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19-XX Electric Schedule 95 - Power Cost Adjustment Clause (UE-19xxxx) (Eff. XX-XX-19)\Workpapers\"/>
    </mc:Choice>
  </mc:AlternateContent>
  <bookViews>
    <workbookView xWindow="-90" yWindow="555" windowWidth="21960" windowHeight="10965" tabRatio="642" firstSheet="1" activeTab="2"/>
  </bookViews>
  <sheets>
    <sheet name="Rate Spread " sheetId="67" r:id="rId1"/>
    <sheet name="Rate Impact" sheetId="93" r:id="rId2"/>
    <sheet name="Street &amp; AreaLighting (Rates)" sheetId="100" r:id="rId3"/>
    <sheet name="Typical Residential" sheetId="105" r:id="rId4"/>
    <sheet name="WorkPapers-&gt;" sheetId="98" r:id="rId5"/>
    <sheet name="Street &amp; AreaLighting (PCA)" sheetId="87" r:id="rId6"/>
    <sheet name="Street &amp; AreaLighting (FPC)" sheetId="104" r:id="rId7"/>
    <sheet name="F2018 Sch Level Delivered Load" sheetId="86" r:id="rId8"/>
    <sheet name="Summary Normal Monthly kWh" sheetId="102" r:id="rId9"/>
    <sheet name="UE-170033 LR Data Summary" sheetId="83" r:id="rId10"/>
    <sheet name="JAP-10 Page 1 (FPC)" sheetId="95" r:id="rId11"/>
    <sheet name="2017 GRC PCA Costs (no MS)" sheetId="96" r:id="rId12"/>
    <sheet name="2017 GRC PCA Costs (2018 ERF)" sheetId="97" r:id="rId13"/>
    <sheet name="Exh.A-1 Settlement" sheetId="88" r:id="rId14"/>
    <sheet name="2017 GRC - No MS Def" sheetId="92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0">[1]Jan!#REF!</definedName>
    <definedName name="\A">#REF!</definedName>
    <definedName name="\B">#REF!</definedName>
    <definedName name="\BACK1">#REF!</definedName>
    <definedName name="\BLOCK">#REF!</definedName>
    <definedName name="\BLOCKT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[2]Actual!#REF!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Jun09">" BS!$AI$7:$AI$1643"</definedName>
    <definedName name="______six6" hidden="1">{#N/A,#N/A,FALSE,"CRPT";#N/A,#N/A,FALSE,"TREND";#N/A,#N/A,FALSE,"%Curve"}</definedName>
    <definedName name="______www1" hidden="1">{#N/A,#N/A,FALSE,"schA"}</definedName>
    <definedName name="_____Jun09">" BS!$AI$7:$AI$1643"</definedName>
    <definedName name="_____six6" hidden="1">{#N/A,#N/A,FALSE,"CRPT";#N/A,#N/A,FALSE,"TREND";#N/A,#N/A,FALSE,"%Curve"}</definedName>
    <definedName name="_____www1" hidden="1">{#N/A,#N/A,FALSE,"schA"}</definedName>
    <definedName name="____Jun09">" BS!$AI$7:$AI$1643"</definedName>
    <definedName name="____six6" hidden="1">{#N/A,#N/A,FALSE,"CRPT";#N/A,#N/A,FALSE,"TREND";#N/A,#N/A,FALSE,"%Curve"}</definedName>
    <definedName name="____www1" hidden="1">{#N/A,#N/A,FALSE,"schA"}</definedName>
    <definedName name="___Jun09">" BS!$AI$7:$AI$1643"</definedName>
    <definedName name="___six6" hidden="1">{#N/A,#N/A,FALSE,"CRPT";#N/A,#N/A,FALSE,"TREND";#N/A,#N/A,FALSE,"%Curve"}</definedName>
    <definedName name="___www1" hidden="1">{#N/A,#N/A,FALSE,"schA"}</definedName>
    <definedName name="__123Graph_A" hidden="1">[3]Inputs!#REF!</definedName>
    <definedName name="__123Graph_ABUDG6_DSCRPR">[4]Quant!$D$71:$O$71</definedName>
    <definedName name="__123Graph_ABUDG6_ESCRPR1">[4]Quant!$D$100:$O$100</definedName>
    <definedName name="__123Graph_B" hidden="1">[3]Inputs!#REF!</definedName>
    <definedName name="__123Graph_BBUDG6_DSCRPR">[4]Quant!$D$72:$O$72</definedName>
    <definedName name="__123Graph_BBUDG6_ESCRPR1">[4]Quant!$D$88:$O$88</definedName>
    <definedName name="__123Graph_D" hidden="1">#REF!</definedName>
    <definedName name="__123Graph_ECURRENT" hidden="1">[5]ConsolidatingPL!#REF!</definedName>
    <definedName name="__123Graph_X">[4]Quant!$D$5:$O$5</definedName>
    <definedName name="__123Graph_XBUDG6_DSCRPR">[4]Quant!$D$5:$O$5</definedName>
    <definedName name="__123Graph_XBUDG6_ESCRPR1">[4]Quant!$D$5:$O$5</definedName>
    <definedName name="__Dec03">[6]BS!$T$7:$T$3582</definedName>
    <definedName name="__Dec04">[7]BS!$AC$7:$AC$3580</definedName>
    <definedName name="__Jul04">[7]BS!$X$7:$X$3582</definedName>
    <definedName name="__Jun04">[7]BS!$W$7:$W$3582</definedName>
    <definedName name="__Jun09">" BS!$AI$7:$AI$1643"</definedName>
    <definedName name="__May04">[7]BS!$V$7:$V$3582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[4]Quant!$D$71:$O$71</definedName>
    <definedName name="_1Price_Ta">#REF!</definedName>
    <definedName name="_2Price_Ta">#REF!</definedName>
    <definedName name="_3__123Graph_BBUDG6_D_ESCRPR">[4]Quant!$D$72:$O$72</definedName>
    <definedName name="_4__123Graph_BBUDG6_Dtons_inv">[4]Quant!$D$9:$O$9</definedName>
    <definedName name="_5__123Graph_CBUDG6_D_ESCRPR">[4]Quant!$D$100:$O$100</definedName>
    <definedName name="_6__123Graph_DBUDG6_D_ESCRPR">[4]Quant!$D$88:$O$88</definedName>
    <definedName name="_7__123Graph_XBUDG6_D_ESCRPR">[4]Quant!$D$5:$O$5</definedName>
    <definedName name="_8__123Graph_XBUDG6_Dtons_inv">[4]Quant!$D$5:$O$5</definedName>
    <definedName name="_Apr04">[7]BS!$U$7:$U$3582</definedName>
    <definedName name="_Aug04">[7]BS!$Y$7:$Y$3582</definedName>
    <definedName name="_B">'[8]Rate Design'!#REF!</definedName>
    <definedName name="_Dec03">[6]BS!$T$7:$T$3582</definedName>
    <definedName name="_Dec04">[7]BS!$AC$7:$AC$3580</definedName>
    <definedName name="_ex1" hidden="1">{#N/A,#N/A,FALSE,"Summ";#N/A,#N/A,FALSE,"General"}</definedName>
    <definedName name="_Feb04">[7]BS!$S$7:$S$3582</definedName>
    <definedName name="_Fill" hidden="1">#REF!</definedName>
    <definedName name="_Jan04">[7]BS!$R$7:$R$3582</definedName>
    <definedName name="_Jul04">[7]BS!$X$7:$X$3582</definedName>
    <definedName name="_Jun04">[7]BS!$W$7:$W$3582</definedName>
    <definedName name="_Jun09">" BS!$AI$7:$AI$1643"</definedName>
    <definedName name="_Key1" hidden="1">#REF!</definedName>
    <definedName name="_Key2" hidden="1">#REF!</definedName>
    <definedName name="_Mar04">[7]BS!$T$7:$T$3582</definedName>
    <definedName name="_May04">[7]BS!$V$7:$V$3582</definedName>
    <definedName name="_MEN2">[1]Jan!#REF!</definedName>
    <definedName name="_MEN3">[1]Jan!#REF!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>255</definedName>
    <definedName name="_Order2">255</definedName>
    <definedName name="_P">#REF!</definedName>
    <definedName name="_PC1">[9]CLASSIFIERS!$A$7:$IV$7</definedName>
    <definedName name="_PC2">[9]CLASSIFIERS!$A$10:$IV$10</definedName>
    <definedName name="_PC3">[9]CLASSIFIERS!$A$12:$IV$12</definedName>
    <definedName name="_PC4">[9]CLASSIFIERS!$A$13:$IV$13</definedName>
    <definedName name="_Regression_Int">1</definedName>
    <definedName name="_SEC24">[9]EXTERNAL!$A$112:$IV$114</definedName>
    <definedName name="_Sep03">[10]BS!$AB$7:$AB$3420</definedName>
    <definedName name="_Sep04">[7]BS!$Z$7:$Z$3582</definedName>
    <definedName name="_six6" hidden="1">{#N/A,#N/A,FALSE,"CRPT";#N/A,#N/A,FALSE,"TREND";#N/A,#N/A,FALSE,"%Curve"}</definedName>
    <definedName name="_Sort" hidden="1">#REF!</definedName>
    <definedName name="_TOP1">[1]Jan!#REF!</definedName>
    <definedName name="_www1" hidden="1">{#N/A,#N/A,FALSE,"schA"}</definedName>
    <definedName name="a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108364">'[11]Func Study'!#REF!</definedName>
    <definedName name="Acct108364S">'[11]Func Study'!#REF!</definedName>
    <definedName name="Acct228.42TROJD">'[12]Func Study'!#REF!</definedName>
    <definedName name="Acct2281SO">'[13]Func Study'!$H$2190</definedName>
    <definedName name="Acct2283SO">'[13]Func Study'!$H$2198</definedName>
    <definedName name="Acct22842TROJD">'[12]Func Study'!#REF!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1011">'[14]Functional Study'!#REF!</definedName>
    <definedName name="Acct41011BADDEBT">'[14]Functional Study'!#REF!</definedName>
    <definedName name="Acct41011DITEXP">'[14]Functional Study'!#REF!</definedName>
    <definedName name="Acct41011S">'[14]Functional Study'!#REF!</definedName>
    <definedName name="Acct41011SE">'[14]Functional Study'!#REF!</definedName>
    <definedName name="Acct41011SG1">'[14]Functional Study'!#REF!</definedName>
    <definedName name="Acct41011SG2">'[14]Functional Study'!#REF!</definedName>
    <definedName name="ACCT41011SGCT">'[14]Functional Study'!#REF!</definedName>
    <definedName name="Acct41011SGPP">'[14]Functional Study'!#REF!</definedName>
    <definedName name="Acct41011SNP">'[14]Functional Study'!#REF!</definedName>
    <definedName name="ACCT41011SNPD">'[14]Functional Study'!#REF!</definedName>
    <definedName name="Acct41011SO">'[14]Functional Study'!#REF!</definedName>
    <definedName name="Acct41011TROJP">'[14]Functional Study'!#REF!</definedName>
    <definedName name="Acct41111">'[14]Functional Study'!#REF!</definedName>
    <definedName name="Acct41111BADDEBT">'[14]Functional Study'!#REF!</definedName>
    <definedName name="Acct41111DITEXP">'[14]Functional Study'!#REF!</definedName>
    <definedName name="Acct41111S">'[14]Functional Study'!#REF!</definedName>
    <definedName name="Acct41111SE">'[14]Functional Study'!#REF!</definedName>
    <definedName name="Acct41111SG1">'[14]Functional Study'!#REF!</definedName>
    <definedName name="Acct41111SG2">'[14]Functional Study'!#REF!</definedName>
    <definedName name="Acct41111SG3">'[14]Functional Study'!#REF!</definedName>
    <definedName name="Acct41111SGPP">'[14]Functional Study'!#REF!</definedName>
    <definedName name="Acct41111SNP">'[14]Functional Study'!#REF!</definedName>
    <definedName name="Acct41111SNTP">'[14]Functional Study'!#REF!</definedName>
    <definedName name="Acct41111SO">'[14]Functional Study'!#REF!</definedName>
    <definedName name="Acct41111TROJP">'[14]Functional Study'!#REF!</definedName>
    <definedName name="Acct411BADDEBT">'[14]Functional Study'!#REF!</definedName>
    <definedName name="Acct411DGP">'[14]Functional Study'!#REF!</definedName>
    <definedName name="Acct411DGU">'[14]Functional Study'!#REF!</definedName>
    <definedName name="Acct411DITEXP">'[14]Functional Study'!#REF!</definedName>
    <definedName name="Acct411DNPP">'[14]Functional Study'!#REF!</definedName>
    <definedName name="Acct411DNPTP">'[14]Functional Study'!#REF!</definedName>
    <definedName name="Acct411S">'[14]Functional Study'!#REF!</definedName>
    <definedName name="Acct411SE">'[14]Functional Study'!#REF!</definedName>
    <definedName name="Acct411SG">'[14]Functional Study'!#REF!</definedName>
    <definedName name="Acct411SGPP">'[14]Functional Study'!#REF!</definedName>
    <definedName name="Acct411SO">'[14]Functional Study'!#REF!</definedName>
    <definedName name="Acct411TROJP">'[14]Functional Study'!#REF!</definedName>
    <definedName name="Acct447DGU">'[12]Func Study'!#REF!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10">'[13]Func Study'!#REF!</definedName>
    <definedName name="Acct510DNPPSU">'[13]Func Study'!#REF!</definedName>
    <definedName name="ACCT510JBG">'[13]Func Study'!#REF!</definedName>
    <definedName name="ACCT510SSGCH">'[13]Func Study'!#REF!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904SG">'[15]Functional Study'!#REF!</definedName>
    <definedName name="AcctAGA">'[13]Func Study'!$H$296</definedName>
    <definedName name="AcctDFAD">'[13]Func Study'!#REF!</definedName>
    <definedName name="AcctDFAP">'[13]Func Study'!#REF!</definedName>
    <definedName name="AcctDFAT">'[13]Func Study'!#REF!</definedName>
    <definedName name="AcctTable">[16]Variables!$AK$42:$AK$396</definedName>
    <definedName name="AcctTS0">'[13]Func Study'!$H$1686</definedName>
    <definedName name="Acq1Plant">'[17]Acquisition Inputs'!$C$8</definedName>
    <definedName name="Acq2Plant">'[17]Acquisition Inputs'!$C$70</definedName>
    <definedName name="ActualROR">'[12]G+T+D+R+M'!$H$61</definedName>
    <definedName name="ADJPTDCE.T">[9]INTERNAL!$A$31:$IV$33</definedName>
    <definedName name="Adjs2avg">[18]Inputs!$L$255:'[18]Inputs'!$T$505</definedName>
    <definedName name="After_Tax_Cash_Discount">'[19]Assumptions (Input)'!$D$37</definedName>
    <definedName name="afudc_flag">'[19]Assumptions (Input)'!$B$13</definedName>
    <definedName name="ANCIL">[9]EXTERNAL!$A$163:$IV$165</definedName>
    <definedName name="APR">[20]Backup!#REF!</definedName>
    <definedName name="Apr04AMA">[7]BS!$AG$7:$AG$3582</definedName>
    <definedName name="APRT">#REF!</definedName>
    <definedName name="AS2DocOpenMode">"AS2DocumentEdit"</definedName>
    <definedName name="Assessment_Rate">'[19]Assumptions (Input)'!$B$7</definedName>
    <definedName name="AUG">[20]Backup!#REF!</definedName>
    <definedName name="Aug04AMA">[7]BS!$AK$7:$AK$3582</definedName>
    <definedName name="AUGT">#REF!</definedName>
    <definedName name="Aurora_Prices">"Monthly Price Summary'!$C$4:$H$63"</definedName>
    <definedName name="AvgFactors">[16]Factors!$B$3:$P$99</definedName>
    <definedName name="b" hidden="1">{#N/A,#N/A,FALSE,"Coversheet";#N/A,#N/A,FALSE,"QA"}</definedName>
    <definedName name="BACK1">#REF!</definedName>
    <definedName name="BACK2">#REF!</definedName>
    <definedName name="BACK3">#REF!</definedName>
    <definedName name="BACKUP1">#REF!</definedName>
    <definedName name="Beg_Unb_KWHs">[21]LeadSht!$L$10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[22]ZZCOOM_M03_Q005!#REF!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[22]ZZCOOM_M03_Q005!#REF!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[22]ZZCOOM_M03_Q005!#REF!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[22]ZZCOOM_M03_Q005!#REF!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[22]ZZCOOM_M03_Q005!#REF!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[22]ZZCOOM_M03_Q005!#REF!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'[23]Lvl FCR'!$G$10</definedName>
    <definedName name="BOOKADJ">#REF!</definedName>
    <definedName name="BPAX">[9]EXTERNAL!$A$121:$IV$123</definedName>
    <definedName name="Button_1">"TradeSummary_Ken_Finicle_List"</definedName>
    <definedName name="CAE.T">[9]INTERNAL!$A$34:$IV$36</definedName>
    <definedName name="CAES1.T">[9]INTERNAL!$A$37:$IV$39</definedName>
    <definedName name="cap">[24]Readings!$B$2</definedName>
    <definedName name="Capital_Inflation">'[19]Assumptions (Input)'!$B$11</definedName>
    <definedName name="CASE" localSheetId="12">[25]INPUTS!$C$11</definedName>
    <definedName name="CASE">[26]INPUTS!$C$8</definedName>
    <definedName name="Case_Name">'[27]KJB-6,13 Cmn Adj'!$B$8</definedName>
    <definedName name="CaseDescription">'[17]Dispatch Cases'!$C$11</definedName>
    <definedName name="CBWorkbookPriority">-2060790043</definedName>
    <definedName name="CCGT_HeatRate">[17]Assumptions!$H$23</definedName>
    <definedName name="CCGTPrice">[17]Assumptions!$H$22</definedName>
    <definedName name="Check">#REF!</definedName>
    <definedName name="CL_RT2">'[28]Transp Data'!$A$6:$C$81</definedName>
    <definedName name="Classification">'[13]Func Study'!$AB$251</definedName>
    <definedName name="Close_Date">'[19]Capital Projects(Input)'!$D$7:$D$53</definedName>
    <definedName name="COMADJ">#REF!</definedName>
    <definedName name="COMP">#REF!</definedName>
    <definedName name="COMPACTUAL">#REF!</definedName>
    <definedName name="COMPT">#REF!</definedName>
    <definedName name="COMPWEATHER">#REF!</definedName>
    <definedName name="Construction_OH">'[29]Virtual 49 Back-Up'!$E$54</definedName>
    <definedName name="ConversionFactor">[17]Assumptions!$I$65</definedName>
    <definedName name="COSFacVal">[13]Inputs!$R$5</definedName>
    <definedName name="CurrQtr">'[30]Inc Stmt'!$AJ$222</definedName>
    <definedName name="CUS">[9]CLASSIFIERS!$A$6:$IV$6</definedName>
    <definedName name="CUST_1">[9]EXTERNAL!$A$22:$IV$24</definedName>
    <definedName name="CUST_4">[9]EXTERNAL!$A$25:$IV$27</definedName>
    <definedName name="CUST_5">[9]EXTERNAL!$A$28:$IV$30</definedName>
    <definedName name="CUST_6">[9]EXTERNAL!$A$31:$IV$33</definedName>
    <definedName name="D108.05.T">[9]INTERNAL!$A$22:$IV$24</definedName>
    <definedName name="D108.10.T">[9]INTERNAL!$A$25:$IV$27</definedName>
    <definedName name="D361.T">[9]INTERNAL!$A$4:$IV$6</definedName>
    <definedName name="D362.T">[9]INTERNAL!$A$7:$IV$9</definedName>
    <definedName name="D364.T">[9]INTERNAL!$A$10:$IV$12</definedName>
    <definedName name="D366.T">[9]INTERNAL!$A$13:$IV$15</definedName>
    <definedName name="D368.T">[9]INTERNAL!$A$16:$IV$18</definedName>
    <definedName name="D370.T">[9]INTERNAL!$A$19:$IV$21</definedName>
    <definedName name="D372.T">[9]INTERNAL!$A$28:$IV$30</definedName>
    <definedName name="Data">'[31]Mix Variance'!$B$1:$N$31</definedName>
    <definedName name="Data.Avg">'[30]Avg Amts'!$A$5:$BP$34</definedName>
    <definedName name="Data.Qtrs.Avg">'[30]Avg Amts'!$A$5:$IV$5</definedName>
    <definedName name="data1">'[32]Mix Variance'!$O$5:$T$25</definedName>
    <definedName name="_xlnm.Database">[33]Invoice!#REF!</definedName>
    <definedName name="DATE">[34]Jan!#REF!</definedName>
    <definedName name="DebtPerc">[17]Assumptions!$I$58</definedName>
    <definedName name="DEC">[20]Backup!#REF!</definedName>
    <definedName name="Dec03AMA">[6]BS!$AJ$7:$AJ$3582</definedName>
    <definedName name="Dec04AMA">[7]BS!$AO$7:$AO$3582</definedName>
    <definedName name="DECT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[9]CLASSIFIERS!$A$4:$IV$4</definedName>
    <definedName name="DEM_1">[9]EXTERNAL!$A$7:$IV$9</definedName>
    <definedName name="DEM_12CP">[9]EXTERNAL!$A$118:$IV$120</definedName>
    <definedName name="DEM_12NCP_P">[9]EXTERNAL!$A$187:$IV$189</definedName>
    <definedName name="DEM_12NCP_S">[9]EXTERNAL!$A$190:$IV$192</definedName>
    <definedName name="DEM_12NCP1">[9]EXTERNAL!$A$139:$IV$141</definedName>
    <definedName name="DEM_12NCP2">[9]EXTERNAL!$A$130:$IV$132</definedName>
    <definedName name="DEM_1A">[9]EXTERNAL!$A$115:$IV$117</definedName>
    <definedName name="DEM_2A">[9]EXTERNAL!$A$148:$IV$150</definedName>
    <definedName name="DEM_3A">[9]EXTERNAL!$A$199:$IV$201</definedName>
    <definedName name="DEM_3B">[9]EXTERNAL!$A$196:$IV$198</definedName>
    <definedName name="Demand">[12]Inputs!$D$8</definedName>
    <definedName name="Demand2">[35]Inputs!$D$11</definedName>
    <definedName name="DES1.T">[9]INTERNAL!$A$40:$IV$42</definedName>
    <definedName name="DES2.T">[9]INTERNAL!$A$43:$IV$45</definedName>
    <definedName name="DF_HeatRate">[17]Assumptions!$L$23</definedName>
    <definedName name="DFIT" hidden="1">{#N/A,#N/A,FALSE,"Coversheet";#N/A,#N/A,FALSE,"QA"}</definedName>
    <definedName name="DIR_40">[9]EXTERNAL!$A$193:$IV$195</definedName>
    <definedName name="DIR_449">[9]EXTERNAL!$A$127:$IV$129</definedName>
    <definedName name="DIR_449_ENERGY">[9]EXTERNAL!$A$160:$IV$162</definedName>
    <definedName name="DIR_449_HV">[9]EXTERNAL!$A$157:$IV$159</definedName>
    <definedName name="DIR_449_OATT">[9]EXTERNAL!$A$166:$IV$168</definedName>
    <definedName name="DIR_RESALE">[9]EXTERNAL!$A$124:$IV$126</definedName>
    <definedName name="DIR_RESALE_LARGE">[9]EXTERNAL!$A$154:$IV$156</definedName>
    <definedName name="DIR_RESALE_SMALL">[9]EXTERNAL!$A$151:$IV$153</definedName>
    <definedName name="DIR108.09">[9]EXTERNAL!$A$106:$IV$108</definedName>
    <definedName name="DIR235.00">[9]EXTERNAL!$A$85:$IV$87</definedName>
    <definedName name="DIR360.01">[9]EXTERNAL!$A$37:$IV$39</definedName>
    <definedName name="DIR361.01">[9]EXTERNAL!$A$40:$IV$42</definedName>
    <definedName name="DIR362.01">[9]EXTERNAL!$A$43:$IV$45</definedName>
    <definedName name="DIR364.01">[9]EXTERNAL!$A$46:$IV$48</definedName>
    <definedName name="DIR366.01">[9]EXTERNAL!$A$49:$IV$51</definedName>
    <definedName name="DIR368.03">[9]EXTERNAL!$A$55:$IV$57</definedName>
    <definedName name="DIR368.03C">[9]EXTERNAL!$A$52:$IV$54</definedName>
    <definedName name="DIR372.00">[9]EXTERNAL!$A$58:$IV$60</definedName>
    <definedName name="DIR373.00">[9]EXTERNAL!$A$61:$IV$63</definedName>
    <definedName name="DIR450.01">[9]EXTERNAL!$A$10:$IV$12</definedName>
    <definedName name="DIR450.02">[9]EXTERNAL!$A$184:$IV$186</definedName>
    <definedName name="DIR451.02">[9]EXTERNAL!$A$70:$IV$72</definedName>
    <definedName name="DIR451.03">[9]EXTERNAL!$A$136:$IV$138</definedName>
    <definedName name="DIR451.05">[9]EXTERNAL!$A$76:$IV$78</definedName>
    <definedName name="DIR451.06">[9]EXTERNAL!$A$109:$IV$111</definedName>
    <definedName name="DIR451.07">[9]EXTERNAL!$A$133:$IV$135</definedName>
    <definedName name="DIR454.04">[9]EXTERNAL!$A$73:$IV$75</definedName>
    <definedName name="DIR556.01">[9]EXTERNAL!$A$175:$IV$177</definedName>
    <definedName name="DIR565.02">[9]EXTERNAL!$A$178:$IV$180</definedName>
    <definedName name="DIR908.01">[9]EXTERNAL!$A$172:$IV$174</definedName>
    <definedName name="DIR920.01">[9]EXTERNAL!$A$181:$IV$183</definedName>
    <definedName name="Dis">'[13]Func Study'!$AB$250</definedName>
    <definedName name="DisFac">'[13]Func Dist Factor Table'!$A$11:$G$25</definedName>
    <definedName name="Dist_factor">#REF!</definedName>
    <definedName name="DistPeakMethod">[15]Inputs!#REF!</definedName>
    <definedName name="DocketNumber">'[36]JHS-19'!$AR$2</definedName>
    <definedName name="DP.T">[9]INTERNAL!$A$46:$IV$48</definedName>
    <definedName name="DUDE" hidden="1">#REF!</definedName>
    <definedName name="EBFIT.T">[9]INTERNAL!$A$88:$IV$90</definedName>
    <definedName name="ee" hidden="1">{#N/A,#N/A,FALSE,"Month ";#N/A,#N/A,FALSE,"YTD";#N/A,#N/A,FALSE,"12 mo ended"}</definedName>
    <definedName name="EffTax" localSheetId="12">[25]INPUTS!$F$36</definedName>
    <definedName name="EffTax">[9]INPUTS!$F$31</definedName>
    <definedName name="Electric_Prices">'[37]Monthly Price Summary'!$B$4:$E$27</definedName>
    <definedName name="ElecWC_LineItems">[10]BS!$AO$7:$AO$3420</definedName>
    <definedName name="ElRBLine">[10]BS!$AP$7:$AP$3141</definedName>
    <definedName name="EndDate">[17]Assumptions!$C$11</definedName>
    <definedName name="energy">[24]Readings!$B$3</definedName>
    <definedName name="ENERGY_1">[9]EXTERNAL!$A$4:$IV$6</definedName>
    <definedName name="ENERGY_2">[9]EXTERNAL!$A$145:$IV$147</definedName>
    <definedName name="Engy">[12]Inputs!$D$9</definedName>
    <definedName name="Engy2">[35]Inputs!$D$12</definedName>
    <definedName name="EPIS.T">[9]INTERNAL!$A$49:$IV$51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101top">#REF!</definedName>
    <definedName name="f104top">#REF!</definedName>
    <definedName name="f138top">#REF!</definedName>
    <definedName name="f140top">#REF!</definedName>
    <definedName name="Factorck">'[13]COS Factor Table'!$O$15:$O$113</definedName>
    <definedName name="FactorType">[16]Variables!$AK$2:$AL$12</definedName>
    <definedName name="FACTP">#REF!</definedName>
    <definedName name="FactSum">'[13]COS Factor Table'!$A$14:$O$113</definedName>
    <definedName name="FCR">'[29]Virtual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>[20]Backup!#REF!</definedName>
    <definedName name="Feb04AMA">[7]BS!$AE$7:$AE$3582</definedName>
    <definedName name="FEBT">#REF!</definedName>
    <definedName name="Fed_Cap_Tax">[38]Inputs!$E$112</definedName>
    <definedName name="FedTaxRate">[17]Assumptions!$C$33</definedName>
    <definedName name="ffff" hidden="1">{#N/A,#N/A,FALSE,"Coversheet";#N/A,#N/A,FALSE,"QA"}</definedName>
    <definedName name="fffgf" hidden="1">{#N/A,#N/A,FALSE,"Coversheet";#N/A,#N/A,FALSE,"QA"}</definedName>
    <definedName name="FIT">'[39]ROR &amp; CONV FACTOR'!$J$20</definedName>
    <definedName name="FIT_Tax_Rate">'[19]Assumptions (Input)'!$B$5</definedName>
    <definedName name="FranchiseTax">[18]Variables!$D$26</definedName>
    <definedName name="FTAX" localSheetId="12">[25]INPUTS!$F$35</definedName>
    <definedName name="FTAX">[9]INPUTS!$F$30</definedName>
    <definedName name="Func">'[13]Func Factor Table'!$A$10:$H$77</definedName>
    <definedName name="Func_Ftrs">#REF!</definedName>
    <definedName name="Func_GTD_Percents">#REF!</definedName>
    <definedName name="Func_MC">#REF!</definedName>
    <definedName name="Func_Percents">#REF!</definedName>
    <definedName name="Func_Rev_Req1">#REF!</definedName>
    <definedName name="Func_Rev_Req2">#REF!</definedName>
    <definedName name="Func_Revenue">#REF!</definedName>
    <definedName name="Function">'[13]Func Study'!$AB$250</definedName>
    <definedName name="GasRBLine">[7]BS!$AS$7:$AS$3631</definedName>
    <definedName name="GasWC_LineItem">[7]BS!$AR$7:$AR$3631</definedName>
    <definedName name="GP.T">[9]INTERNAL!$A$52:$IV$54</definedName>
    <definedName name="GREATER10MW">#REF!</definedName>
    <definedName name="GTD_Percents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 localSheetId="7">{"'Sheet1'!$A$1:$J$121"}</definedName>
    <definedName name="HTML_Control" localSheetId="6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[9]INTERNAL!$A$85:$IV$87</definedName>
    <definedName name="ID_0303_RVN_data">#REF!</definedName>
    <definedName name="IDcontractsRVN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DADJ">#REF!</definedName>
    <definedName name="INPUT">[40]Summary!#REF!</definedName>
    <definedName name="Instructions">#REF!</definedName>
    <definedName name="Insurance_Rate">'[19]Assumptions (Input)'!$B$9</definedName>
    <definedName name="INTRESEXCH">[41]Sheet1!$AG$1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>[20]Backup!#REF!</definedName>
    <definedName name="Jan04AMA">[7]BS!$AD$7:$AD$3582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>#REF!</definedName>
    <definedName name="jfkljsdkljiejgr" hidden="1">{#N/A,#N/A,FALSE,"Summ";#N/A,#N/A,FALSE,"General"}</definedName>
    <definedName name="jjj">[42]Inputs!$N$18</definedName>
    <definedName name="JUL">[20]Backup!#REF!</definedName>
    <definedName name="Jul04AMA">[7]BS!$AJ$7:$AJ$3582</definedName>
    <definedName name="JULT">#REF!</definedName>
    <definedName name="JUN">[20]Backup!#REF!</definedName>
    <definedName name="Jun04AMA">[7]BS!$AI$7:$AI$3582</definedName>
    <definedName name="JUNT">#REF!</definedName>
    <definedName name="Jurisdiction">[16]Variables!$AK$15</definedName>
    <definedName name="JurisNumber">[16]Variables!$AL$15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'[27]KJB-12 Sum'!$AS$2</definedName>
    <definedName name="k_FITrate">'[27]KJB-3,11 Def'!$L$20</definedName>
    <definedName name="keep_Docket_Number">'[43]KJB-3 Sum'!$AQ$2</definedName>
    <definedName name="keep_FIT">'[43]KJB-7 Def'!$L$20</definedName>
    <definedName name="keep_KJB_3_Rate_Increase">'[43]KJB-7 Def'!$C$3</definedName>
    <definedName name="keep_KJB_4_Electric_Summary">'[43]KJB-3 Sum'!$AQ$3</definedName>
    <definedName name="keep_KJB_8_Common_Adjs">'[43]KJB-5 Cmn Adj'!$L$3</definedName>
    <definedName name="keep_KJB_9_Electric_Only">'[43]KJB-5 El Adj'!$E$3</definedName>
    <definedName name="keep_TESTYEAR">'[43]KJB-5 Cmn Adj'!$B$7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>#REF!</definedName>
    <definedName name="LABORROLL">#REF!</definedName>
    <definedName name="LATEPAY">[41]Sheet1!$E$3:$E$25</definedName>
    <definedName name="Levy_Rate">'[19]Assumptions (Input)'!$B$6</definedName>
    <definedName name="limcount">1</definedName>
    <definedName name="LINE.T">[9]INTERNAL!$A$55:$IV$57</definedName>
    <definedName name="Line_Ext_Credit">#REF!</definedName>
    <definedName name="LinkCos">'[13]JAM Download'!$K$4</definedName>
    <definedName name="LoadArray">'[44]Load Source Data'!$C$78:$X$89</definedName>
    <definedName name="LOG">[20]Backup!#REF!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>[20]Backup!#REF!</definedName>
    <definedName name="M9100F4_v4">[45]M9100F4!$A$1:$V$99</definedName>
    <definedName name="MACRS">'[19]MACRS RATES'!$A$3:$AT$10</definedName>
    <definedName name="MACTIT">#REF!</definedName>
    <definedName name="MAR">[20]Backup!#REF!</definedName>
    <definedName name="Mar04AMA">[7]BS!$AF$7:$AF$3582</definedName>
    <definedName name="MART">#REF!</definedName>
    <definedName name="MAY">[20]Backup!#REF!</definedName>
    <definedName name="May04AMA">[7]BS!$AH$7:$AH$3582</definedName>
    <definedName name="MAYT">#REF!</definedName>
    <definedName name="MCtoREV">#REF!</definedName>
    <definedName name="MEN">[1]Jan!#REF!</definedName>
    <definedName name="Menu_Begin">#REF!</definedName>
    <definedName name="Menu_Caption">#REF!</definedName>
    <definedName name="Menu_Large">#REF!</definedName>
    <definedName name="Menu_Name">#REF!</definedName>
    <definedName name="Menu_OnAction">#REF!</definedName>
    <definedName name="Menu_Parent">#REF!</definedName>
    <definedName name="Menu_Small">#REF!</definedName>
    <definedName name="MERGER_COST">[41]Sheet1!$AF$3:$AJ$28</definedName>
    <definedName name="Method">[12]Inputs!$C$6</definedName>
    <definedName name="Miller" hidden="1">{#N/A,#N/A,FALSE,"Expenditures";#N/A,#N/A,FALSE,"Property Placed In-Service";#N/A,#N/A,FALSE,"CWIP Balances"}</definedName>
    <definedName name="MONTH">[20]Backup!#REF!</definedName>
    <definedName name="monthlist">[46]Table!$R$2:$S$13</definedName>
    <definedName name="monthtotals">'[46]WA SBC'!$D$40:$O$40</definedName>
    <definedName name="MTD_Format">[47]Mthly!$B$11:$D$11,[47]Mthly!$B$31:$D$31</definedName>
    <definedName name="MTKWH">#REF!</definedName>
    <definedName name="MTR_YR3">[48]Variables!$E$14</definedName>
    <definedName name="MTREV">#REF!</definedName>
    <definedName name="MULT">#REF!</definedName>
    <definedName name="NCP_360">[9]EXTERNAL!$A$13:$IV$15</definedName>
    <definedName name="NCP_361">[9]EXTERNAL!$A$16:$IV$18</definedName>
    <definedName name="NCP_362">[9]EXTERNAL!$A$19:$IV$21</definedName>
    <definedName name="Net_to_Gross_Factor">[13]Inputs!$G$8</definedName>
    <definedName name="NetToGross">[18]Variables!$D$23</definedName>
    <definedName name="new" hidden="1">{#N/A,#N/A,FALSE,"Summ";#N/A,#N/A,FALSE,"General"}</definedName>
    <definedName name="NEWMO1">[1]Jan!#REF!</definedName>
    <definedName name="NEWMO2">[1]Jan!#REF!</definedName>
    <definedName name="NEWMONTH">[1]Jan!#REF!</definedName>
    <definedName name="NORMALIZE">#REF!</definedName>
    <definedName name="NOV">[20]Backup!#REF!</definedName>
    <definedName name="Nov03AMA">[6]BS!$AI$7:$AI$3582</definedName>
    <definedName name="Nov04AMA">[7]BS!$AN$7:$AN$3582</definedName>
    <definedName name="NOVT">#REF!</definedName>
    <definedName name="NPC">[15]Inputs!$N$18</definedName>
    <definedName name="NRG">[9]CLASSIFIERS!$A$5:$IV$5</definedName>
    <definedName name="NUM">#REF!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'[19]MiscItems(Input)'!$B$5:$AO$8,'[19]MiscItems(Input)'!$B$13:$AO$13,'[19]MiscItems(Input)'!$B$15:$B$17,'[19]MiscItems(Input)'!$B$17:$AO$17,'[19]MiscItems(Input)'!$B$15:$AO$15</definedName>
    <definedName name="O_M_Rate">'[29]Virtual 49 Back-Up'!$B$21</definedName>
    <definedName name="OBCLEASE">[41]Sheet1!$AF$4:$AI$23</definedName>
    <definedName name="OCT">[20]Backup!#REF!</definedName>
    <definedName name="Oct03AMA">[6]BS!$AH$7:$AH$3582</definedName>
    <definedName name="Oct04AMA">[7]BS!$AM$7:$AM$3582</definedName>
    <definedName name="OCTT">#REF!</definedName>
    <definedName name="OH">[9]CLASSIFIERS!$A$8:$IV$8</definedName>
    <definedName name="OH_NCP">[9]EXTERNAL!$A$79:$IV$81</definedName>
    <definedName name="OH_SVC">[9]EXTERNAL!$A$142:$IV$144</definedName>
    <definedName name="OH_TFMR">[9]EXTERNAL!$A$97:$IV$99</definedName>
    <definedName name="OH_TFMRC">[9]EXTERNAL!$A$94:$IV$96</definedName>
    <definedName name="ONE">[1]Jan!#REF!</definedName>
    <definedName name="option">'[49]Dist Misc'!$F$120</definedName>
    <definedName name="OthRCF">[26]INPUTS!$F$41</definedName>
    <definedName name="OthUnc">[9]INPUTS!$F$36</definedName>
    <definedName name="outlookdata">'[50]pivoted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110">#REF!</definedName>
    <definedName name="Page120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62">[51]TransInvest!#REF!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#REF!</definedName>
    <definedName name="page8">#REF!</definedName>
    <definedName name="PALL">#REF!</definedName>
    <definedName name="PBLOCK">#REF!</definedName>
    <definedName name="PBLOCKWZ">#REF!</definedName>
    <definedName name="PCOMP">#REF!</definedName>
    <definedName name="PCOMPOSITES">#REF!</definedName>
    <definedName name="PCOMPWZ">#REF!</definedName>
    <definedName name="PeakMethod">[12]Inputs!$T$5</definedName>
    <definedName name="Percent_debt">[38]Inputs!$E$129</definedName>
    <definedName name="Plant_Input">'[19]Plant(Input)'!$B$7:$AP$9,'[19]Plant(Input)'!$B$11,'[19]Plant(Input)'!$B$15:$AP$15,'[19]Plant(Input)'!$B$18,'[19]Plant(Input)'!$B$20:$AP$20</definedName>
    <definedName name="PMAC">[20]Backup!#REF!</definedName>
    <definedName name="POWER.T">[9]INTERNAL!$A$58:$IV$60</definedName>
    <definedName name="PP.T">[9]INTERNAL!$A$61:$IV$63</definedName>
    <definedName name="PRESENT">#REF!</definedName>
    <definedName name="PreTaxDebtCost">[17]Assumptions!$I$56</definedName>
    <definedName name="PreTaxWACC">[17]Assumptions!$I$62</definedName>
    <definedName name="PRICCHNG">#REF!</definedName>
    <definedName name="Prices_Aurora">'[37]Monthly Price Summary'!$C$4:$H$63</definedName>
    <definedName name="_xlnm.Print_Area" localSheetId="12">'2017 GRC PCA Costs (2018 ERF)'!$A$1:$Q$30</definedName>
    <definedName name="_xlnm.Print_Area" localSheetId="1">'Rate Impact'!$A$1:$R$38</definedName>
    <definedName name="_xlnm.Print_Area" localSheetId="0">'Rate Spread '!$A$1:$L$32</definedName>
    <definedName name="_xlnm.Print_Area" localSheetId="6">'Street &amp; AreaLighting (FPC)'!$A$1:$Q$191</definedName>
    <definedName name="_xlnm.Print_Area" localSheetId="8">'Summary Normal Monthly kWh'!$A$1:$P$82</definedName>
    <definedName name="_xlnm.Print_Area" localSheetId="9">'UE-170033 LR Data Summary'!$A$1:$N$26</definedName>
    <definedName name="Print_Area_Reset">OFFSET(Full_Print,0,0,[0]!Last_Row)</definedName>
    <definedName name="_xlnm.Print_Titles" localSheetId="6">'Street &amp; AreaLighting (FPC)'!$1:$8</definedName>
    <definedName name="Prior_Month">[21]Sch_120!$I$21</definedName>
    <definedName name="PROFORMA">[9]EXTERNAL!$A$67:$IV$69</definedName>
    <definedName name="PROFORMA_RETAIL">[9]EXTERNAL!$A$91:$IV$93</definedName>
    <definedName name="PROFORMA_RETAIL_TAX">[9]EXTERNAL!$A$169:$IV$171</definedName>
    <definedName name="Prov_Cap_Tax">[38]Inputs!$E$111</definedName>
    <definedName name="PTABLES">#REF!</definedName>
    <definedName name="PTDGP.T">[9]INTERNAL!$A$64:$IV$66</definedName>
    <definedName name="PTDMOD">#REF!</definedName>
    <definedName name="PTDP.T">[9]INTERNAL!$A$67:$IV$69</definedName>
    <definedName name="PTDROLL">#REF!</definedName>
    <definedName name="PTMOD">#REF!</definedName>
    <definedName name="PTROLL">#REF!</definedName>
    <definedName name="PWORKBACK">#REF!</definedName>
    <definedName name="q" hidden="1">{#N/A,#N/A,FALSE,"Coversheet";#N/A,#N/A,FALSE,"QA"}</definedName>
    <definedName name="qqq" hidden="1">{#N/A,#N/A,FALSE,"schA"}</definedName>
    <definedName name="QTD_Format">[52]QTD!$B$11:$D$11,[52]QTD!$B$35:$D$35</definedName>
    <definedName name="Query1">#REF!</definedName>
    <definedName name="RATE2">'[28]Transp Data'!$A$8:$I$112</definedName>
    <definedName name="Rates">[53]Codes!$A$1:$C$500</definedName>
    <definedName name="RB.T">[9]INTERNAL!$A$70:$IV$72</definedName>
    <definedName name="RC_ADJ">#REF!</definedName>
    <definedName name="Requlated_scenario">'[19]Assumptions (Input)'!$B$12</definedName>
    <definedName name="RESADJ">#REF!</definedName>
    <definedName name="ResExchCrRate">[21]Sch_194!$M$31</definedName>
    <definedName name="RESID">[9]EXTERNAL!$A$88:$IV$90</definedName>
    <definedName name="resource_lookup">'[54]#REF'!$B$3:$C$112</definedName>
    <definedName name="ResourceSupplier">[18]Variables!$D$28</definedName>
    <definedName name="ResRCF" localSheetId="12">[25]INPUTS!$F$44</definedName>
    <definedName name="ResRCF">[26]INPUTS!$F$39</definedName>
    <definedName name="ResUnc" localSheetId="12">[25]INPUTS!$F$39</definedName>
    <definedName name="ResUnc">[9]INPUTS!$F$34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>#REF!</definedName>
    <definedName name="RevClass">[53]Codes!$F$2:$G$10</definedName>
    <definedName name="Revenue_by_month_take_2">#REF!</definedName>
    <definedName name="revenue_flag">'[19]Assumptions (Input)'!$C$12</definedName>
    <definedName name="Revenue_Taxes">'[19]Assumptions (Input)'!$B$8</definedName>
    <definedName name="RevenueCheck">#REF!</definedName>
    <definedName name="REVFAC1.T">[9]INTERNAL!$A$73:$IV$75</definedName>
    <definedName name="RevReqSettle">#REF!</definedName>
    <definedName name="REVVSTRS">#REF!</definedName>
    <definedName name="RISFORM">#REF!</definedName>
    <definedName name="ROD" localSheetId="12">[25]INPUTS!$F$30</definedName>
    <definedName name="ROD">[9]INPUTS!$F$25</definedName>
    <definedName name="ROR" localSheetId="12">[25]INPUTS!$F$29</definedName>
    <definedName name="ROR">[26]INPUTS!$F$24</definedName>
    <definedName name="SAPBEXhrIndnt">"Wide"</definedName>
    <definedName name="SAPsysID">"708C5W7SBKP804JT78WJ0JNKI"</definedName>
    <definedName name="SAPwbID">"ARS"</definedName>
    <definedName name="SBRCF">[26]INPUTS!$F$40</definedName>
    <definedName name="SbUnc">[9]INPUTS!$F$35</definedName>
    <definedName name="SCH33CUSTS">#REF!</definedName>
    <definedName name="SCH48ADJ">#REF!</definedName>
    <definedName name="SCH98NOR">#REF!</definedName>
    <definedName name="SCHED47">#REF!</definedName>
    <definedName name="Schedule">[15]Inputs!$N$14</definedName>
    <definedName name="sdlfhsdlhfkl" hidden="1">{#N/A,#N/A,FALSE,"Summ";#N/A,#N/A,FALSE,"General"}</definedName>
    <definedName name="se">#REF!</definedName>
    <definedName name="SECOND">[1]Jan!#REF!</definedName>
    <definedName name="SEP">[20]Backup!#REF!</definedName>
    <definedName name="Sep03AMA">[10]BS!$AN$7:$AN$3420</definedName>
    <definedName name="Sep04AMA">[7]BS!$AL$7:$AL$3582</definedName>
    <definedName name="SEPT">#REF!</definedName>
    <definedName name="SERVICES_3">#REF!</definedName>
    <definedName name="seven" hidden="1">{#N/A,#N/A,FALSE,"CRPT";#N/A,#N/A,FALSE,"TREND";#N/A,#N/A,FALSE,"%Curve"}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">[1]Jan!#REF!</definedName>
    <definedName name="StartDate">[17]Assumptions!$C$9</definedName>
    <definedName name="STAX" localSheetId="12">[25]INPUTS!$F$34</definedName>
    <definedName name="STAX">[9]INPUTS!$F$29</definedName>
    <definedName name="SUM_TAB1">#REF!</definedName>
    <definedName name="SUM_TAB2">#REF!</definedName>
    <definedName name="SUM_TAB3">#REF!</definedName>
    <definedName name="SW.T">[9]INTERNAL!$A$76:$IV$78</definedName>
    <definedName name="SWPTD.T">[9]INTERNAL!$A$79:$IV$81</definedName>
    <definedName name="t" hidden="1">{#N/A,#N/A,FALSE,"CESTSUM";#N/A,#N/A,FALSE,"est sum A";#N/A,#N/A,FALSE,"est detail A"}</definedName>
    <definedName name="TABLE_1">#REF!</definedName>
    <definedName name="TABLE_2">#REF!</definedName>
    <definedName name="TABLE_3">#REF!</definedName>
    <definedName name="TABLE_4">#REF!</definedName>
    <definedName name="TABLE_4_A">#REF!</definedName>
    <definedName name="TABLE_5">#REF!</definedName>
    <definedName name="TABLE_6">#REF!</definedName>
    <definedName name="TABLE_7">#REF!</definedName>
    <definedName name="TABLE1">#REF!</definedName>
    <definedName name="TABLE2">#REF!</definedName>
    <definedName name="TABLEA">#REF!</definedName>
    <definedName name="TableName">"Dummy"</definedName>
    <definedName name="TABLEONE">#REF!</definedName>
    <definedName name="TargetROR">[12]Inputs!$G$29</definedName>
    <definedName name="TDMOD">#REF!</definedName>
    <definedName name="TDP.T">[9]INTERNAL!$A$82:$IV$84</definedName>
    <definedName name="TDROLL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[41]Sheet1!$A$4:$E$40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Period">[13]Inputs!$C$5</definedName>
    <definedName name="TESTYEAR">'[55]JHS-6'!$A$7</definedName>
    <definedName name="TFR">[9]CLASSIFIERS!$A$11:$IV$11</definedName>
    <definedName name="ThermalBookLife">[17]Assumptions!$C$25</definedName>
    <definedName name="Title">[17]Assumptions!$A$1</definedName>
    <definedName name="Total_Payment">Scheduled_Payment+Extra_Payment</definedName>
    <definedName name="TotalRateBase">'[13]G+T+D+R+M'!$H$58</definedName>
    <definedName name="TP.T">[9]INTERNAL!$A$91:$IV$93</definedName>
    <definedName name="tr" hidden="1">{#N/A,#N/A,FALSE,"CESTSUM";#N/A,#N/A,FALSE,"est sum A";#N/A,#N/A,FALSE,"est detail A"}</definedName>
    <definedName name="transdb">'[56]Transp Unbilled'!$A$8:$E$174</definedName>
    <definedName name="Transfer" hidden="1">#REF!</definedName>
    <definedName name="Transfers" hidden="1">#REF!</definedName>
    <definedName name="TRANSM_2">[57]Transm2!$A$1:$M$461:'[57]10 Yr FC'!$M$47</definedName>
    <definedName name="u" hidden="1">{#N/A,#N/A,FALSE,"Summ";#N/A,#N/A,FALSE,"General"}</definedName>
    <definedName name="UAACT115S">'[15]Functional Study'!#REF!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15">'[15]Functional Study'!#REF!</definedName>
    <definedName name="UACCT115DGP">'[15]Functional Study'!#REF!</definedName>
    <definedName name="UACCT115SG">'[15]Functional Study'!#REF!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2842Trojd">'[12]Func Study'!#REF!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020">'[14]Functional Study'!#REF!</definedName>
    <definedName name="UACCT41020BADDEBT">'[14]Functional Study'!#REF!</definedName>
    <definedName name="UACCT41020DITEXP">'[14]Functional Study'!#REF!</definedName>
    <definedName name="UACCT41020DNPU">'[14]Functional Study'!#REF!</definedName>
    <definedName name="UACCT41020S">'[14]Functional Study'!#REF!</definedName>
    <definedName name="UACCT41020SE">'[14]Functional Study'!#REF!</definedName>
    <definedName name="UACCT41020SG">'[14]Functional Study'!#REF!</definedName>
    <definedName name="UACCT41020SGCT">'[14]Functional Study'!#REF!</definedName>
    <definedName name="UACCT41020SGPP">'[14]Functional Study'!#REF!</definedName>
    <definedName name="UACCT41020SO">'[14]Functional Study'!#REF!</definedName>
    <definedName name="UACCT41020TROJP">'[14]Functional Study'!#REF!</definedName>
    <definedName name="UACCT4102SNPD">'[14]Functional Study'!#REF!</definedName>
    <definedName name="UAcct41110">'[13]Func Study'!$AB$1325</definedName>
    <definedName name="UAcct41111">'[14]Functional Study'!#REF!</definedName>
    <definedName name="UAcct41111Baddebt">'[14]Functional Study'!#REF!</definedName>
    <definedName name="UAcct41111Dgp">'[14]Functional Study'!#REF!</definedName>
    <definedName name="UAcct41111Dgu">'[14]Functional Study'!#REF!</definedName>
    <definedName name="UAcct41111Ditexp">'[14]Functional Study'!#REF!</definedName>
    <definedName name="UAcct41111Dnpp">'[14]Functional Study'!#REF!</definedName>
    <definedName name="UAcct41111Dnptp">'[14]Functional Study'!#REF!</definedName>
    <definedName name="UAcct41111S">'[14]Functional Study'!#REF!</definedName>
    <definedName name="UAcct41111Se">'[14]Functional Study'!#REF!</definedName>
    <definedName name="UAcct41111Sg">'[14]Functional Study'!#REF!</definedName>
    <definedName name="UAcct41111Sgpp">'[14]Functional Study'!#REF!</definedName>
    <definedName name="UAcct41111So">'[14]Functional Study'!#REF!</definedName>
    <definedName name="UAcct41111Trojp">'[14]Functional Study'!#REF!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CAEE">'[11]Func Study'!#REF!</definedName>
    <definedName name="UAcct447CAGE">'[11]Func Study'!#REF!</definedName>
    <definedName name="UAcct447Dgu">'[12]Func Study'!#REF!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3CAGE">'[11]Func Study'!#REF!</definedName>
    <definedName name="UAcct453CAGW">'[11]Func Study'!#REF!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2JBG">'[11]Func Study'!#REF!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5JBG">'[11]Func Study'!#REF!</definedName>
    <definedName name="UAcct506">'[13]Func Study'!$AB$455</definedName>
    <definedName name="UAcct506CAGE">'[13]Func Study'!$AB$452</definedName>
    <definedName name="UAcct506JBG">'[11]Func Study'!#REF!</definedName>
    <definedName name="UAcct507">'[13]Func Study'!$AB$464</definedName>
    <definedName name="UAcct507CAGE">'[13]Func Study'!$AB$462</definedName>
    <definedName name="UAcct507JBG">'[11]Func Study'!#REF!</definedName>
    <definedName name="UAcct510">'[13]Func Study'!$AB$469</definedName>
    <definedName name="UAcct510CAGE">'[13]Func Study'!$AB$467</definedName>
    <definedName name="UAcct510JBG">'[11]Func Study'!#REF!</definedName>
    <definedName name="UAcct511">'[13]Func Study'!$AB$474</definedName>
    <definedName name="UAcct511CAGE">'[13]Func Study'!$AB$472</definedName>
    <definedName name="UAcct511JBG">'[11]Func Study'!#REF!</definedName>
    <definedName name="UAcct512">'[13]Func Study'!$AB$479</definedName>
    <definedName name="UAcct512CAGE">'[13]Func Study'!$AB$477</definedName>
    <definedName name="UAcct512JBG">'[11]Func Study'!#REF!</definedName>
    <definedName name="UAcct513">'[13]Func Study'!$AB$484</definedName>
    <definedName name="UAcct513CAGE">'[13]Func Study'!$AB$482</definedName>
    <definedName name="UAcct513JBG">'[11]Func Study'!#REF!</definedName>
    <definedName name="UAcct514">'[13]Func Study'!$AB$489</definedName>
    <definedName name="UAcct514CAGE">'[13]Func Study'!$AB$487</definedName>
    <definedName name="UAcct514JBG">'[11]Func Study'!#REF!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06SE">'[11]Func Study'!#REF!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E">'[11]Func Study'!#REF!</definedName>
    <definedName name="UAcct555CAEW">'[13]Func Study'!$AB$665</definedName>
    <definedName name="UAcct555CAGE">'[11]Func Study'!#REF!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4SG">'[15]Functional Study'!#REF!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fa">'[13]Func Study'!#REF!</definedName>
    <definedName name="UAcctdfad">'[13]Func Study'!#REF!</definedName>
    <definedName name="UAcctdfap">'[13]Func Study'!#REF!</definedName>
    <definedName name="UAcctdfat">'[13]Func Study'!#REF!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[9]CLASSIFIERS!$A$9:$IV$9</definedName>
    <definedName name="UG_NCP">[9]EXTERNAL!$A$82:$IV$84</definedName>
    <definedName name="UG_TFMR">[9]EXTERNAL!$A$103:$IV$105</definedName>
    <definedName name="UG_TFMRC">[9]EXTERNAL!$A$100:$IV$102</definedName>
    <definedName name="UNBILLED">[9]EXTERNAL!$A$64:$IV$66</definedName>
    <definedName name="UNBILREV">#REF!</definedName>
    <definedName name="UncollectibleAccounts">[18]Variables!$D$25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[18]Variables!$D$29</definedName>
    <definedName name="v" hidden="1">{#N/A,#N/A,FALSE,"Coversheet";#N/A,#N/A,FALSE,"QA"}</definedName>
    <definedName name="ValidAccount">[16]Variables!$AK$43:$AK$369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AR">[20]Backup!#REF!</definedName>
    <definedName name="VARIABLE">[40]Summary!#REF!</definedName>
    <definedName name="VOMEsc">[17]Assumptions!$C$21</definedName>
    <definedName name="VOUCHER">#REF!</definedName>
    <definedName name="w" hidden="1">{#N/A,#N/A,FALSE,"Schedule F";#N/A,#N/A,FALSE,"Schedule G"}</definedName>
    <definedName name="WACC">[17]Assumptions!$I$61</definedName>
    <definedName name="WaRevenueTax">[18]Variables!$D$27</definedName>
    <definedName name="we" hidden="1">{#N/A,#N/A,FALSE,"Pg 6b CustCount_Gas";#N/A,#N/A,FALSE,"QA";#N/A,#N/A,FALSE,"Report";#N/A,#N/A,FALSE,"forecast"}</definedName>
    <definedName name="WEATHER">#REF!</definedName>
    <definedName name="WEATHRNORM">#REF!</definedName>
    <definedName name="WH" hidden="1">{#N/A,#N/A,FALSE,"Coversheet";#N/A,#N/A,FALSE,"QA"}</definedName>
    <definedName name="WIDTH">#REF!</definedName>
    <definedName name="Winter">'[58]Input Tab'!$B$11</definedName>
    <definedName name="WinterPeak">'[59]Load Data'!$D$9:$H$12,'[59]Load Data'!$D$20:$H$22</definedName>
    <definedName name="WORK1">#REF!</definedName>
    <definedName name="WORK2">#REF!</definedName>
    <definedName name="WORK3">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>#REF!</definedName>
    <definedName name="Years_evaluated">'[60]Revison Inputs'!$B$6</definedName>
    <definedName name="YEFactors">[16]Factors!$S$3:$AG$99</definedName>
    <definedName name="YTD_Format">[47]YTD!$B$13:$D$13,[47]YTD!$B$32:$D$32</definedName>
    <definedName name="yuf" hidden="1">{#N/A,#N/A,FALSE,"Summ";#N/A,#N/A,FALSE,"General"}</definedName>
    <definedName name="z" hidden="1">{#N/A,#N/A,FALSE,"Coversheet";#N/A,#N/A,FALSE,"QA"}</definedName>
    <definedName name="ZA">'[61] annual balance '!#REF!</definedName>
  </definedNames>
  <calcPr calcId="162913"/>
</workbook>
</file>

<file path=xl/calcChain.xml><?xml version="1.0" encoding="utf-8"?>
<calcChain xmlns="http://schemas.openxmlformats.org/spreadsheetml/2006/main">
  <c r="A3" i="105" l="1"/>
  <c r="A4" i="105"/>
  <c r="A1" i="105"/>
  <c r="F38" i="105"/>
  <c r="F45" i="105"/>
  <c r="A82" i="105"/>
  <c r="A81" i="105"/>
  <c r="A80" i="105"/>
  <c r="D79" i="105"/>
  <c r="B16" i="105" s="1"/>
  <c r="G16" i="105" s="1"/>
  <c r="A79" i="105"/>
  <c r="D78" i="105"/>
  <c r="B15" i="105" s="1"/>
  <c r="C15" i="105" s="1"/>
  <c r="A78" i="105"/>
  <c r="A77" i="105"/>
  <c r="A76" i="105"/>
  <c r="D75" i="105"/>
  <c r="B12" i="105" s="1"/>
  <c r="A75" i="105"/>
  <c r="D74" i="105"/>
  <c r="B11" i="105" s="1"/>
  <c r="A74" i="105"/>
  <c r="A73" i="105"/>
  <c r="A72" i="105"/>
  <c r="D71" i="105"/>
  <c r="B8" i="105" s="1"/>
  <c r="E8" i="105" s="1"/>
  <c r="A71" i="105"/>
  <c r="I28" i="105"/>
  <c r="F58" i="105"/>
  <c r="F28" i="105"/>
  <c r="F56" i="105"/>
  <c r="D28" i="105"/>
  <c r="P28" i="105" s="1"/>
  <c r="F52" i="105"/>
  <c r="F51" i="105"/>
  <c r="F46" i="105"/>
  <c r="F43" i="105"/>
  <c r="E48" i="105"/>
  <c r="F48" i="105" s="1"/>
  <c r="E47" i="105"/>
  <c r="F47" i="105" s="1"/>
  <c r="E45" i="105"/>
  <c r="G28" i="105"/>
  <c r="F35" i="105"/>
  <c r="F32" i="105"/>
  <c r="F33" i="105" s="1"/>
  <c r="L28" i="105"/>
  <c r="C28" i="105"/>
  <c r="K15" i="105"/>
  <c r="F37" i="105" l="1"/>
  <c r="J28" i="105"/>
  <c r="F39" i="105"/>
  <c r="H16" i="105"/>
  <c r="L16" i="105"/>
  <c r="K28" i="105"/>
  <c r="H15" i="105"/>
  <c r="D72" i="105"/>
  <c r="B9" i="105" s="1"/>
  <c r="M9" i="105" s="1"/>
  <c r="D76" i="105"/>
  <c r="B13" i="105" s="1"/>
  <c r="I13" i="105" s="1"/>
  <c r="D80" i="105"/>
  <c r="B17" i="105" s="1"/>
  <c r="L17" i="105" s="1"/>
  <c r="F57" i="105"/>
  <c r="F40" i="105"/>
  <c r="H12" i="105"/>
  <c r="N17" i="105"/>
  <c r="D82" i="105"/>
  <c r="B19" i="105" s="1"/>
  <c r="M19" i="105" s="1"/>
  <c r="C83" i="105"/>
  <c r="G11" i="105"/>
  <c r="C16" i="105"/>
  <c r="K11" i="105"/>
  <c r="H11" i="105"/>
  <c r="E13" i="105"/>
  <c r="L8" i="105"/>
  <c r="D8" i="105"/>
  <c r="P8" i="105" s="1"/>
  <c r="I8" i="105"/>
  <c r="M8" i="105"/>
  <c r="H8" i="105"/>
  <c r="E60" i="105"/>
  <c r="D12" i="105"/>
  <c r="P12" i="105" s="1"/>
  <c r="L12" i="105"/>
  <c r="D16" i="105"/>
  <c r="P16" i="105" s="1"/>
  <c r="I16" i="105"/>
  <c r="N9" i="105"/>
  <c r="I12" i="105"/>
  <c r="E12" i="105"/>
  <c r="M12" i="105"/>
  <c r="E16" i="105"/>
  <c r="K16" i="105"/>
  <c r="D19" i="105"/>
  <c r="P19" i="105" s="1"/>
  <c r="H28" i="105"/>
  <c r="D73" i="105"/>
  <c r="B10" i="105" s="1"/>
  <c r="D77" i="105"/>
  <c r="B14" i="105" s="1"/>
  <c r="M14" i="105" s="1"/>
  <c r="D81" i="105"/>
  <c r="B18" i="105" s="1"/>
  <c r="M18" i="105" s="1"/>
  <c r="E19" i="105"/>
  <c r="G19" i="105"/>
  <c r="C11" i="105"/>
  <c r="J13" i="105"/>
  <c r="G14" i="105"/>
  <c r="D15" i="105"/>
  <c r="P15" i="105" s="1"/>
  <c r="L15" i="105"/>
  <c r="N11" i="105"/>
  <c r="J11" i="105"/>
  <c r="F11" i="105"/>
  <c r="M11" i="105"/>
  <c r="I11" i="105"/>
  <c r="E11" i="105"/>
  <c r="N15" i="105"/>
  <c r="J15" i="105"/>
  <c r="F15" i="105"/>
  <c r="I15" i="105"/>
  <c r="M15" i="105"/>
  <c r="E15" i="105"/>
  <c r="D11" i="105"/>
  <c r="P11" i="105" s="1"/>
  <c r="L11" i="105"/>
  <c r="J14" i="105"/>
  <c r="G15" i="105"/>
  <c r="M28" i="105"/>
  <c r="M16" i="105"/>
  <c r="G17" i="105"/>
  <c r="J8" i="105"/>
  <c r="F8" i="105"/>
  <c r="N8" i="105"/>
  <c r="F12" i="105"/>
  <c r="J12" i="105"/>
  <c r="N12" i="105"/>
  <c r="E41" i="105"/>
  <c r="F36" i="105"/>
  <c r="F44" i="105" s="1"/>
  <c r="E44" i="105"/>
  <c r="E49" i="105" s="1"/>
  <c r="B83" i="105"/>
  <c r="C8" i="105"/>
  <c r="G8" i="105"/>
  <c r="K8" i="105"/>
  <c r="C12" i="105"/>
  <c r="G12" i="105"/>
  <c r="K12" i="105"/>
  <c r="N28" i="105"/>
  <c r="F59" i="105"/>
  <c r="N16" i="105"/>
  <c r="J16" i="105"/>
  <c r="F16" i="105"/>
  <c r="E28" i="105"/>
  <c r="D13" i="105" l="1"/>
  <c r="P13" i="105" s="1"/>
  <c r="K9" i="105"/>
  <c r="F13" i="105"/>
  <c r="D18" i="105"/>
  <c r="P18" i="105" s="1"/>
  <c r="I9" i="105"/>
  <c r="F9" i="105"/>
  <c r="E14" i="105"/>
  <c r="J9" i="105"/>
  <c r="H9" i="105"/>
  <c r="K13" i="105"/>
  <c r="K19" i="105"/>
  <c r="I19" i="105"/>
  <c r="E9" i="105"/>
  <c r="M13" i="105"/>
  <c r="D9" i="105"/>
  <c r="P9" i="105" s="1"/>
  <c r="I14" i="105"/>
  <c r="C9" i="105"/>
  <c r="F19" i="105"/>
  <c r="J17" i="105"/>
  <c r="E17" i="105"/>
  <c r="O28" i="105"/>
  <c r="H17" i="105"/>
  <c r="K17" i="105"/>
  <c r="H18" i="105"/>
  <c r="I17" i="105"/>
  <c r="M17" i="105"/>
  <c r="L14" i="105"/>
  <c r="F18" i="105"/>
  <c r="C13" i="105"/>
  <c r="H13" i="105"/>
  <c r="N13" i="105"/>
  <c r="F17" i="105"/>
  <c r="C17" i="105"/>
  <c r="H14" i="105"/>
  <c r="G9" i="105"/>
  <c r="L9" i="105"/>
  <c r="K18" i="105"/>
  <c r="G13" i="105"/>
  <c r="L13" i="105"/>
  <c r="D17" i="105"/>
  <c r="P17" i="105" s="1"/>
  <c r="E63" i="105"/>
  <c r="G18" i="105"/>
  <c r="L18" i="105"/>
  <c r="C19" i="105"/>
  <c r="O19" i="105" s="1"/>
  <c r="N19" i="105"/>
  <c r="J19" i="105"/>
  <c r="D14" i="105"/>
  <c r="P14" i="105" s="1"/>
  <c r="H19" i="105"/>
  <c r="L19" i="105"/>
  <c r="D85" i="105"/>
  <c r="B21" i="105"/>
  <c r="B23" i="105" s="1"/>
  <c r="B27" i="105" s="1"/>
  <c r="H27" i="105" s="1"/>
  <c r="C10" i="105"/>
  <c r="N10" i="105"/>
  <c r="H10" i="105"/>
  <c r="M10" i="105"/>
  <c r="N18" i="105"/>
  <c r="C18" i="105"/>
  <c r="I18" i="105"/>
  <c r="E18" i="105"/>
  <c r="J18" i="105"/>
  <c r="L10" i="105"/>
  <c r="E10" i="105"/>
  <c r="D83" i="105"/>
  <c r="K10" i="105"/>
  <c r="D10" i="105"/>
  <c r="P10" i="105" s="1"/>
  <c r="I10" i="105"/>
  <c r="O12" i="105"/>
  <c r="E62" i="105"/>
  <c r="G10" i="105"/>
  <c r="J10" i="105"/>
  <c r="F10" i="105"/>
  <c r="N14" i="105"/>
  <c r="K14" i="105"/>
  <c r="F14" i="105"/>
  <c r="C14" i="105"/>
  <c r="O8" i="105"/>
  <c r="O17" i="105"/>
  <c r="F41" i="105"/>
  <c r="O11" i="105"/>
  <c r="O16" i="105"/>
  <c r="F49" i="105"/>
  <c r="O15" i="105"/>
  <c r="D21" i="105" l="1"/>
  <c r="D25" i="105" s="1"/>
  <c r="P25" i="105" s="1"/>
  <c r="F21" i="105"/>
  <c r="K21" i="105"/>
  <c r="H21" i="105"/>
  <c r="H23" i="105" s="1"/>
  <c r="O13" i="105"/>
  <c r="M21" i="105"/>
  <c r="M25" i="105" s="1"/>
  <c r="O9" i="105"/>
  <c r="K27" i="105"/>
  <c r="I21" i="105"/>
  <c r="I23" i="105" s="1"/>
  <c r="L27" i="105"/>
  <c r="E27" i="105"/>
  <c r="O14" i="105"/>
  <c r="O10" i="105"/>
  <c r="D27" i="105"/>
  <c r="P27" i="105" s="1"/>
  <c r="G27" i="105"/>
  <c r="O18" i="105"/>
  <c r="N21" i="105"/>
  <c r="N25" i="105" s="1"/>
  <c r="C21" i="105"/>
  <c r="C25" i="105" s="1"/>
  <c r="C27" i="105"/>
  <c r="I27" i="105"/>
  <c r="F27" i="105"/>
  <c r="L21" i="105"/>
  <c r="L25" i="105" s="1"/>
  <c r="H25" i="105"/>
  <c r="L23" i="105"/>
  <c r="G21" i="105"/>
  <c r="G25" i="105" s="1"/>
  <c r="I25" i="105"/>
  <c r="N27" i="105"/>
  <c r="J27" i="105"/>
  <c r="M27" i="105"/>
  <c r="J21" i="105"/>
  <c r="J23" i="105" s="1"/>
  <c r="E21" i="105"/>
  <c r="G23" i="105"/>
  <c r="F23" i="105"/>
  <c r="F25" i="105"/>
  <c r="K23" i="105"/>
  <c r="K25" i="105"/>
  <c r="P21" i="105"/>
  <c r="P23" i="105" s="1"/>
  <c r="D23" i="105" l="1"/>
  <c r="C23" i="105"/>
  <c r="M23" i="105"/>
  <c r="N23" i="105"/>
  <c r="O27" i="105"/>
  <c r="O21" i="105"/>
  <c r="J25" i="105"/>
  <c r="E25" i="105"/>
  <c r="E23" i="105"/>
  <c r="O23" i="105"/>
  <c r="O25" i="105"/>
  <c r="J71" i="100" l="1"/>
  <c r="F73" i="100"/>
  <c r="R188" i="104"/>
  <c r="R187" i="104"/>
  <c r="R186" i="104"/>
  <c r="R185" i="104"/>
  <c r="R184" i="104"/>
  <c r="R183" i="104"/>
  <c r="R182" i="104"/>
  <c r="R181" i="104"/>
  <c r="R180" i="104"/>
  <c r="R179" i="104"/>
  <c r="R178" i="104"/>
  <c r="R177" i="104"/>
  <c r="R176" i="104"/>
  <c r="R175" i="104"/>
  <c r="R174" i="104"/>
  <c r="R129" i="104"/>
  <c r="R128" i="104"/>
  <c r="R127" i="104"/>
  <c r="R126" i="104"/>
  <c r="R125" i="104"/>
  <c r="R124" i="104"/>
  <c r="R123" i="104"/>
  <c r="R122" i="104"/>
  <c r="R121" i="104"/>
  <c r="G73" i="100"/>
  <c r="G72" i="100"/>
  <c r="F71" i="100"/>
  <c r="G71" i="100"/>
  <c r="G70" i="100"/>
  <c r="F69" i="100"/>
  <c r="G69" i="100"/>
  <c r="F68" i="100"/>
  <c r="G68" i="100"/>
  <c r="M94" i="104" l="1"/>
  <c r="M96" i="104"/>
  <c r="M101" i="104"/>
  <c r="M103" i="104"/>
  <c r="M92" i="104"/>
  <c r="M99" i="104"/>
  <c r="M105" i="104"/>
  <c r="H69" i="100"/>
  <c r="H71" i="100"/>
  <c r="H73" i="100"/>
  <c r="R191" i="104"/>
  <c r="M191" i="104"/>
  <c r="M107" i="104"/>
  <c r="F72" i="100"/>
  <c r="H72" i="100" s="1"/>
  <c r="F70" i="100"/>
  <c r="H70" i="100" s="1"/>
  <c r="H68" i="100"/>
  <c r="M174" i="104"/>
  <c r="M175" i="104"/>
  <c r="M176" i="104"/>
  <c r="M177" i="104"/>
  <c r="M178" i="104"/>
  <c r="M179" i="104"/>
  <c r="M180" i="104"/>
  <c r="M181" i="104"/>
  <c r="M182" i="104"/>
  <c r="M183" i="104"/>
  <c r="M184" i="104"/>
  <c r="M185" i="104"/>
  <c r="M186" i="104"/>
  <c r="M187" i="104"/>
  <c r="M188" i="104"/>
  <c r="R111" i="104"/>
  <c r="R113" i="104"/>
  <c r="R115" i="104"/>
  <c r="R117" i="104"/>
  <c r="R133" i="104"/>
  <c r="R135" i="104"/>
  <c r="R137" i="104"/>
  <c r="R141" i="104"/>
  <c r="R143" i="104"/>
  <c r="R145" i="104"/>
  <c r="R147" i="104"/>
  <c r="R149" i="104"/>
  <c r="R162" i="104"/>
  <c r="R165" i="104"/>
  <c r="R93" i="104"/>
  <c r="R100" i="104"/>
  <c r="M111" i="104"/>
  <c r="M113" i="104"/>
  <c r="M115" i="104"/>
  <c r="M117" i="104"/>
  <c r="M133" i="104"/>
  <c r="M135" i="104"/>
  <c r="M137" i="104"/>
  <c r="M141" i="104"/>
  <c r="M143" i="104"/>
  <c r="M145" i="104"/>
  <c r="M147" i="104"/>
  <c r="M149" i="104"/>
  <c r="R110" i="104"/>
  <c r="R112" i="104"/>
  <c r="R114" i="104"/>
  <c r="R116" i="104"/>
  <c r="R118" i="104"/>
  <c r="R132" i="104"/>
  <c r="R134" i="104"/>
  <c r="R136" i="104"/>
  <c r="R142" i="104"/>
  <c r="R144" i="104"/>
  <c r="R146" i="104"/>
  <c r="R148" i="104"/>
  <c r="M110" i="104"/>
  <c r="M112" i="104"/>
  <c r="M114" i="104"/>
  <c r="M116" i="104"/>
  <c r="M118" i="104"/>
  <c r="M132" i="104"/>
  <c r="M134" i="104"/>
  <c r="M136" i="104"/>
  <c r="M142" i="104"/>
  <c r="M144" i="104"/>
  <c r="M146" i="104"/>
  <c r="M148" i="104"/>
  <c r="M152" i="104"/>
  <c r="M154" i="104"/>
  <c r="M156" i="104"/>
  <c r="M159" i="104"/>
  <c r="M161" i="104"/>
  <c r="M163" i="104"/>
  <c r="M166" i="104"/>
  <c r="M168" i="104"/>
  <c r="M171" i="104"/>
  <c r="R95" i="104"/>
  <c r="R97" i="104"/>
  <c r="R102" i="104"/>
  <c r="R104" i="104"/>
  <c r="R106" i="104"/>
  <c r="R139" i="104"/>
  <c r="R155" i="104"/>
  <c r="R157" i="104"/>
  <c r="R160" i="104"/>
  <c r="R92" i="104"/>
  <c r="R94" i="104"/>
  <c r="R96" i="104"/>
  <c r="R99" i="104"/>
  <c r="R101" i="104"/>
  <c r="R103" i="104"/>
  <c r="R105" i="104"/>
  <c r="R107" i="104"/>
  <c r="R152" i="104"/>
  <c r="R154" i="104"/>
  <c r="R156" i="104"/>
  <c r="R159" i="104"/>
  <c r="R161" i="104"/>
  <c r="R163" i="104"/>
  <c r="R166" i="104"/>
  <c r="R168" i="104"/>
  <c r="R171" i="104"/>
  <c r="R153" i="104"/>
  <c r="R167" i="104"/>
  <c r="R170" i="104"/>
  <c r="M93" i="104"/>
  <c r="M95" i="104"/>
  <c r="M97" i="104"/>
  <c r="M100" i="104"/>
  <c r="M102" i="104"/>
  <c r="M104" i="104"/>
  <c r="M106" i="104"/>
  <c r="M139" i="104"/>
  <c r="M153" i="104"/>
  <c r="M155" i="104"/>
  <c r="M157" i="104"/>
  <c r="M160" i="104"/>
  <c r="M162" i="104"/>
  <c r="M165" i="104"/>
  <c r="M167" i="104"/>
  <c r="M170" i="104"/>
  <c r="M121" i="104"/>
  <c r="M122" i="104"/>
  <c r="M123" i="104"/>
  <c r="M124" i="104"/>
  <c r="M125" i="104"/>
  <c r="M126" i="104"/>
  <c r="M127" i="104"/>
  <c r="M128" i="104"/>
  <c r="M129" i="104"/>
  <c r="A3" i="100" l="1"/>
  <c r="M8" i="93" l="1"/>
  <c r="M9" i="93"/>
  <c r="M24" i="93" l="1"/>
  <c r="M21" i="93"/>
  <c r="M20" i="93"/>
  <c r="M19" i="93"/>
  <c r="M15" i="93"/>
  <c r="M14" i="93"/>
  <c r="M13" i="93"/>
  <c r="M12" i="93"/>
  <c r="K9" i="93" l="1"/>
  <c r="L9" i="93"/>
  <c r="J143" i="100"/>
  <c r="J144" i="100"/>
  <c r="J145" i="100"/>
  <c r="J146" i="100"/>
  <c r="J147" i="100"/>
  <c r="J148" i="100"/>
  <c r="J149" i="100"/>
  <c r="J150" i="100"/>
  <c r="J151" i="100"/>
  <c r="J152" i="100"/>
  <c r="J153" i="100"/>
  <c r="J154" i="100"/>
  <c r="J155" i="100"/>
  <c r="J156" i="100"/>
  <c r="J142" i="100"/>
  <c r="J139" i="100"/>
  <c r="J138" i="100"/>
  <c r="J134" i="100"/>
  <c r="J135" i="100"/>
  <c r="J136" i="100"/>
  <c r="J133" i="100"/>
  <c r="J128" i="100"/>
  <c r="J129" i="100"/>
  <c r="J130" i="100"/>
  <c r="J131" i="100"/>
  <c r="J127" i="100"/>
  <c r="J121" i="100"/>
  <c r="J122" i="100"/>
  <c r="J123" i="100"/>
  <c r="J124" i="100"/>
  <c r="J125" i="100"/>
  <c r="J120" i="100"/>
  <c r="J117" i="100"/>
  <c r="J107" i="100"/>
  <c r="J108" i="100"/>
  <c r="J109" i="100"/>
  <c r="J110" i="100"/>
  <c r="J111" i="100"/>
  <c r="J112" i="100"/>
  <c r="J113" i="100"/>
  <c r="J114" i="100"/>
  <c r="J106" i="100"/>
  <c r="J104" i="100"/>
  <c r="J98" i="100"/>
  <c r="J99" i="100"/>
  <c r="J100" i="100"/>
  <c r="J101" i="100"/>
  <c r="J102" i="100"/>
  <c r="J97" i="100"/>
  <c r="J87" i="100"/>
  <c r="J88" i="100"/>
  <c r="J89" i="100"/>
  <c r="J90" i="100"/>
  <c r="J91" i="100"/>
  <c r="J92" i="100"/>
  <c r="J93" i="100"/>
  <c r="J94" i="100"/>
  <c r="J86" i="100"/>
  <c r="J77" i="100"/>
  <c r="J78" i="100"/>
  <c r="J79" i="100"/>
  <c r="J80" i="100"/>
  <c r="J81" i="100"/>
  <c r="J82" i="100"/>
  <c r="J83" i="100"/>
  <c r="J84" i="100"/>
  <c r="J76" i="100"/>
  <c r="J59" i="100" l="1"/>
  <c r="J60" i="100"/>
  <c r="J61" i="100"/>
  <c r="J62" i="100"/>
  <c r="J63" i="100"/>
  <c r="J64" i="100"/>
  <c r="J65" i="100"/>
  <c r="J66" i="100"/>
  <c r="J58" i="100"/>
  <c r="J49" i="100"/>
  <c r="J50" i="100"/>
  <c r="J51" i="100"/>
  <c r="J52" i="100"/>
  <c r="J53" i="100"/>
  <c r="J54" i="100"/>
  <c r="J55" i="100"/>
  <c r="J56" i="100"/>
  <c r="J48" i="100"/>
  <c r="J40" i="100"/>
  <c r="J41" i="100"/>
  <c r="J42" i="100"/>
  <c r="J43" i="100"/>
  <c r="J44" i="100"/>
  <c r="J45" i="100"/>
  <c r="J39" i="100"/>
  <c r="J31" i="100"/>
  <c r="J32" i="100"/>
  <c r="J33" i="100"/>
  <c r="J34" i="100"/>
  <c r="J35" i="100"/>
  <c r="J36" i="100"/>
  <c r="J37" i="100"/>
  <c r="J30" i="100"/>
  <c r="J11" i="100"/>
  <c r="J12" i="100"/>
  <c r="J13" i="100"/>
  <c r="J20" i="100"/>
  <c r="J21" i="100"/>
  <c r="J22" i="100"/>
  <c r="J23" i="100"/>
  <c r="J24" i="100"/>
  <c r="J25" i="100"/>
  <c r="J26" i="100"/>
  <c r="J27" i="100"/>
  <c r="J19" i="100"/>
  <c r="J10" i="100"/>
  <c r="J8" i="100"/>
  <c r="D31" i="95"/>
  <c r="D37" i="95" s="1"/>
  <c r="A29" i="95"/>
  <c r="A30" i="95" s="1"/>
  <c r="A31" i="95" s="1"/>
  <c r="A32" i="95" s="1"/>
  <c r="A33" i="95" s="1"/>
  <c r="A34" i="95" s="1"/>
  <c r="A35" i="95" s="1"/>
  <c r="A36" i="95" s="1"/>
  <c r="A37" i="95" s="1"/>
  <c r="G156" i="100"/>
  <c r="G148" i="100"/>
  <c r="B175" i="104"/>
  <c r="B176" i="104" s="1"/>
  <c r="B177" i="104" s="1"/>
  <c r="B178" i="104" s="1"/>
  <c r="B179" i="104" s="1"/>
  <c r="B180" i="104" s="1"/>
  <c r="B181" i="104" s="1"/>
  <c r="B182" i="104" s="1"/>
  <c r="B183" i="104" s="1"/>
  <c r="B184" i="104" s="1"/>
  <c r="B185" i="104" s="1"/>
  <c r="B186" i="104" s="1"/>
  <c r="B187" i="104" s="1"/>
  <c r="B188" i="104" s="1"/>
  <c r="B170" i="104"/>
  <c r="B171" i="104" s="1"/>
  <c r="G130" i="100"/>
  <c r="B160" i="104"/>
  <c r="B161" i="104" s="1"/>
  <c r="B162" i="104" s="1"/>
  <c r="B163" i="104" s="1"/>
  <c r="B153" i="104"/>
  <c r="B154" i="104" s="1"/>
  <c r="B155" i="104" s="1"/>
  <c r="B156" i="104" s="1"/>
  <c r="B157" i="104" s="1"/>
  <c r="G120" i="100"/>
  <c r="G102" i="100"/>
  <c r="G98" i="100"/>
  <c r="B133" i="104"/>
  <c r="B134" i="104" s="1"/>
  <c r="B135" i="104" s="1"/>
  <c r="B136" i="104" s="1"/>
  <c r="B137" i="104" s="1"/>
  <c r="B139" i="104" s="1"/>
  <c r="G89" i="100"/>
  <c r="G84" i="100"/>
  <c r="G79" i="100"/>
  <c r="G77" i="100"/>
  <c r="B111" i="104"/>
  <c r="B112" i="104" s="1"/>
  <c r="B113" i="104" s="1"/>
  <c r="B114" i="104" s="1"/>
  <c r="B115" i="104" s="1"/>
  <c r="B116" i="104" s="1"/>
  <c r="B117" i="104" s="1"/>
  <c r="B118" i="104" s="1"/>
  <c r="B121" i="104" s="1"/>
  <c r="B122" i="104" s="1"/>
  <c r="B123" i="104" s="1"/>
  <c r="B124" i="104" s="1"/>
  <c r="B125" i="104" s="1"/>
  <c r="B126" i="104" s="1"/>
  <c r="B127" i="104" s="1"/>
  <c r="B128" i="104" s="1"/>
  <c r="B129" i="104" s="1"/>
  <c r="B63" i="104"/>
  <c r="B64" i="104" s="1"/>
  <c r="B65" i="104" s="1"/>
  <c r="B66" i="104" s="1"/>
  <c r="B67" i="104" s="1"/>
  <c r="B68" i="104" s="1"/>
  <c r="B69" i="104" s="1"/>
  <c r="B70" i="104" s="1"/>
  <c r="C57" i="104"/>
  <c r="C58" i="104" s="1"/>
  <c r="C59" i="104" s="1"/>
  <c r="B45" i="104"/>
  <c r="B46" i="104" s="1"/>
  <c r="B47" i="104" s="1"/>
  <c r="B48" i="104" s="1"/>
  <c r="B28" i="104"/>
  <c r="B29" i="104" s="1"/>
  <c r="B30" i="104" s="1"/>
  <c r="C25" i="104"/>
  <c r="C26" i="104" s="1"/>
  <c r="C27" i="104" s="1"/>
  <c r="C28" i="104" s="1"/>
  <c r="C29" i="104" s="1"/>
  <c r="C30" i="104" s="1"/>
  <c r="B25" i="104"/>
  <c r="B26" i="104" s="1"/>
  <c r="L17" i="104"/>
  <c r="L16" i="104"/>
  <c r="L15" i="104"/>
  <c r="L14" i="104"/>
  <c r="A11" i="104"/>
  <c r="A12" i="104" s="1"/>
  <c r="A13" i="104" s="1"/>
  <c r="A14" i="104" s="1"/>
  <c r="A15" i="104" s="1"/>
  <c r="A16" i="104" s="1"/>
  <c r="A17" i="104" s="1"/>
  <c r="O82" i="102"/>
  <c r="G82" i="102"/>
  <c r="P81" i="102"/>
  <c r="P82" i="102" s="1"/>
  <c r="O81" i="102"/>
  <c r="N81" i="102"/>
  <c r="N82" i="102" s="1"/>
  <c r="M81" i="102"/>
  <c r="M82" i="102" s="1"/>
  <c r="L81" i="102"/>
  <c r="L82" i="102" s="1"/>
  <c r="K81" i="102"/>
  <c r="K82" i="102" s="1"/>
  <c r="J81" i="102"/>
  <c r="J82" i="102" s="1"/>
  <c r="I81" i="102"/>
  <c r="I82" i="102" s="1"/>
  <c r="H81" i="102"/>
  <c r="H82" i="102" s="1"/>
  <c r="G81" i="102"/>
  <c r="F81" i="102"/>
  <c r="F82" i="102" s="1"/>
  <c r="E81" i="102"/>
  <c r="E82" i="102" s="1"/>
  <c r="D80" i="102"/>
  <c r="D79" i="102"/>
  <c r="D78" i="102"/>
  <c r="D77" i="102"/>
  <c r="D76" i="102"/>
  <c r="D75" i="102"/>
  <c r="D74" i="102"/>
  <c r="D73" i="102"/>
  <c r="D72" i="102"/>
  <c r="D71" i="102"/>
  <c r="D70" i="102"/>
  <c r="D69" i="102"/>
  <c r="D68" i="102"/>
  <c r="D67" i="102"/>
  <c r="D66" i="102"/>
  <c r="J64" i="102"/>
  <c r="P63" i="102"/>
  <c r="P64" i="102" s="1"/>
  <c r="O63" i="102"/>
  <c r="O64" i="102" s="1"/>
  <c r="N63" i="102"/>
  <c r="N64" i="102" s="1"/>
  <c r="M63" i="102"/>
  <c r="M64" i="102" s="1"/>
  <c r="L63" i="102"/>
  <c r="L64" i="102" s="1"/>
  <c r="K63" i="102"/>
  <c r="K64" i="102" s="1"/>
  <c r="J63" i="102"/>
  <c r="I63" i="102"/>
  <c r="I64" i="102" s="1"/>
  <c r="H63" i="102"/>
  <c r="H64" i="102" s="1"/>
  <c r="G63" i="102"/>
  <c r="G64" i="102" s="1"/>
  <c r="F63" i="102"/>
  <c r="F64" i="102" s="1"/>
  <c r="E63" i="102"/>
  <c r="E64" i="102" s="1"/>
  <c r="B63" i="102"/>
  <c r="B81" i="102" s="1"/>
  <c r="D62" i="102"/>
  <c r="B62" i="102"/>
  <c r="B80" i="102" s="1"/>
  <c r="D61" i="102"/>
  <c r="B61" i="102"/>
  <c r="B79" i="102" s="1"/>
  <c r="D60" i="102"/>
  <c r="D59" i="102"/>
  <c r="D58" i="102"/>
  <c r="B58" i="102"/>
  <c r="B76" i="102" s="1"/>
  <c r="D57" i="102"/>
  <c r="D56" i="102"/>
  <c r="D55" i="102"/>
  <c r="D54" i="102"/>
  <c r="B54" i="102"/>
  <c r="B72" i="102" s="1"/>
  <c r="D53" i="102"/>
  <c r="D52" i="102"/>
  <c r="D51" i="102"/>
  <c r="D50" i="102"/>
  <c r="D49" i="102"/>
  <c r="D48" i="102"/>
  <c r="I46" i="102"/>
  <c r="P45" i="102"/>
  <c r="P46" i="102" s="1"/>
  <c r="O45" i="102"/>
  <c r="O46" i="102" s="1"/>
  <c r="N45" i="102"/>
  <c r="N46" i="102" s="1"/>
  <c r="M45" i="102"/>
  <c r="M46" i="102" s="1"/>
  <c r="L45" i="102"/>
  <c r="L46" i="102" s="1"/>
  <c r="K45" i="102"/>
  <c r="K46" i="102" s="1"/>
  <c r="J45" i="102"/>
  <c r="J46" i="102" s="1"/>
  <c r="I45" i="102"/>
  <c r="H45" i="102"/>
  <c r="H46" i="102" s="1"/>
  <c r="G45" i="102"/>
  <c r="G46" i="102" s="1"/>
  <c r="F45" i="102"/>
  <c r="F46" i="102" s="1"/>
  <c r="E45" i="102"/>
  <c r="E46" i="102" s="1"/>
  <c r="B45" i="102"/>
  <c r="D44" i="102"/>
  <c r="B44" i="102"/>
  <c r="D43" i="102"/>
  <c r="B43" i="102"/>
  <c r="D42" i="102"/>
  <c r="B42" i="102"/>
  <c r="B60" i="102" s="1"/>
  <c r="B78" i="102" s="1"/>
  <c r="D41" i="102"/>
  <c r="B41" i="102"/>
  <c r="B59" i="102" s="1"/>
  <c r="B77" i="102" s="1"/>
  <c r="D40" i="102"/>
  <c r="B40" i="102"/>
  <c r="D39" i="102"/>
  <c r="B39" i="102"/>
  <c r="B57" i="102" s="1"/>
  <c r="B75" i="102" s="1"/>
  <c r="D38" i="102"/>
  <c r="B38" i="102"/>
  <c r="B56" i="102" s="1"/>
  <c r="B74" i="102" s="1"/>
  <c r="D37" i="102"/>
  <c r="B37" i="102"/>
  <c r="B55" i="102" s="1"/>
  <c r="B73" i="102" s="1"/>
  <c r="D36" i="102"/>
  <c r="B36" i="102"/>
  <c r="D35" i="102"/>
  <c r="B35" i="102"/>
  <c r="B53" i="102" s="1"/>
  <c r="B71" i="102" s="1"/>
  <c r="D34" i="102"/>
  <c r="B34" i="102"/>
  <c r="B52" i="102" s="1"/>
  <c r="B70" i="102" s="1"/>
  <c r="D33" i="102"/>
  <c r="B33" i="102"/>
  <c r="B51" i="102" s="1"/>
  <c r="B69" i="102" s="1"/>
  <c r="D32" i="102"/>
  <c r="B32" i="102"/>
  <c r="B50" i="102" s="1"/>
  <c r="B68" i="102" s="1"/>
  <c r="D31" i="102"/>
  <c r="B31" i="102"/>
  <c r="B49" i="102" s="1"/>
  <c r="B67" i="102" s="1"/>
  <c r="D30" i="102"/>
  <c r="B30" i="102"/>
  <c r="B48" i="102" s="1"/>
  <c r="B66" i="102" s="1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P25" i="102"/>
  <c r="O25" i="102"/>
  <c r="N25" i="102"/>
  <c r="M25" i="102"/>
  <c r="L25" i="102"/>
  <c r="K25" i="102"/>
  <c r="J25" i="102"/>
  <c r="I25" i="102"/>
  <c r="H25" i="102"/>
  <c r="G25" i="102"/>
  <c r="F25" i="102"/>
  <c r="E25" i="102"/>
  <c r="P24" i="102"/>
  <c r="O24" i="102"/>
  <c r="N24" i="102"/>
  <c r="M24" i="102"/>
  <c r="L24" i="102"/>
  <c r="K24" i="102"/>
  <c r="J24" i="102"/>
  <c r="I24" i="102"/>
  <c r="H24" i="102"/>
  <c r="G24" i="102"/>
  <c r="F24" i="102"/>
  <c r="E24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P22" i="102"/>
  <c r="O22" i="102"/>
  <c r="N22" i="102"/>
  <c r="M22" i="102"/>
  <c r="L22" i="102"/>
  <c r="K22" i="102"/>
  <c r="J22" i="102"/>
  <c r="I22" i="102"/>
  <c r="H22" i="102"/>
  <c r="G22" i="102"/>
  <c r="F22" i="102"/>
  <c r="D22" i="102" s="1"/>
  <c r="C29" i="95" s="1"/>
  <c r="E22" i="102"/>
  <c r="P21" i="102"/>
  <c r="O21" i="102"/>
  <c r="N21" i="102"/>
  <c r="M21" i="102"/>
  <c r="L21" i="102"/>
  <c r="K21" i="102"/>
  <c r="J21" i="102"/>
  <c r="I21" i="102"/>
  <c r="H21" i="102"/>
  <c r="G21" i="102"/>
  <c r="F21" i="102"/>
  <c r="E21" i="102"/>
  <c r="P20" i="102"/>
  <c r="O20" i="102"/>
  <c r="N20" i="102"/>
  <c r="M20" i="102"/>
  <c r="L20" i="102"/>
  <c r="K20" i="102"/>
  <c r="J20" i="102"/>
  <c r="I20" i="102"/>
  <c r="H20" i="102"/>
  <c r="G20" i="102"/>
  <c r="D20" i="102" s="1"/>
  <c r="F20" i="102"/>
  <c r="E20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P17" i="102"/>
  <c r="O17" i="102"/>
  <c r="N17" i="102"/>
  <c r="M17" i="102"/>
  <c r="L17" i="102"/>
  <c r="K17" i="102"/>
  <c r="J17" i="102"/>
  <c r="I17" i="102"/>
  <c r="H17" i="102"/>
  <c r="G17" i="102"/>
  <c r="F17" i="102"/>
  <c r="E17" i="102"/>
  <c r="P16" i="102"/>
  <c r="O16" i="102"/>
  <c r="N16" i="102"/>
  <c r="M16" i="102"/>
  <c r="L16" i="102"/>
  <c r="K16" i="102"/>
  <c r="J16" i="102"/>
  <c r="I16" i="102"/>
  <c r="H16" i="102"/>
  <c r="G16" i="102"/>
  <c r="F16" i="102"/>
  <c r="E16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P14" i="102"/>
  <c r="O14" i="102"/>
  <c r="N14" i="102"/>
  <c r="M14" i="102"/>
  <c r="L14" i="102"/>
  <c r="K14" i="102"/>
  <c r="J14" i="102"/>
  <c r="I14" i="102"/>
  <c r="H14" i="102"/>
  <c r="D14" i="102" s="1"/>
  <c r="G14" i="102"/>
  <c r="F14" i="102"/>
  <c r="E14" i="102"/>
  <c r="P13" i="102"/>
  <c r="O13" i="102"/>
  <c r="N13" i="102"/>
  <c r="M13" i="102"/>
  <c r="L13" i="102"/>
  <c r="K13" i="102"/>
  <c r="J13" i="102"/>
  <c r="I13" i="102"/>
  <c r="H13" i="102"/>
  <c r="G13" i="102"/>
  <c r="F13" i="102"/>
  <c r="E13" i="102"/>
  <c r="P12" i="102"/>
  <c r="O12" i="102"/>
  <c r="N12" i="102"/>
  <c r="M12" i="102"/>
  <c r="M27" i="102" s="1"/>
  <c r="M28" i="102" s="1"/>
  <c r="L12" i="102"/>
  <c r="K12" i="102"/>
  <c r="J12" i="102"/>
  <c r="I12" i="102"/>
  <c r="H12" i="102"/>
  <c r="G12" i="102"/>
  <c r="F12" i="102"/>
  <c r="E12" i="102"/>
  <c r="E27" i="102" s="1"/>
  <c r="A12" i="102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A35" i="102" s="1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A47" i="102" s="1"/>
  <c r="A48" i="102" s="1"/>
  <c r="A49" i="102" s="1"/>
  <c r="A50" i="102" s="1"/>
  <c r="A51" i="102" s="1"/>
  <c r="A52" i="102" s="1"/>
  <c r="A53" i="102" s="1"/>
  <c r="A54" i="102" s="1"/>
  <c r="A55" i="102" s="1"/>
  <c r="A56" i="102" s="1"/>
  <c r="A57" i="102" s="1"/>
  <c r="A58" i="102" s="1"/>
  <c r="A59" i="102" s="1"/>
  <c r="A60" i="102" s="1"/>
  <c r="A61" i="102" s="1"/>
  <c r="A62" i="102" s="1"/>
  <c r="A63" i="102" s="1"/>
  <c r="A64" i="102" s="1"/>
  <c r="A65" i="102" s="1"/>
  <c r="A66" i="102" s="1"/>
  <c r="A67" i="102" s="1"/>
  <c r="A68" i="102" s="1"/>
  <c r="A69" i="102" s="1"/>
  <c r="A70" i="102" s="1"/>
  <c r="A71" i="102" s="1"/>
  <c r="A72" i="102" s="1"/>
  <c r="A73" i="102" s="1"/>
  <c r="A74" i="102" s="1"/>
  <c r="A75" i="102" s="1"/>
  <c r="A76" i="102" s="1"/>
  <c r="A77" i="102" s="1"/>
  <c r="A78" i="102" s="1"/>
  <c r="A79" i="102" s="1"/>
  <c r="A80" i="102" s="1"/>
  <c r="A81" i="102" s="1"/>
  <c r="A82" i="102" s="1"/>
  <c r="A10" i="102"/>
  <c r="A11" i="102" s="1"/>
  <c r="F156" i="100"/>
  <c r="F155" i="100"/>
  <c r="F154" i="100"/>
  <c r="F153" i="100"/>
  <c r="G152" i="100"/>
  <c r="F152" i="100"/>
  <c r="F151" i="100"/>
  <c r="G150" i="100"/>
  <c r="F150" i="100"/>
  <c r="F149" i="100"/>
  <c r="F148" i="100"/>
  <c r="F147" i="100"/>
  <c r="G146" i="100"/>
  <c r="F146" i="100"/>
  <c r="F145" i="100"/>
  <c r="F144" i="100"/>
  <c r="F143" i="100"/>
  <c r="B143" i="100"/>
  <c r="B144" i="100" s="1"/>
  <c r="B145" i="100" s="1"/>
  <c r="B146" i="100" s="1"/>
  <c r="B147" i="100" s="1"/>
  <c r="B148" i="100" s="1"/>
  <c r="B149" i="100" s="1"/>
  <c r="B150" i="100" s="1"/>
  <c r="B151" i="100" s="1"/>
  <c r="B152" i="100" s="1"/>
  <c r="B153" i="100" s="1"/>
  <c r="B154" i="100" s="1"/>
  <c r="B155" i="100" s="1"/>
  <c r="B156" i="100" s="1"/>
  <c r="G142" i="100"/>
  <c r="F142" i="100"/>
  <c r="F139" i="100"/>
  <c r="F138" i="100"/>
  <c r="B138" i="100"/>
  <c r="B139" i="100" s="1"/>
  <c r="G136" i="100"/>
  <c r="F136" i="100"/>
  <c r="F135" i="100"/>
  <c r="F134" i="100"/>
  <c r="F133" i="100"/>
  <c r="F131" i="100"/>
  <c r="F130" i="100"/>
  <c r="F129" i="100"/>
  <c r="F128" i="100"/>
  <c r="B128" i="100"/>
  <c r="B129" i="100" s="1"/>
  <c r="B130" i="100" s="1"/>
  <c r="B131" i="100" s="1"/>
  <c r="F127" i="100"/>
  <c r="F125" i="100"/>
  <c r="G124" i="100"/>
  <c r="F124" i="100"/>
  <c r="F123" i="100"/>
  <c r="F122" i="100"/>
  <c r="F121" i="100"/>
  <c r="B121" i="100"/>
  <c r="B122" i="100" s="1"/>
  <c r="B123" i="100" s="1"/>
  <c r="B124" i="100" s="1"/>
  <c r="B125" i="100" s="1"/>
  <c r="F120" i="100"/>
  <c r="F117" i="100"/>
  <c r="F114" i="100"/>
  <c r="F113" i="100"/>
  <c r="F112" i="100"/>
  <c r="F111" i="100"/>
  <c r="G110" i="100"/>
  <c r="F110" i="100"/>
  <c r="F109" i="100"/>
  <c r="G108" i="100"/>
  <c r="F108" i="100"/>
  <c r="F107" i="100"/>
  <c r="G106" i="100"/>
  <c r="F106" i="100"/>
  <c r="G104" i="100"/>
  <c r="F104" i="100"/>
  <c r="F102" i="100"/>
  <c r="F101" i="100"/>
  <c r="F100" i="100"/>
  <c r="F99" i="100"/>
  <c r="F98" i="100"/>
  <c r="B98" i="100"/>
  <c r="B99" i="100" s="1"/>
  <c r="B100" i="100" s="1"/>
  <c r="B101" i="100" s="1"/>
  <c r="B102" i="100" s="1"/>
  <c r="B104" i="100" s="1"/>
  <c r="F97" i="100"/>
  <c r="F94" i="100"/>
  <c r="G93" i="100"/>
  <c r="F93" i="100"/>
  <c r="G92" i="100"/>
  <c r="F92" i="100"/>
  <c r="G91" i="100"/>
  <c r="F91" i="100"/>
  <c r="F90" i="100"/>
  <c r="F89" i="100"/>
  <c r="F88" i="100"/>
  <c r="F87" i="100"/>
  <c r="F86" i="100"/>
  <c r="F84" i="100"/>
  <c r="G83" i="100"/>
  <c r="F83" i="100"/>
  <c r="F82" i="100"/>
  <c r="G81" i="100"/>
  <c r="F81" i="100"/>
  <c r="F80" i="100"/>
  <c r="F79" i="100"/>
  <c r="G78" i="100"/>
  <c r="F78" i="100"/>
  <c r="F77" i="100"/>
  <c r="B77" i="100"/>
  <c r="B78" i="100" s="1"/>
  <c r="B79" i="100" s="1"/>
  <c r="B80" i="100" s="1"/>
  <c r="B81" i="100" s="1"/>
  <c r="B82" i="100" s="1"/>
  <c r="B83" i="100" s="1"/>
  <c r="F76" i="100"/>
  <c r="F64" i="100"/>
  <c r="F56" i="100"/>
  <c r="B49" i="100"/>
  <c r="B50" i="100" s="1"/>
  <c r="B51" i="100" s="1"/>
  <c r="B52" i="100" s="1"/>
  <c r="B53" i="100" s="1"/>
  <c r="B54" i="100" s="1"/>
  <c r="B55" i="100" s="1"/>
  <c r="B56" i="100" s="1"/>
  <c r="C43" i="100"/>
  <c r="C44" i="100" s="1"/>
  <c r="C45" i="100" s="1"/>
  <c r="B31" i="100"/>
  <c r="B32" i="100" s="1"/>
  <c r="B33" i="100" s="1"/>
  <c r="B34" i="100" s="1"/>
  <c r="F30" i="100"/>
  <c r="F25" i="100"/>
  <c r="F16" i="100"/>
  <c r="F15" i="100"/>
  <c r="B14" i="100"/>
  <c r="B15" i="100" s="1"/>
  <c r="B16" i="100" s="1"/>
  <c r="F13" i="100"/>
  <c r="B11" i="100"/>
  <c r="B12" i="100" s="1"/>
  <c r="A7" i="100"/>
  <c r="A8" i="100" s="1"/>
  <c r="A9" i="100" s="1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A38" i="100" s="1"/>
  <c r="A39" i="100" s="1"/>
  <c r="A40" i="100" s="1"/>
  <c r="A41" i="100" s="1"/>
  <c r="A42" i="100" s="1"/>
  <c r="A43" i="100" s="1"/>
  <c r="A44" i="100" s="1"/>
  <c r="A45" i="100" s="1"/>
  <c r="A46" i="100" s="1"/>
  <c r="A47" i="100" s="1"/>
  <c r="A48" i="100" s="1"/>
  <c r="A49" i="100" s="1"/>
  <c r="A50" i="100" s="1"/>
  <c r="A51" i="100" s="1"/>
  <c r="A52" i="100" s="1"/>
  <c r="A53" i="100" s="1"/>
  <c r="A54" i="100" s="1"/>
  <c r="A55" i="100" s="1"/>
  <c r="A56" i="100" s="1"/>
  <c r="A57" i="100" s="1"/>
  <c r="Q29" i="97"/>
  <c r="P29" i="97"/>
  <c r="O29" i="97"/>
  <c r="N29" i="97"/>
  <c r="N30" i="97" s="1"/>
  <c r="M29" i="97"/>
  <c r="L29" i="97"/>
  <c r="K29" i="97"/>
  <c r="J29" i="97"/>
  <c r="J30" i="97" s="1"/>
  <c r="I29" i="97"/>
  <c r="H29" i="97"/>
  <c r="G29" i="97"/>
  <c r="F29" i="97"/>
  <c r="F30" i="97" s="1"/>
  <c r="E29" i="97"/>
  <c r="Q28" i="97"/>
  <c r="Q30" i="97" s="1"/>
  <c r="P28" i="97"/>
  <c r="P30" i="97" s="1"/>
  <c r="O28" i="97"/>
  <c r="O30" i="97" s="1"/>
  <c r="N28" i="97"/>
  <c r="M28" i="97"/>
  <c r="M30" i="97" s="1"/>
  <c r="L28" i="97"/>
  <c r="L30" i="97" s="1"/>
  <c r="K28" i="97"/>
  <c r="K30" i="97" s="1"/>
  <c r="J28" i="97"/>
  <c r="I28" i="97"/>
  <c r="I30" i="97" s="1"/>
  <c r="H28" i="97"/>
  <c r="H30" i="97" s="1"/>
  <c r="G28" i="97"/>
  <c r="G30" i="97" s="1"/>
  <c r="F28" i="97"/>
  <c r="E28" i="97"/>
  <c r="E30" i="97" s="1"/>
  <c r="L24" i="97"/>
  <c r="H24" i="97"/>
  <c r="H14" i="95" s="1"/>
  <c r="F24" i="97"/>
  <c r="E14" i="95" s="1"/>
  <c r="C17" i="97"/>
  <c r="C15" i="97"/>
  <c r="Q11" i="97"/>
  <c r="Q24" i="97" s="1"/>
  <c r="Q14" i="95" s="1"/>
  <c r="P11" i="97"/>
  <c r="P24" i="97" s="1"/>
  <c r="P14" i="95" s="1"/>
  <c r="O11" i="97"/>
  <c r="O24" i="97" s="1"/>
  <c r="N11" i="97"/>
  <c r="N24" i="97" s="1"/>
  <c r="M11" i="97"/>
  <c r="M24" i="97" s="1"/>
  <c r="O14" i="95" s="1"/>
  <c r="L11" i="97"/>
  <c r="K11" i="97"/>
  <c r="K24" i="97" s="1"/>
  <c r="M14" i="95" s="1"/>
  <c r="J11" i="97"/>
  <c r="J24" i="97" s="1"/>
  <c r="L14" i="95" s="1"/>
  <c r="I11" i="97"/>
  <c r="I24" i="97" s="1"/>
  <c r="I14" i="95" s="1"/>
  <c r="H11" i="97"/>
  <c r="G11" i="97"/>
  <c r="G24" i="97" s="1"/>
  <c r="F11" i="97"/>
  <c r="E11" i="97"/>
  <c r="E24" i="97" s="1"/>
  <c r="D14" i="95" s="1"/>
  <c r="A10" i="97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C24" i="96"/>
  <c r="C22" i="96"/>
  <c r="Q15" i="96"/>
  <c r="P15" i="96"/>
  <c r="O15" i="96"/>
  <c r="N15" i="96"/>
  <c r="M15" i="96"/>
  <c r="L15" i="96"/>
  <c r="K15" i="96"/>
  <c r="J15" i="96"/>
  <c r="I15" i="96"/>
  <c r="H15" i="96"/>
  <c r="G15" i="96"/>
  <c r="F15" i="96"/>
  <c r="E15" i="96"/>
  <c r="C14" i="96"/>
  <c r="C13" i="96"/>
  <c r="Q36" i="96" s="1"/>
  <c r="Q11" i="96"/>
  <c r="P11" i="96"/>
  <c r="O11" i="96"/>
  <c r="N11" i="96"/>
  <c r="M11" i="96"/>
  <c r="L11" i="96"/>
  <c r="K11" i="96"/>
  <c r="J11" i="96"/>
  <c r="I11" i="96"/>
  <c r="H11" i="96"/>
  <c r="G11" i="96"/>
  <c r="F11" i="96"/>
  <c r="E11" i="96"/>
  <c r="C10" i="96"/>
  <c r="A10" i="96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C9" i="96"/>
  <c r="N35" i="96" s="1"/>
  <c r="C20" i="95"/>
  <c r="G14" i="95"/>
  <c r="C14" i="95"/>
  <c r="A12" i="95"/>
  <c r="A13" i="95" s="1"/>
  <c r="F17" i="96" l="1"/>
  <c r="N17" i="96"/>
  <c r="G35" i="96"/>
  <c r="G37" i="96" s="1"/>
  <c r="F36" i="96"/>
  <c r="N36" i="96"/>
  <c r="N37" i="96" s="1"/>
  <c r="C15" i="96"/>
  <c r="K18" i="96" s="1"/>
  <c r="G17" i="96"/>
  <c r="L35" i="96"/>
  <c r="K36" i="96"/>
  <c r="A18" i="104"/>
  <c r="A19" i="104" s="1"/>
  <c r="A20" i="104" s="1"/>
  <c r="A21" i="104" s="1"/>
  <c r="A22" i="104" s="1"/>
  <c r="A23" i="104" s="1"/>
  <c r="A24" i="104" s="1"/>
  <c r="A25" i="104" s="1"/>
  <c r="A26" i="104" s="1"/>
  <c r="A27" i="104" s="1"/>
  <c r="A28" i="104" s="1"/>
  <c r="A29" i="104" s="1"/>
  <c r="A30" i="104" s="1"/>
  <c r="A31" i="104" s="1"/>
  <c r="A32" i="104" s="1"/>
  <c r="A33" i="104" s="1"/>
  <c r="A34" i="104" s="1"/>
  <c r="A35" i="104" s="1"/>
  <c r="A36" i="104" s="1"/>
  <c r="A37" i="104" s="1"/>
  <c r="A38" i="104" s="1"/>
  <c r="A39" i="104" s="1"/>
  <c r="A40" i="104" s="1"/>
  <c r="A41" i="104" s="1"/>
  <c r="A42" i="104" s="1"/>
  <c r="A43" i="104" s="1"/>
  <c r="A44" i="104" s="1"/>
  <c r="A45" i="104" s="1"/>
  <c r="A46" i="104" s="1"/>
  <c r="A47" i="104" s="1"/>
  <c r="A48" i="104" s="1"/>
  <c r="A49" i="104" s="1"/>
  <c r="A50" i="104" s="1"/>
  <c r="A51" i="104" s="1"/>
  <c r="A52" i="104" s="1"/>
  <c r="A53" i="104" s="1"/>
  <c r="A54" i="104" s="1"/>
  <c r="A55" i="104" s="1"/>
  <c r="A56" i="104" s="1"/>
  <c r="A57" i="104" s="1"/>
  <c r="A58" i="104" s="1"/>
  <c r="A59" i="104" s="1"/>
  <c r="A60" i="104" s="1"/>
  <c r="A61" i="104" s="1"/>
  <c r="A62" i="104" s="1"/>
  <c r="A63" i="104" s="1"/>
  <c r="A64" i="104" s="1"/>
  <c r="A65" i="104" s="1"/>
  <c r="A66" i="104" s="1"/>
  <c r="A67" i="104" s="1"/>
  <c r="A68" i="104" s="1"/>
  <c r="A69" i="104" s="1"/>
  <c r="A70" i="104" s="1"/>
  <c r="A71" i="104" s="1"/>
  <c r="A72" i="104" s="1"/>
  <c r="A73" i="104" s="1"/>
  <c r="A74" i="104" s="1"/>
  <c r="A75" i="104" s="1"/>
  <c r="A76" i="104" s="1"/>
  <c r="A77" i="104" s="1"/>
  <c r="A78" i="104" s="1"/>
  <c r="A79" i="104" s="1"/>
  <c r="A80" i="104" s="1"/>
  <c r="A81" i="104" s="1"/>
  <c r="A82" i="104" s="1"/>
  <c r="A83" i="104" s="1"/>
  <c r="A84" i="104" s="1"/>
  <c r="A85" i="104" s="1"/>
  <c r="A86" i="104" s="1"/>
  <c r="A87" i="104" s="1"/>
  <c r="A88" i="104" s="1"/>
  <c r="A89" i="104" s="1"/>
  <c r="A90" i="104" s="1"/>
  <c r="A91" i="104" s="1"/>
  <c r="P17" i="96"/>
  <c r="I35" i="96"/>
  <c r="Q35" i="96"/>
  <c r="Q37" i="96" s="1"/>
  <c r="P36" i="96"/>
  <c r="F27" i="102"/>
  <c r="J27" i="102"/>
  <c r="N27" i="102"/>
  <c r="N9" i="102" s="1"/>
  <c r="D16" i="102"/>
  <c r="D17" i="102"/>
  <c r="D18" i="102"/>
  <c r="D19" i="102"/>
  <c r="D81" i="102"/>
  <c r="D82" i="102" s="1"/>
  <c r="J17" i="96"/>
  <c r="K35" i="96"/>
  <c r="K37" i="96" s="1"/>
  <c r="O35" i="96"/>
  <c r="O37" i="96" s="1"/>
  <c r="J36" i="96"/>
  <c r="K17" i="96"/>
  <c r="O17" i="96"/>
  <c r="H35" i="96"/>
  <c r="P35" i="96"/>
  <c r="P37" i="96" s="1"/>
  <c r="G36" i="96"/>
  <c r="O36" i="96"/>
  <c r="C28" i="97"/>
  <c r="I27" i="102"/>
  <c r="I28" i="102" s="1"/>
  <c r="D26" i="102"/>
  <c r="C35" i="95" s="1"/>
  <c r="C11" i="96"/>
  <c r="H17" i="96"/>
  <c r="L17" i="96"/>
  <c r="E35" i="96"/>
  <c r="M35" i="96"/>
  <c r="H36" i="96"/>
  <c r="L36" i="96"/>
  <c r="E17" i="96"/>
  <c r="I17" i="96"/>
  <c r="M17" i="96"/>
  <c r="Q17" i="96"/>
  <c r="F35" i="96"/>
  <c r="F37" i="96" s="1"/>
  <c r="J35" i="96"/>
  <c r="E36" i="96"/>
  <c r="I36" i="96"/>
  <c r="M36" i="96"/>
  <c r="C29" i="97"/>
  <c r="D12" i="102"/>
  <c r="D24" i="102"/>
  <c r="C33" i="95" s="1"/>
  <c r="D25" i="102"/>
  <c r="A58" i="100"/>
  <c r="A59" i="100" s="1"/>
  <c r="A60" i="100" s="1"/>
  <c r="A61" i="100" s="1"/>
  <c r="A62" i="100" s="1"/>
  <c r="A63" i="100" s="1"/>
  <c r="A64" i="100" s="1"/>
  <c r="A65" i="100" s="1"/>
  <c r="A66" i="100" s="1"/>
  <c r="A67" i="100" s="1"/>
  <c r="A68" i="100" s="1"/>
  <c r="B58" i="100"/>
  <c r="B59" i="100" s="1"/>
  <c r="B60" i="100" s="1"/>
  <c r="B61" i="100" s="1"/>
  <c r="B62" i="100" s="1"/>
  <c r="B63" i="100" s="1"/>
  <c r="B64" i="100" s="1"/>
  <c r="B65" i="100" s="1"/>
  <c r="B66" i="100" s="1"/>
  <c r="B68" i="100" s="1"/>
  <c r="B72" i="104"/>
  <c r="B73" i="104" s="1"/>
  <c r="B74" i="104" s="1"/>
  <c r="B75" i="104" s="1"/>
  <c r="B76" i="104" s="1"/>
  <c r="B77" i="104" s="1"/>
  <c r="B78" i="104" s="1"/>
  <c r="B79" i="104" s="1"/>
  <c r="B80" i="104" s="1"/>
  <c r="B83" i="104"/>
  <c r="B84" i="104" s="1"/>
  <c r="B85" i="104" s="1"/>
  <c r="B86" i="104" s="1"/>
  <c r="B87" i="104" s="1"/>
  <c r="B88" i="104" s="1"/>
  <c r="B89" i="104" s="1"/>
  <c r="B90" i="104" s="1"/>
  <c r="B92" i="104" s="1"/>
  <c r="B93" i="104" s="1"/>
  <c r="B94" i="104" s="1"/>
  <c r="B95" i="104" s="1"/>
  <c r="B96" i="104" s="1"/>
  <c r="B97" i="104" s="1"/>
  <c r="G80" i="100"/>
  <c r="H80" i="100" s="1"/>
  <c r="G82" i="100"/>
  <c r="H82" i="100" s="1"/>
  <c r="G135" i="100"/>
  <c r="H135" i="100" s="1"/>
  <c r="G154" i="100"/>
  <c r="H154" i="100" s="1"/>
  <c r="H120" i="100"/>
  <c r="G101" i="100"/>
  <c r="H101" i="100" s="1"/>
  <c r="G86" i="100"/>
  <c r="H86" i="100" s="1"/>
  <c r="G94" i="100"/>
  <c r="H94" i="100" s="1"/>
  <c r="G112" i="100"/>
  <c r="H112" i="100" s="1"/>
  <c r="G125" i="100"/>
  <c r="H125" i="100" s="1"/>
  <c r="G128" i="100"/>
  <c r="H128" i="100" s="1"/>
  <c r="G138" i="100"/>
  <c r="H138" i="100" s="1"/>
  <c r="G134" i="100"/>
  <c r="H134" i="100" s="1"/>
  <c r="G111" i="100"/>
  <c r="H111" i="100" s="1"/>
  <c r="G114" i="100"/>
  <c r="H114" i="100" s="1"/>
  <c r="G129" i="100"/>
  <c r="H129" i="100" s="1"/>
  <c r="G88" i="100"/>
  <c r="H88" i="100" s="1"/>
  <c r="G97" i="100"/>
  <c r="H97" i="100" s="1"/>
  <c r="G113" i="100"/>
  <c r="H113" i="100" s="1"/>
  <c r="G117" i="100"/>
  <c r="H117" i="100" s="1"/>
  <c r="G127" i="100"/>
  <c r="H127" i="100" s="1"/>
  <c r="G139" i="100"/>
  <c r="H139" i="100" s="1"/>
  <c r="G145" i="100"/>
  <c r="H145" i="100" s="1"/>
  <c r="G147" i="100"/>
  <c r="H147" i="100" s="1"/>
  <c r="G149" i="100"/>
  <c r="H149" i="100" s="1"/>
  <c r="G151" i="100"/>
  <c r="H151" i="100" s="1"/>
  <c r="G153" i="100"/>
  <c r="H153" i="100" s="1"/>
  <c r="G155" i="100"/>
  <c r="H155" i="100" s="1"/>
  <c r="G87" i="100"/>
  <c r="H87" i="100" s="1"/>
  <c r="G100" i="100"/>
  <c r="H100" i="100" s="1"/>
  <c r="G122" i="100"/>
  <c r="H122" i="100" s="1"/>
  <c r="G133" i="100"/>
  <c r="H133" i="100" s="1"/>
  <c r="G143" i="100"/>
  <c r="H143" i="100" s="1"/>
  <c r="H146" i="100"/>
  <c r="H152" i="100"/>
  <c r="H81" i="100"/>
  <c r="G99" i="100"/>
  <c r="H99" i="100" s="1"/>
  <c r="G107" i="100"/>
  <c r="H107" i="100" s="1"/>
  <c r="G109" i="100"/>
  <c r="H109" i="100" s="1"/>
  <c r="G131" i="100"/>
  <c r="H131" i="100" s="1"/>
  <c r="G144" i="100"/>
  <c r="H144" i="100" s="1"/>
  <c r="G90" i="100"/>
  <c r="H90" i="100" s="1"/>
  <c r="G121" i="100"/>
  <c r="H121" i="100" s="1"/>
  <c r="G123" i="100"/>
  <c r="H123" i="100" s="1"/>
  <c r="M16" i="104"/>
  <c r="G76" i="100"/>
  <c r="H76" i="100" s="1"/>
  <c r="H124" i="100"/>
  <c r="H142" i="100"/>
  <c r="J159" i="100"/>
  <c r="H89" i="100"/>
  <c r="H84" i="100"/>
  <c r="H91" i="100"/>
  <c r="H106" i="100"/>
  <c r="H108" i="100"/>
  <c r="H110" i="100"/>
  <c r="H150" i="100"/>
  <c r="H156" i="100"/>
  <c r="H130" i="100"/>
  <c r="H93" i="100"/>
  <c r="H98" i="100"/>
  <c r="H77" i="100"/>
  <c r="H92" i="100"/>
  <c r="H102" i="100"/>
  <c r="H78" i="100"/>
  <c r="H83" i="100"/>
  <c r="H104" i="100"/>
  <c r="B133" i="100"/>
  <c r="B134" i="100" s="1"/>
  <c r="B135" i="100" s="1"/>
  <c r="B136" i="100" s="1"/>
  <c r="H136" i="100"/>
  <c r="H148" i="100"/>
  <c r="I9" i="102"/>
  <c r="J28" i="102"/>
  <c r="J9" i="102"/>
  <c r="B39" i="100"/>
  <c r="B35" i="100"/>
  <c r="B86" i="100"/>
  <c r="B87" i="100" s="1"/>
  <c r="B88" i="100" s="1"/>
  <c r="B89" i="100" s="1"/>
  <c r="B90" i="100" s="1"/>
  <c r="B91" i="100" s="1"/>
  <c r="B92" i="100" s="1"/>
  <c r="B93" i="100" s="1"/>
  <c r="B94" i="100" s="1"/>
  <c r="B84" i="100"/>
  <c r="E28" i="102"/>
  <c r="E9" i="102"/>
  <c r="H79" i="100"/>
  <c r="M9" i="102"/>
  <c r="H27" i="102"/>
  <c r="L27" i="102"/>
  <c r="P27" i="102"/>
  <c r="F28" i="102"/>
  <c r="F9" i="102"/>
  <c r="N28" i="102"/>
  <c r="D45" i="102"/>
  <c r="D46" i="102" s="1"/>
  <c r="D63" i="102"/>
  <c r="D64" i="102" s="1"/>
  <c r="G27" i="102"/>
  <c r="K27" i="102"/>
  <c r="O27" i="102"/>
  <c r="D13" i="102"/>
  <c r="D21" i="102"/>
  <c r="D15" i="102"/>
  <c r="D23" i="102"/>
  <c r="C30" i="95" s="1"/>
  <c r="C31" i="95" s="1"/>
  <c r="C37" i="95" s="1"/>
  <c r="B53" i="104"/>
  <c r="B49" i="104"/>
  <c r="B165" i="104"/>
  <c r="B166" i="104" s="1"/>
  <c r="B167" i="104" s="1"/>
  <c r="B168" i="104" s="1"/>
  <c r="P18" i="96"/>
  <c r="L18" i="96"/>
  <c r="H18" i="96"/>
  <c r="N18" i="96"/>
  <c r="F18" i="96"/>
  <c r="O18" i="96"/>
  <c r="J18" i="96"/>
  <c r="C30" i="97"/>
  <c r="A14" i="95"/>
  <c r="A15" i="95" s="1"/>
  <c r="A16" i="95" s="1"/>
  <c r="A17" i="95" s="1"/>
  <c r="A18" i="95" s="1"/>
  <c r="A19" i="95" s="1"/>
  <c r="E18" i="96"/>
  <c r="I18" i="96"/>
  <c r="M18" i="96"/>
  <c r="K14" i="95"/>
  <c r="F14" i="95" s="1"/>
  <c r="C24" i="97"/>
  <c r="C11" i="97"/>
  <c r="E37" i="96"/>
  <c r="D27" i="102" l="1"/>
  <c r="D28" i="102" s="1"/>
  <c r="B70" i="100"/>
  <c r="B69" i="100"/>
  <c r="H37" i="96"/>
  <c r="C37" i="96" s="1"/>
  <c r="Q18" i="96"/>
  <c r="C15" i="95"/>
  <c r="G18" i="96"/>
  <c r="J37" i="96"/>
  <c r="M37" i="96"/>
  <c r="I37" i="96"/>
  <c r="C17" i="96"/>
  <c r="C35" i="96"/>
  <c r="L37" i="96"/>
  <c r="C36" i="96"/>
  <c r="A69" i="100"/>
  <c r="A70" i="100" s="1"/>
  <c r="A71" i="100" s="1"/>
  <c r="A72" i="100" s="1"/>
  <c r="A73" i="100" s="1"/>
  <c r="B99" i="104"/>
  <c r="B100" i="104" s="1"/>
  <c r="B101" i="104" s="1"/>
  <c r="B102" i="104" s="1"/>
  <c r="B103" i="104" s="1"/>
  <c r="B104" i="104" s="1"/>
  <c r="B105" i="104" s="1"/>
  <c r="B106" i="104" s="1"/>
  <c r="B107" i="104" s="1"/>
  <c r="A92" i="104"/>
  <c r="A93" i="104" s="1"/>
  <c r="A94" i="104" s="1"/>
  <c r="A95" i="104" s="1"/>
  <c r="A96" i="104" s="1"/>
  <c r="A97" i="104" s="1"/>
  <c r="A98" i="104" s="1"/>
  <c r="A99" i="104" s="1"/>
  <c r="A100" i="104" s="1"/>
  <c r="A101" i="104" s="1"/>
  <c r="A102" i="104" s="1"/>
  <c r="A103" i="104" s="1"/>
  <c r="A104" i="104" s="1"/>
  <c r="A105" i="104" s="1"/>
  <c r="A106" i="104" s="1"/>
  <c r="A107" i="104" s="1"/>
  <c r="A108" i="104" s="1"/>
  <c r="A109" i="104" s="1"/>
  <c r="A110" i="104" s="1"/>
  <c r="A111" i="104" s="1"/>
  <c r="A112" i="104" s="1"/>
  <c r="A113" i="104" s="1"/>
  <c r="A114" i="104" s="1"/>
  <c r="A115" i="104" s="1"/>
  <c r="A116" i="104" s="1"/>
  <c r="A117" i="104" s="1"/>
  <c r="A118" i="104" s="1"/>
  <c r="A119" i="104" s="1"/>
  <c r="A121" i="104" s="1"/>
  <c r="A122" i="104" s="1"/>
  <c r="A123" i="104" s="1"/>
  <c r="A124" i="104" s="1"/>
  <c r="A125" i="104" s="1"/>
  <c r="A126" i="104" s="1"/>
  <c r="A127" i="104" s="1"/>
  <c r="A128" i="104" s="1"/>
  <c r="A129" i="104" s="1"/>
  <c r="A130" i="104" s="1"/>
  <c r="A131" i="104" s="1"/>
  <c r="A132" i="104" s="1"/>
  <c r="A133" i="104" s="1"/>
  <c r="A134" i="104" s="1"/>
  <c r="A135" i="104" s="1"/>
  <c r="A136" i="104" s="1"/>
  <c r="A137" i="104" s="1"/>
  <c r="A138" i="104" s="1"/>
  <c r="A139" i="104" s="1"/>
  <c r="A140" i="104" s="1"/>
  <c r="A141" i="104" s="1"/>
  <c r="A142" i="104" s="1"/>
  <c r="A143" i="104" s="1"/>
  <c r="A144" i="104" s="1"/>
  <c r="A145" i="104" s="1"/>
  <c r="A146" i="104" s="1"/>
  <c r="A147" i="104" s="1"/>
  <c r="A148" i="104" s="1"/>
  <c r="A149" i="104" s="1"/>
  <c r="A150" i="104" s="1"/>
  <c r="A151" i="104" s="1"/>
  <c r="A152" i="104" s="1"/>
  <c r="A153" i="104" s="1"/>
  <c r="A154" i="104" s="1"/>
  <c r="A155" i="104" s="1"/>
  <c r="A156" i="104" s="1"/>
  <c r="A157" i="104" s="1"/>
  <c r="A158" i="104" s="1"/>
  <c r="A159" i="104" s="1"/>
  <c r="A160" i="104" s="1"/>
  <c r="A161" i="104" s="1"/>
  <c r="A162" i="104" s="1"/>
  <c r="A163" i="104" s="1"/>
  <c r="A164" i="104" s="1"/>
  <c r="A165" i="104" s="1"/>
  <c r="A166" i="104" s="1"/>
  <c r="A167" i="104" s="1"/>
  <c r="A168" i="104" s="1"/>
  <c r="A169" i="104" s="1"/>
  <c r="A170" i="104" s="1"/>
  <c r="A171" i="104" s="1"/>
  <c r="A172" i="104" s="1"/>
  <c r="M15" i="104"/>
  <c r="M17" i="104"/>
  <c r="M14" i="104"/>
  <c r="K9" i="102"/>
  <c r="K28" i="102"/>
  <c r="B54" i="104"/>
  <c r="B50" i="104"/>
  <c r="O28" i="102"/>
  <c r="O9" i="102"/>
  <c r="L9" i="102"/>
  <c r="L28" i="102"/>
  <c r="H28" i="102"/>
  <c r="H9" i="102"/>
  <c r="G28" i="102"/>
  <c r="G9" i="102"/>
  <c r="B72" i="100"/>
  <c r="B71" i="100"/>
  <c r="B73" i="100" s="1"/>
  <c r="P9" i="102"/>
  <c r="P28" i="102"/>
  <c r="B40" i="100"/>
  <c r="B36" i="100"/>
  <c r="C18" i="96"/>
  <c r="A20" i="95"/>
  <c r="A21" i="95" s="1"/>
  <c r="D9" i="102" l="1"/>
  <c r="A74" i="100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87" i="100" s="1"/>
  <c r="A88" i="100" s="1"/>
  <c r="A89" i="100" s="1"/>
  <c r="A90" i="100" s="1"/>
  <c r="A91" i="100" s="1"/>
  <c r="A92" i="100" s="1"/>
  <c r="A93" i="100" s="1"/>
  <c r="A94" i="100" s="1"/>
  <c r="A95" i="100" s="1"/>
  <c r="A96" i="100" s="1"/>
  <c r="A97" i="100" s="1"/>
  <c r="A98" i="100" s="1"/>
  <c r="A99" i="100" s="1"/>
  <c r="A100" i="100" s="1"/>
  <c r="A101" i="100" s="1"/>
  <c r="A102" i="100" s="1"/>
  <c r="A103" i="100" s="1"/>
  <c r="A104" i="100" s="1"/>
  <c r="A105" i="100" s="1"/>
  <c r="A106" i="100" s="1"/>
  <c r="A107" i="100" s="1"/>
  <c r="A108" i="100" s="1"/>
  <c r="A109" i="100" s="1"/>
  <c r="A110" i="100" s="1"/>
  <c r="A111" i="100" s="1"/>
  <c r="A112" i="100" s="1"/>
  <c r="A113" i="100" s="1"/>
  <c r="A114" i="100" s="1"/>
  <c r="A115" i="100" s="1"/>
  <c r="A116" i="100" s="1"/>
  <c r="A117" i="100" s="1"/>
  <c r="A118" i="100" s="1"/>
  <c r="A119" i="100" s="1"/>
  <c r="A120" i="100" s="1"/>
  <c r="A121" i="100" s="1"/>
  <c r="A122" i="100" s="1"/>
  <c r="A123" i="100" s="1"/>
  <c r="A124" i="100" s="1"/>
  <c r="A125" i="100" s="1"/>
  <c r="A126" i="100" s="1"/>
  <c r="A127" i="100" s="1"/>
  <c r="A128" i="100" s="1"/>
  <c r="A129" i="100" s="1"/>
  <c r="A130" i="100" s="1"/>
  <c r="A131" i="100" s="1"/>
  <c r="A132" i="100" s="1"/>
  <c r="A133" i="100" s="1"/>
  <c r="A134" i="100" s="1"/>
  <c r="A135" i="100" s="1"/>
  <c r="A136" i="100" s="1"/>
  <c r="A137" i="100" s="1"/>
  <c r="A138" i="100" s="1"/>
  <c r="A139" i="100" s="1"/>
  <c r="A140" i="100" s="1"/>
  <c r="A141" i="100" s="1"/>
  <c r="A142" i="100" s="1"/>
  <c r="A143" i="100" s="1"/>
  <c r="A144" i="100" s="1"/>
  <c r="A145" i="100" s="1"/>
  <c r="A146" i="100" s="1"/>
  <c r="A147" i="100" s="1"/>
  <c r="A148" i="100" s="1"/>
  <c r="A149" i="100" s="1"/>
  <c r="A150" i="100" s="1"/>
  <c r="A151" i="100" s="1"/>
  <c r="A152" i="100" s="1"/>
  <c r="A153" i="100" s="1"/>
  <c r="A154" i="100" s="1"/>
  <c r="A155" i="100" s="1"/>
  <c r="A156" i="100" s="1"/>
  <c r="A157" i="100" s="1"/>
  <c r="A173" i="104"/>
  <c r="A174" i="104" s="1"/>
  <c r="A175" i="104" s="1"/>
  <c r="A176" i="104" s="1"/>
  <c r="A177" i="104" s="1"/>
  <c r="A178" i="104" s="1"/>
  <c r="A179" i="104" s="1"/>
  <c r="A180" i="104" s="1"/>
  <c r="A181" i="104" s="1"/>
  <c r="A182" i="104" s="1"/>
  <c r="A183" i="104" s="1"/>
  <c r="A184" i="104" s="1"/>
  <c r="A185" i="104" s="1"/>
  <c r="A186" i="104" s="1"/>
  <c r="A187" i="104" s="1"/>
  <c r="A188" i="104" s="1"/>
  <c r="A189" i="104" s="1"/>
  <c r="A190" i="104" s="1"/>
  <c r="A191" i="104" s="1"/>
  <c r="C21" i="95"/>
  <c r="B41" i="100"/>
  <c r="B37" i="100"/>
  <c r="B42" i="100" s="1"/>
  <c r="B43" i="100" s="1"/>
  <c r="B44" i="100" s="1"/>
  <c r="B45" i="100" s="1"/>
  <c r="B55" i="104"/>
  <c r="B51" i="104"/>
  <c r="B56" i="104" s="1"/>
  <c r="B57" i="104" s="1"/>
  <c r="B58" i="104" s="1"/>
  <c r="B59" i="104" s="1"/>
  <c r="AE34" i="86" l="1"/>
  <c r="AF34" i="86"/>
  <c r="AG34" i="86"/>
  <c r="AH34" i="86"/>
  <c r="AI34" i="86"/>
  <c r="AJ34" i="86"/>
  <c r="AK34" i="86"/>
  <c r="AL34" i="86"/>
  <c r="AM34" i="86"/>
  <c r="AN34" i="86"/>
  <c r="AO34" i="86"/>
  <c r="AP34" i="86"/>
  <c r="AQ34" i="86"/>
  <c r="AR34" i="86"/>
  <c r="AS34" i="86"/>
  <c r="AT34" i="86"/>
  <c r="AU34" i="86"/>
  <c r="AV34" i="86"/>
  <c r="AW34" i="86"/>
  <c r="AX34" i="86"/>
  <c r="AY34" i="86"/>
  <c r="AZ34" i="86"/>
  <c r="BA34" i="86"/>
  <c r="BB34" i="86"/>
  <c r="BC34" i="86"/>
  <c r="BD34" i="86"/>
  <c r="BE34" i="86"/>
  <c r="BF34" i="86"/>
  <c r="BG34" i="86"/>
  <c r="BH34" i="86"/>
  <c r="BI34" i="86"/>
  <c r="BJ34" i="86"/>
  <c r="BK34" i="86"/>
  <c r="BL34" i="86"/>
  <c r="BM34" i="86"/>
  <c r="BN34" i="86"/>
  <c r="BO34" i="86"/>
  <c r="BQ34" i="86"/>
  <c r="BR34" i="86"/>
  <c r="BS34" i="86"/>
  <c r="BU34" i="86"/>
  <c r="E29" i="93" l="1"/>
  <c r="E22" i="93"/>
  <c r="E16" i="93"/>
  <c r="G9" i="93"/>
  <c r="E9" i="93"/>
  <c r="A8" i="93"/>
  <c r="A9" i="93" s="1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E35" i="93" l="1"/>
  <c r="G22" i="92" l="1"/>
  <c r="F17" i="92"/>
  <c r="F20" i="92" s="1"/>
  <c r="D17" i="92"/>
  <c r="D20" i="92" s="1"/>
  <c r="G20" i="92" s="1"/>
  <c r="A15" i="92"/>
  <c r="A16" i="92" s="1"/>
  <c r="A17" i="92" s="1"/>
  <c r="A18" i="92" l="1"/>
  <c r="A19" i="92" s="1"/>
  <c r="A20" i="92" s="1"/>
  <c r="A21" i="92" s="1"/>
  <c r="A22" i="92" s="1"/>
  <c r="A23" i="92" s="1"/>
  <c r="A24" i="92" s="1"/>
  <c r="B20" i="92"/>
  <c r="G24" i="92"/>
  <c r="I27" i="67" s="1"/>
  <c r="D38" i="88"/>
  <c r="F38" i="88" s="1"/>
  <c r="G38" i="88" s="1"/>
  <c r="F35" i="88"/>
  <c r="A35" i="88"/>
  <c r="A36" i="88" s="1"/>
  <c r="A37" i="88" s="1"/>
  <c r="A38" i="88" s="1"/>
  <c r="A39" i="88" s="1"/>
  <c r="A40" i="88" s="1"/>
  <c r="A41" i="88" s="1"/>
  <c r="A42" i="88" s="1"/>
  <c r="A43" i="88" s="1"/>
  <c r="A44" i="88" s="1"/>
  <c r="A45" i="88" s="1"/>
  <c r="A46" i="88" s="1"/>
  <c r="D34" i="88"/>
  <c r="I33" i="88"/>
  <c r="D32" i="88"/>
  <c r="G31" i="88"/>
  <c r="D30" i="88"/>
  <c r="D29" i="88"/>
  <c r="F28" i="88"/>
  <c r="I28" i="88"/>
  <c r="G27" i="88"/>
  <c r="G25" i="88"/>
  <c r="F24" i="88"/>
  <c r="D23" i="88"/>
  <c r="I22" i="88"/>
  <c r="D21" i="88"/>
  <c r="F20" i="88"/>
  <c r="I20" i="88"/>
  <c r="G19" i="88"/>
  <c r="G15" i="88"/>
  <c r="D15" i="88"/>
  <c r="I10" i="88"/>
  <c r="C9" i="88"/>
  <c r="M9" i="88"/>
  <c r="G9" i="88"/>
  <c r="I8" i="88"/>
  <c r="I7" i="88"/>
  <c r="F22" i="88" l="1"/>
  <c r="C16" i="88"/>
  <c r="D16" i="88" s="1"/>
  <c r="G30" i="88"/>
  <c r="C14" i="88"/>
  <c r="F14" i="88" s="1"/>
  <c r="I17" i="88"/>
  <c r="D19" i="88"/>
  <c r="D25" i="88"/>
  <c r="D27" i="88"/>
  <c r="I6" i="88"/>
  <c r="I14" i="88" s="1"/>
  <c r="J14" i="88" s="1"/>
  <c r="D31" i="88"/>
  <c r="D33" i="88"/>
  <c r="D18" i="88"/>
  <c r="D20" i="88"/>
  <c r="D22" i="88"/>
  <c r="D24" i="88"/>
  <c r="D26" i="88"/>
  <c r="D28" i="88"/>
  <c r="F33" i="88"/>
  <c r="D35" i="88"/>
  <c r="I16" i="88"/>
  <c r="J16" i="88" s="1"/>
  <c r="N9" i="88"/>
  <c r="L17" i="88"/>
  <c r="J17" i="88"/>
  <c r="L33" i="88"/>
  <c r="J33" i="88"/>
  <c r="L14" i="88"/>
  <c r="I25" i="88"/>
  <c r="I15" i="88"/>
  <c r="L20" i="88"/>
  <c r="J20" i="88"/>
  <c r="L22" i="88"/>
  <c r="J22" i="88"/>
  <c r="L28" i="88"/>
  <c r="J28" i="88"/>
  <c r="I9" i="88"/>
  <c r="F16" i="88"/>
  <c r="C17" i="88"/>
  <c r="G18" i="88"/>
  <c r="F21" i="88"/>
  <c r="G23" i="88"/>
  <c r="I24" i="88"/>
  <c r="G26" i="88"/>
  <c r="F29" i="88"/>
  <c r="F32" i="88"/>
  <c r="F34" i="88"/>
  <c r="I35" i="88"/>
  <c r="N8" i="88"/>
  <c r="I21" i="88"/>
  <c r="I23" i="88"/>
  <c r="I29" i="88"/>
  <c r="I32" i="88"/>
  <c r="I34" i="88"/>
  <c r="I38" i="88"/>
  <c r="J38" i="88" s="1"/>
  <c r="L38" i="88" s="1"/>
  <c r="M38" i="88" s="1"/>
  <c r="G171" i="87"/>
  <c r="G170" i="87"/>
  <c r="J170" i="87" s="1"/>
  <c r="G169" i="87"/>
  <c r="J168" i="87"/>
  <c r="G168" i="87"/>
  <c r="G167" i="87"/>
  <c r="G166" i="87"/>
  <c r="J166" i="87" s="1"/>
  <c r="G165" i="87"/>
  <c r="G164" i="87"/>
  <c r="J164" i="87" s="1"/>
  <c r="J163" i="87"/>
  <c r="G163" i="87"/>
  <c r="G162" i="87"/>
  <c r="G161" i="87"/>
  <c r="J161" i="87" s="1"/>
  <c r="G160" i="87"/>
  <c r="J160" i="87" s="1"/>
  <c r="J159" i="87"/>
  <c r="G159" i="87"/>
  <c r="G158" i="87"/>
  <c r="B158" i="87"/>
  <c r="B159" i="87" s="1"/>
  <c r="B160" i="87" s="1"/>
  <c r="B161" i="87" s="1"/>
  <c r="B162" i="87" s="1"/>
  <c r="B163" i="87" s="1"/>
  <c r="B164" i="87" s="1"/>
  <c r="B165" i="87" s="1"/>
  <c r="B166" i="87" s="1"/>
  <c r="B167" i="87" s="1"/>
  <c r="B168" i="87" s="1"/>
  <c r="B169" i="87" s="1"/>
  <c r="B170" i="87" s="1"/>
  <c r="B171" i="87" s="1"/>
  <c r="G157" i="87"/>
  <c r="G154" i="87"/>
  <c r="J154" i="87" s="1"/>
  <c r="B154" i="87"/>
  <c r="G153" i="87"/>
  <c r="B153" i="87"/>
  <c r="G151" i="87"/>
  <c r="G150" i="87"/>
  <c r="G149" i="87"/>
  <c r="J149" i="87" s="1"/>
  <c r="G148" i="87"/>
  <c r="J148" i="87" s="1"/>
  <c r="G146" i="87"/>
  <c r="G145" i="87"/>
  <c r="G144" i="87"/>
  <c r="G143" i="87"/>
  <c r="B143" i="87"/>
  <c r="B144" i="87" s="1"/>
  <c r="B145" i="87" s="1"/>
  <c r="B146" i="87" s="1"/>
  <c r="G142" i="87"/>
  <c r="J142" i="87" s="1"/>
  <c r="G140" i="87"/>
  <c r="G139" i="87"/>
  <c r="J139" i="87" s="1"/>
  <c r="G138" i="87"/>
  <c r="J138" i="87" s="1"/>
  <c r="G137" i="87"/>
  <c r="G136" i="87"/>
  <c r="B136" i="87"/>
  <c r="B148" i="87" s="1"/>
  <c r="B149" i="87" s="1"/>
  <c r="B150" i="87" s="1"/>
  <c r="B151" i="87" s="1"/>
  <c r="J135" i="87"/>
  <c r="G135" i="87"/>
  <c r="G132" i="87"/>
  <c r="G129" i="87"/>
  <c r="J129" i="87" s="1"/>
  <c r="G128" i="87"/>
  <c r="J128" i="87" s="1"/>
  <c r="G127" i="87"/>
  <c r="J127" i="87" s="1"/>
  <c r="J126" i="87"/>
  <c r="G126" i="87"/>
  <c r="G125" i="87"/>
  <c r="J125" i="87" s="1"/>
  <c r="G124" i="87"/>
  <c r="J124" i="87" s="1"/>
  <c r="G123" i="87"/>
  <c r="G122" i="87"/>
  <c r="G121" i="87"/>
  <c r="J119" i="87"/>
  <c r="G119" i="87"/>
  <c r="G117" i="87"/>
  <c r="G116" i="87"/>
  <c r="J116" i="87" s="1"/>
  <c r="G115" i="87"/>
  <c r="J115" i="87" s="1"/>
  <c r="J114" i="87"/>
  <c r="G114" i="87"/>
  <c r="G113" i="87"/>
  <c r="J113" i="87" s="1"/>
  <c r="B113" i="87"/>
  <c r="B114" i="87" s="1"/>
  <c r="B115" i="87" s="1"/>
  <c r="B116" i="87" s="1"/>
  <c r="B117" i="87" s="1"/>
  <c r="B119" i="87" s="1"/>
  <c r="G112" i="87"/>
  <c r="G109" i="87"/>
  <c r="J109" i="87" s="1"/>
  <c r="G108" i="87"/>
  <c r="G107" i="87"/>
  <c r="G106" i="87"/>
  <c r="G105" i="87"/>
  <c r="G104" i="87"/>
  <c r="G103" i="87"/>
  <c r="J103" i="87" s="1"/>
  <c r="G102" i="87"/>
  <c r="J102" i="87" s="1"/>
  <c r="G101" i="87"/>
  <c r="G98" i="87"/>
  <c r="G97" i="87"/>
  <c r="G96" i="87"/>
  <c r="G95" i="87"/>
  <c r="G94" i="87"/>
  <c r="J94" i="87" s="1"/>
  <c r="G93" i="87"/>
  <c r="G92" i="87"/>
  <c r="J92" i="87" s="1"/>
  <c r="B92" i="87"/>
  <c r="B93" i="87" s="1"/>
  <c r="B94" i="87" s="1"/>
  <c r="B95" i="87" s="1"/>
  <c r="B96" i="87" s="1"/>
  <c r="B97" i="87" s="1"/>
  <c r="B98" i="87" s="1"/>
  <c r="B101" i="87" s="1"/>
  <c r="B102" i="87" s="1"/>
  <c r="B103" i="87" s="1"/>
  <c r="B104" i="87" s="1"/>
  <c r="B105" i="87" s="1"/>
  <c r="B106" i="87" s="1"/>
  <c r="B107" i="87" s="1"/>
  <c r="B108" i="87" s="1"/>
  <c r="B109" i="87" s="1"/>
  <c r="J91" i="87"/>
  <c r="G91" i="87"/>
  <c r="B91" i="87"/>
  <c r="G90" i="87"/>
  <c r="J87" i="87"/>
  <c r="G87" i="87"/>
  <c r="G86" i="87"/>
  <c r="J86" i="87" s="1"/>
  <c r="J85" i="87"/>
  <c r="G85" i="87"/>
  <c r="G84" i="87"/>
  <c r="J84" i="87" s="1"/>
  <c r="J83" i="87"/>
  <c r="G83" i="87"/>
  <c r="G82" i="87"/>
  <c r="J82" i="87" s="1"/>
  <c r="J81" i="87"/>
  <c r="G81" i="87"/>
  <c r="G80" i="87"/>
  <c r="J80" i="87" s="1"/>
  <c r="G79" i="87"/>
  <c r="G77" i="87"/>
  <c r="J77" i="87" s="1"/>
  <c r="G76" i="87"/>
  <c r="J76" i="87" s="1"/>
  <c r="G75" i="87"/>
  <c r="G74" i="87"/>
  <c r="G73" i="87"/>
  <c r="J73" i="87" s="1"/>
  <c r="J72" i="87"/>
  <c r="G72" i="87"/>
  <c r="G70" i="87"/>
  <c r="J70" i="87" s="1"/>
  <c r="G69" i="87"/>
  <c r="G68" i="87"/>
  <c r="J68" i="87" s="1"/>
  <c r="G67" i="87"/>
  <c r="J67" i="87" s="1"/>
  <c r="G66" i="87"/>
  <c r="G65" i="87"/>
  <c r="J65" i="87" s="1"/>
  <c r="G64" i="87"/>
  <c r="J64" i="87" s="1"/>
  <c r="J63" i="87"/>
  <c r="G63" i="87"/>
  <c r="B63" i="87"/>
  <c r="B64" i="87" s="1"/>
  <c r="B65" i="87" s="1"/>
  <c r="B66" i="87" s="1"/>
  <c r="B67" i="87" s="1"/>
  <c r="B68" i="87" s="1"/>
  <c r="B69" i="87" s="1"/>
  <c r="B70" i="87" s="1"/>
  <c r="B72" i="87" s="1"/>
  <c r="B73" i="87" s="1"/>
  <c r="B74" i="87" s="1"/>
  <c r="B75" i="87" s="1"/>
  <c r="B76" i="87" s="1"/>
  <c r="B77" i="87" s="1"/>
  <c r="B79" i="87" s="1"/>
  <c r="B80" i="87" s="1"/>
  <c r="B81" i="87" s="1"/>
  <c r="B82" i="87" s="1"/>
  <c r="B83" i="87" s="1"/>
  <c r="B84" i="87" s="1"/>
  <c r="B85" i="87" s="1"/>
  <c r="B86" i="87" s="1"/>
  <c r="B87" i="87" s="1"/>
  <c r="G62" i="87"/>
  <c r="J62" i="87" s="1"/>
  <c r="G59" i="87"/>
  <c r="J59" i="87" s="1"/>
  <c r="G58" i="87"/>
  <c r="J58" i="87" s="1"/>
  <c r="G57" i="87"/>
  <c r="C57" i="87"/>
  <c r="C58" i="87" s="1"/>
  <c r="C59" i="87" s="1"/>
  <c r="J56" i="87"/>
  <c r="G56" i="87"/>
  <c r="G55" i="87"/>
  <c r="J55" i="87" s="1"/>
  <c r="G54" i="87"/>
  <c r="J54" i="87" s="1"/>
  <c r="G53" i="87"/>
  <c r="G51" i="87"/>
  <c r="J51" i="87" s="1"/>
  <c r="G50" i="87"/>
  <c r="J49" i="87"/>
  <c r="G49" i="87"/>
  <c r="G48" i="87"/>
  <c r="J48" i="87" s="1"/>
  <c r="G47" i="87"/>
  <c r="J47" i="87" s="1"/>
  <c r="G46" i="87"/>
  <c r="J46" i="87" s="1"/>
  <c r="B46" i="87"/>
  <c r="B47" i="87" s="1"/>
  <c r="B48" i="87" s="1"/>
  <c r="G45" i="87"/>
  <c r="B45" i="87"/>
  <c r="G44" i="87"/>
  <c r="J41" i="87"/>
  <c r="G41" i="87"/>
  <c r="G40" i="87"/>
  <c r="J40" i="87" s="1"/>
  <c r="J39" i="87"/>
  <c r="G39" i="87"/>
  <c r="G38" i="87"/>
  <c r="J38" i="87" s="1"/>
  <c r="G37" i="87"/>
  <c r="G36" i="87"/>
  <c r="J36" i="87" s="1"/>
  <c r="G35" i="87"/>
  <c r="J35" i="87" s="1"/>
  <c r="G34" i="87"/>
  <c r="J34" i="87" s="1"/>
  <c r="G33" i="87"/>
  <c r="J33" i="87" s="1"/>
  <c r="G30" i="87"/>
  <c r="G29" i="87"/>
  <c r="G28" i="87"/>
  <c r="B28" i="87"/>
  <c r="B29" i="87" s="1"/>
  <c r="B30" i="87" s="1"/>
  <c r="G27" i="87"/>
  <c r="G25" i="87"/>
  <c r="I21" i="87"/>
  <c r="I20" i="87"/>
  <c r="I18" i="87"/>
  <c r="I14" i="87"/>
  <c r="A11" i="87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A28" i="87" s="1"/>
  <c r="A29" i="87" s="1"/>
  <c r="A30" i="87" s="1"/>
  <c r="A31" i="87" s="1"/>
  <c r="A32" i="87" s="1"/>
  <c r="A33" i="87" s="1"/>
  <c r="A34" i="87" s="1"/>
  <c r="A35" i="87" s="1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A46" i="87" s="1"/>
  <c r="A47" i="87" s="1"/>
  <c r="A48" i="87" s="1"/>
  <c r="A49" i="87" s="1"/>
  <c r="A50" i="87" s="1"/>
  <c r="A51" i="87" s="1"/>
  <c r="A52" i="87" s="1"/>
  <c r="A53" i="87" s="1"/>
  <c r="A54" i="87" s="1"/>
  <c r="A55" i="87" s="1"/>
  <c r="A56" i="87" s="1"/>
  <c r="A57" i="87" s="1"/>
  <c r="A58" i="87" s="1"/>
  <c r="A59" i="87" s="1"/>
  <c r="A60" i="87" s="1"/>
  <c r="A61" i="87" s="1"/>
  <c r="A62" i="87" s="1"/>
  <c r="A63" i="87" s="1"/>
  <c r="A64" i="87" s="1"/>
  <c r="A65" i="87" s="1"/>
  <c r="A66" i="87" s="1"/>
  <c r="A67" i="87" s="1"/>
  <c r="A68" i="87" s="1"/>
  <c r="A69" i="87" s="1"/>
  <c r="A70" i="87" s="1"/>
  <c r="A71" i="87" s="1"/>
  <c r="A72" i="87" s="1"/>
  <c r="A73" i="87" s="1"/>
  <c r="A74" i="87" s="1"/>
  <c r="A75" i="87" s="1"/>
  <c r="A76" i="87" s="1"/>
  <c r="A77" i="87" s="1"/>
  <c r="A78" i="87" s="1"/>
  <c r="A79" i="87" s="1"/>
  <c r="A80" i="87" s="1"/>
  <c r="A81" i="87" s="1"/>
  <c r="A82" i="87" s="1"/>
  <c r="A83" i="87" s="1"/>
  <c r="A84" i="87" s="1"/>
  <c r="A85" i="87" s="1"/>
  <c r="A86" i="87" s="1"/>
  <c r="A87" i="87" s="1"/>
  <c r="A88" i="87" s="1"/>
  <c r="A89" i="87" s="1"/>
  <c r="A90" i="87" s="1"/>
  <c r="A91" i="87" s="1"/>
  <c r="A92" i="87" s="1"/>
  <c r="A93" i="87" s="1"/>
  <c r="A94" i="87" s="1"/>
  <c r="A95" i="87" s="1"/>
  <c r="A96" i="87" s="1"/>
  <c r="A97" i="87" s="1"/>
  <c r="A98" i="87" s="1"/>
  <c r="A99" i="87" s="1"/>
  <c r="A100" i="87" s="1"/>
  <c r="A101" i="87" s="1"/>
  <c r="A102" i="87" s="1"/>
  <c r="A103" i="87" s="1"/>
  <c r="A104" i="87" s="1"/>
  <c r="A105" i="87" s="1"/>
  <c r="A106" i="87" s="1"/>
  <c r="A107" i="87" s="1"/>
  <c r="A108" i="87" s="1"/>
  <c r="A109" i="87" s="1"/>
  <c r="A110" i="87" s="1"/>
  <c r="A111" i="87" s="1"/>
  <c r="A112" i="87" s="1"/>
  <c r="A113" i="87" s="1"/>
  <c r="A114" i="87" s="1"/>
  <c r="A115" i="87" s="1"/>
  <c r="A116" i="87" s="1"/>
  <c r="A117" i="87" s="1"/>
  <c r="A118" i="87" s="1"/>
  <c r="A119" i="87" s="1"/>
  <c r="A120" i="87" s="1"/>
  <c r="A121" i="87" s="1"/>
  <c r="A122" i="87" s="1"/>
  <c r="A123" i="87" s="1"/>
  <c r="A124" i="87" s="1"/>
  <c r="A125" i="87" s="1"/>
  <c r="A126" i="87" s="1"/>
  <c r="A127" i="87" s="1"/>
  <c r="A128" i="87" s="1"/>
  <c r="A129" i="87" s="1"/>
  <c r="A130" i="87" s="1"/>
  <c r="A131" i="87" s="1"/>
  <c r="A132" i="87" s="1"/>
  <c r="A133" i="87" s="1"/>
  <c r="A134" i="87" s="1"/>
  <c r="A135" i="87" s="1"/>
  <c r="A136" i="87" s="1"/>
  <c r="A137" i="87" s="1"/>
  <c r="A138" i="87" s="1"/>
  <c r="A139" i="87" s="1"/>
  <c r="A140" i="87" s="1"/>
  <c r="A141" i="87" s="1"/>
  <c r="A142" i="87" s="1"/>
  <c r="A143" i="87" s="1"/>
  <c r="A144" i="87" s="1"/>
  <c r="A145" i="87" s="1"/>
  <c r="A146" i="87" s="1"/>
  <c r="A147" i="87" s="1"/>
  <c r="A148" i="87" s="1"/>
  <c r="A149" i="87" s="1"/>
  <c r="A150" i="87" s="1"/>
  <c r="A151" i="87" s="1"/>
  <c r="A152" i="87" s="1"/>
  <c r="A153" i="87" s="1"/>
  <c r="A154" i="87" s="1"/>
  <c r="A155" i="87" s="1"/>
  <c r="A156" i="87" s="1"/>
  <c r="A157" i="87" s="1"/>
  <c r="A158" i="87" s="1"/>
  <c r="A159" i="87" s="1"/>
  <c r="A160" i="87" s="1"/>
  <c r="A161" i="87" s="1"/>
  <c r="A162" i="87" s="1"/>
  <c r="A163" i="87" s="1"/>
  <c r="A164" i="87" s="1"/>
  <c r="A165" i="87" s="1"/>
  <c r="A166" i="87" s="1"/>
  <c r="A167" i="87" s="1"/>
  <c r="A168" i="87" s="1"/>
  <c r="A169" i="87" s="1"/>
  <c r="A170" i="87" s="1"/>
  <c r="A171" i="87" s="1"/>
  <c r="BZ31" i="86"/>
  <c r="BZ21" i="86"/>
  <c r="BZ10" i="86"/>
  <c r="CK31" i="86"/>
  <c r="CK30" i="86"/>
  <c r="CK29" i="86"/>
  <c r="CK28" i="86"/>
  <c r="CK27" i="86"/>
  <c r="CK26" i="86"/>
  <c r="CK25" i="86"/>
  <c r="CK24" i="86"/>
  <c r="CK23" i="86"/>
  <c r="CK22" i="86"/>
  <c r="CK21" i="86"/>
  <c r="CK20" i="86"/>
  <c r="CK19" i="86"/>
  <c r="CK18" i="86"/>
  <c r="CK17" i="86"/>
  <c r="CK16" i="86"/>
  <c r="CK15" i="86"/>
  <c r="CK14" i="86"/>
  <c r="CK13" i="86"/>
  <c r="CK12" i="86"/>
  <c r="CK11" i="86"/>
  <c r="CK10" i="86"/>
  <c r="CK9" i="86"/>
  <c r="CK8" i="86"/>
  <c r="CF31" i="86"/>
  <c r="CF30" i="86"/>
  <c r="CF29" i="86"/>
  <c r="CF28" i="86"/>
  <c r="CF27" i="86"/>
  <c r="CF26" i="86"/>
  <c r="CF25" i="86"/>
  <c r="CF24" i="86"/>
  <c r="CF23" i="86"/>
  <c r="CF22" i="86"/>
  <c r="CF21" i="86"/>
  <c r="CF20" i="86"/>
  <c r="CF19" i="86"/>
  <c r="CF18" i="86"/>
  <c r="CF17" i="86"/>
  <c r="CF16" i="86"/>
  <c r="CF15" i="86"/>
  <c r="CF14" i="86"/>
  <c r="CF13" i="86"/>
  <c r="CF12" i="86"/>
  <c r="CF11" i="86"/>
  <c r="CF10" i="86"/>
  <c r="CF9" i="86"/>
  <c r="CF8" i="86"/>
  <c r="BU33" i="86"/>
  <c r="BS33" i="86"/>
  <c r="BR33" i="86"/>
  <c r="BQ33" i="86"/>
  <c r="BO33" i="86"/>
  <c r="BN33" i="86"/>
  <c r="BM33" i="86"/>
  <c r="BL33" i="86"/>
  <c r="BK33" i="86"/>
  <c r="BJ33" i="86"/>
  <c r="BI33" i="86"/>
  <c r="BH33" i="86"/>
  <c r="BG33" i="86"/>
  <c r="BF33" i="86"/>
  <c r="BE33" i="86"/>
  <c r="BD33" i="86"/>
  <c r="BC33" i="86"/>
  <c r="BB33" i="86"/>
  <c r="BA33" i="86"/>
  <c r="AZ33" i="86"/>
  <c r="AY33" i="86"/>
  <c r="AX33" i="86"/>
  <c r="AW33" i="86"/>
  <c r="AV33" i="86"/>
  <c r="AU33" i="86"/>
  <c r="AT33" i="86"/>
  <c r="AS33" i="86"/>
  <c r="AR33" i="86"/>
  <c r="AQ33" i="86"/>
  <c r="AP33" i="86"/>
  <c r="AO33" i="86"/>
  <c r="AN33" i="86"/>
  <c r="AM33" i="86"/>
  <c r="AL33" i="86"/>
  <c r="AK33" i="86"/>
  <c r="AJ33" i="86"/>
  <c r="AI33" i="86"/>
  <c r="AH33" i="86"/>
  <c r="AG33" i="86"/>
  <c r="AF33" i="86"/>
  <c r="AE33" i="86"/>
  <c r="BW1" i="86"/>
  <c r="BW2" i="86"/>
  <c r="H8" i="86"/>
  <c r="J8" i="86"/>
  <c r="L8" i="86"/>
  <c r="M8" i="86"/>
  <c r="S8" i="86"/>
  <c r="U8" i="86"/>
  <c r="W8" i="86"/>
  <c r="X8" i="86"/>
  <c r="Y8" i="86"/>
  <c r="Z8" i="86"/>
  <c r="AA8" i="86"/>
  <c r="AB8" i="86"/>
  <c r="AC8" i="86"/>
  <c r="AD8" i="86"/>
  <c r="BP8" i="86"/>
  <c r="BT8" i="86" s="1"/>
  <c r="CM8" i="86" s="1"/>
  <c r="BW8" i="86"/>
  <c r="BX8" i="86"/>
  <c r="BY8" i="86"/>
  <c r="BZ8" i="86"/>
  <c r="CA8" i="86"/>
  <c r="CB8" i="86"/>
  <c r="CC8" i="86"/>
  <c r="CD8" i="86"/>
  <c r="CE8" i="86"/>
  <c r="CG8" i="86"/>
  <c r="CH8" i="86"/>
  <c r="CI8" i="86"/>
  <c r="CJ8" i="86"/>
  <c r="H9" i="86"/>
  <c r="J9" i="86" s="1"/>
  <c r="M9" i="86"/>
  <c r="S9" i="86"/>
  <c r="U9" i="86" s="1"/>
  <c r="X9" i="86"/>
  <c r="Y9" i="86"/>
  <c r="Z9" i="86"/>
  <c r="AA9" i="86"/>
  <c r="AB9" i="86"/>
  <c r="AD9" i="86"/>
  <c r="BP9" i="86"/>
  <c r="BT9" i="86" s="1"/>
  <c r="CM9" i="86" s="1"/>
  <c r="BW9" i="86"/>
  <c r="BX9" i="86"/>
  <c r="BY9" i="86"/>
  <c r="BZ9" i="86"/>
  <c r="CA9" i="86"/>
  <c r="CB9" i="86"/>
  <c r="CC9" i="86"/>
  <c r="CD9" i="86"/>
  <c r="CE9" i="86"/>
  <c r="CG9" i="86"/>
  <c r="CH9" i="86"/>
  <c r="CI9" i="86"/>
  <c r="CJ9" i="86"/>
  <c r="H10" i="86"/>
  <c r="J10" i="86" s="1"/>
  <c r="M10" i="86"/>
  <c r="S10" i="86"/>
  <c r="U10" i="86"/>
  <c r="X10" i="86"/>
  <c r="Y10" i="86"/>
  <c r="Z10" i="86"/>
  <c r="AA10" i="86"/>
  <c r="AB10" i="86"/>
  <c r="AD10" i="86"/>
  <c r="BP10" i="86"/>
  <c r="BT10" i="86"/>
  <c r="CM10" i="86" s="1"/>
  <c r="BW10" i="86"/>
  <c r="BX10" i="86"/>
  <c r="BY10" i="86"/>
  <c r="CA10" i="86"/>
  <c r="CB10" i="86"/>
  <c r="CC10" i="86"/>
  <c r="CD10" i="86"/>
  <c r="CE10" i="86"/>
  <c r="CG10" i="86"/>
  <c r="CH10" i="86"/>
  <c r="CI10" i="86"/>
  <c r="CJ10" i="86"/>
  <c r="H11" i="86"/>
  <c r="J11" i="86" s="1"/>
  <c r="M11" i="86"/>
  <c r="S11" i="86"/>
  <c r="U11" i="86" s="1"/>
  <c r="X11" i="86"/>
  <c r="Y11" i="86"/>
  <c r="Z11" i="86"/>
  <c r="AA11" i="86"/>
  <c r="AB11" i="86"/>
  <c r="AD11" i="86"/>
  <c r="BP11" i="86"/>
  <c r="BT11" i="86" s="1"/>
  <c r="CM11" i="86" s="1"/>
  <c r="BW11" i="86"/>
  <c r="BX11" i="86"/>
  <c r="BY11" i="86"/>
  <c r="BZ11" i="86"/>
  <c r="CA11" i="86"/>
  <c r="CA33" i="86" s="1"/>
  <c r="CB11" i="86"/>
  <c r="CC11" i="86"/>
  <c r="CD11" i="86"/>
  <c r="CE11" i="86"/>
  <c r="CF33" i="86"/>
  <c r="CG11" i="86"/>
  <c r="CH11" i="86"/>
  <c r="CI11" i="86"/>
  <c r="CI33" i="86" s="1"/>
  <c r="CJ11" i="86"/>
  <c r="H12" i="86"/>
  <c r="J12" i="86" s="1"/>
  <c r="M12" i="86"/>
  <c r="S12" i="86"/>
  <c r="U12" i="86"/>
  <c r="X12" i="86"/>
  <c r="Y12" i="86"/>
  <c r="Z12" i="86"/>
  <c r="AA12" i="86"/>
  <c r="AB12" i="86"/>
  <c r="AD12" i="86"/>
  <c r="BP12" i="86"/>
  <c r="BT12" i="86"/>
  <c r="BW12" i="86"/>
  <c r="BX12" i="86"/>
  <c r="BY12" i="86"/>
  <c r="BZ12" i="86"/>
  <c r="CA12" i="86"/>
  <c r="CB12" i="86"/>
  <c r="CC12" i="86"/>
  <c r="CD12" i="86"/>
  <c r="CE12" i="86"/>
  <c r="CG12" i="86"/>
  <c r="CH12" i="86"/>
  <c r="CI12" i="86"/>
  <c r="CJ12" i="86"/>
  <c r="H13" i="86"/>
  <c r="J13" i="86"/>
  <c r="M13" i="86"/>
  <c r="S13" i="86"/>
  <c r="U13" i="86" s="1"/>
  <c r="X13" i="86"/>
  <c r="Y13" i="86"/>
  <c r="Z13" i="86"/>
  <c r="AA13" i="86"/>
  <c r="AB13" i="86"/>
  <c r="AD13" i="86"/>
  <c r="BP13" i="86"/>
  <c r="BT13" i="86" s="1"/>
  <c r="CM13" i="86" s="1"/>
  <c r="BW13" i="86"/>
  <c r="BX13" i="86"/>
  <c r="BY13" i="86"/>
  <c r="BZ13" i="86"/>
  <c r="CA13" i="86"/>
  <c r="CB13" i="86"/>
  <c r="CC13" i="86"/>
  <c r="CD13" i="86"/>
  <c r="CE13" i="86"/>
  <c r="CG13" i="86"/>
  <c r="CH13" i="86"/>
  <c r="CI13" i="86"/>
  <c r="CJ13" i="86"/>
  <c r="H14" i="86"/>
  <c r="J14" i="86" s="1"/>
  <c r="M14" i="86"/>
  <c r="S14" i="86"/>
  <c r="U14" i="86" s="1"/>
  <c r="X14" i="86"/>
  <c r="Y14" i="86"/>
  <c r="Z14" i="86"/>
  <c r="AA14" i="86"/>
  <c r="AB14" i="86"/>
  <c r="AD14" i="86"/>
  <c r="BP14" i="86"/>
  <c r="BT14" i="86" s="1"/>
  <c r="CM14" i="86" s="1"/>
  <c r="BW14" i="86"/>
  <c r="BX14" i="86"/>
  <c r="BY14" i="86"/>
  <c r="BZ14" i="86"/>
  <c r="CA14" i="86"/>
  <c r="CB14" i="86"/>
  <c r="CC14" i="86"/>
  <c r="CD14" i="86"/>
  <c r="CE14" i="86"/>
  <c r="CG14" i="86"/>
  <c r="CH14" i="86"/>
  <c r="CI14" i="86"/>
  <c r="CJ14" i="86"/>
  <c r="H15" i="86"/>
  <c r="J15" i="86"/>
  <c r="M15" i="86"/>
  <c r="S15" i="86"/>
  <c r="U15" i="86" s="1"/>
  <c r="X15" i="86"/>
  <c r="Y15" i="86"/>
  <c r="Z15" i="86"/>
  <c r="AA15" i="86"/>
  <c r="AB15" i="86"/>
  <c r="AD15" i="86"/>
  <c r="BP15" i="86"/>
  <c r="BT15" i="86" s="1"/>
  <c r="CM15" i="86" s="1"/>
  <c r="BW15" i="86"/>
  <c r="BX15" i="86"/>
  <c r="BY15" i="86"/>
  <c r="BZ15" i="86"/>
  <c r="CA15" i="86"/>
  <c r="CB15" i="86"/>
  <c r="CC15" i="86"/>
  <c r="CD15" i="86"/>
  <c r="CE15" i="86"/>
  <c r="CG15" i="86"/>
  <c r="CH15" i="86"/>
  <c r="CI15" i="86"/>
  <c r="CJ15" i="86"/>
  <c r="H16" i="86"/>
  <c r="J16" i="86" s="1"/>
  <c r="M16" i="86"/>
  <c r="S16" i="86"/>
  <c r="U16" i="86" s="1"/>
  <c r="X16" i="86"/>
  <c r="Y16" i="86"/>
  <c r="Z16" i="86"/>
  <c r="AA16" i="86"/>
  <c r="AB16" i="86"/>
  <c r="AD16" i="86"/>
  <c r="BP16" i="86"/>
  <c r="BT16" i="86" s="1"/>
  <c r="CM16" i="86" s="1"/>
  <c r="BW16" i="86"/>
  <c r="BX16" i="86"/>
  <c r="BY16" i="86"/>
  <c r="BZ16" i="86"/>
  <c r="CA16" i="86"/>
  <c r="CB16" i="86"/>
  <c r="CC16" i="86"/>
  <c r="CD16" i="86"/>
  <c r="CE16" i="86"/>
  <c r="CG16" i="86"/>
  <c r="CH16" i="86"/>
  <c r="CI16" i="86"/>
  <c r="CJ16" i="86"/>
  <c r="CL16" i="86"/>
  <c r="H17" i="86"/>
  <c r="J17" i="86" s="1"/>
  <c r="M17" i="86"/>
  <c r="S17" i="86"/>
  <c r="U17" i="86" s="1"/>
  <c r="X17" i="86"/>
  <c r="Y17" i="86"/>
  <c r="Z17" i="86"/>
  <c r="AA17" i="86"/>
  <c r="AB17" i="86"/>
  <c r="AD17" i="86"/>
  <c r="BP17" i="86"/>
  <c r="BT17" i="86" s="1"/>
  <c r="CM17" i="86" s="1"/>
  <c r="BW17" i="86"/>
  <c r="BX17" i="86"/>
  <c r="BY17" i="86"/>
  <c r="BZ17" i="86"/>
  <c r="CA17" i="86"/>
  <c r="CB17" i="86"/>
  <c r="CC17" i="86"/>
  <c r="CD17" i="86"/>
  <c r="CE17" i="86"/>
  <c r="CE33" i="86" s="1"/>
  <c r="CG17" i="86"/>
  <c r="CH17" i="86"/>
  <c r="CI17" i="86"/>
  <c r="CJ17" i="86"/>
  <c r="H18" i="86"/>
  <c r="J18" i="86" s="1"/>
  <c r="M18" i="86"/>
  <c r="S18" i="86"/>
  <c r="U18" i="86"/>
  <c r="X18" i="86"/>
  <c r="Y18" i="86"/>
  <c r="Z18" i="86"/>
  <c r="AA18" i="86"/>
  <c r="AB18" i="86"/>
  <c r="AD18" i="86"/>
  <c r="BP18" i="86"/>
  <c r="BT18" i="86"/>
  <c r="CM18" i="86" s="1"/>
  <c r="BW18" i="86"/>
  <c r="BX18" i="86"/>
  <c r="BY18" i="86"/>
  <c r="BZ18" i="86"/>
  <c r="CA18" i="86"/>
  <c r="CB18" i="86"/>
  <c r="CC18" i="86"/>
  <c r="CD18" i="86"/>
  <c r="CE18" i="86"/>
  <c r="CG18" i="86"/>
  <c r="CH18" i="86"/>
  <c r="CI18" i="86"/>
  <c r="CJ18" i="86"/>
  <c r="H19" i="86"/>
  <c r="J19" i="86"/>
  <c r="M19" i="86"/>
  <c r="S19" i="86"/>
  <c r="U19" i="86" s="1"/>
  <c r="X19" i="86"/>
  <c r="Y19" i="86"/>
  <c r="Z19" i="86"/>
  <c r="AA19" i="86"/>
  <c r="AB19" i="86"/>
  <c r="AD19" i="86"/>
  <c r="BP19" i="86"/>
  <c r="BT19" i="86" s="1"/>
  <c r="CM19" i="86" s="1"/>
  <c r="BW19" i="86"/>
  <c r="BX19" i="86"/>
  <c r="BY19" i="86"/>
  <c r="BZ19" i="86"/>
  <c r="CA19" i="86"/>
  <c r="CB19" i="86"/>
  <c r="CC19" i="86"/>
  <c r="CD19" i="86"/>
  <c r="CE19" i="86"/>
  <c r="CG19" i="86"/>
  <c r="CH19" i="86"/>
  <c r="CI19" i="86"/>
  <c r="CJ19" i="86"/>
  <c r="BW20" i="86"/>
  <c r="BX20" i="86"/>
  <c r="BY20" i="86"/>
  <c r="BZ20" i="86"/>
  <c r="CA20" i="86"/>
  <c r="CB20" i="86"/>
  <c r="CC20" i="86"/>
  <c r="CD20" i="86"/>
  <c r="CE20" i="86"/>
  <c r="CG20" i="86"/>
  <c r="CH20" i="86"/>
  <c r="CI20" i="86"/>
  <c r="CJ20" i="86"/>
  <c r="CM20" i="86"/>
  <c r="BW21" i="86"/>
  <c r="BX21" i="86"/>
  <c r="BY21" i="86"/>
  <c r="CA21" i="86"/>
  <c r="CB21" i="86"/>
  <c r="CC21" i="86"/>
  <c r="CD21" i="86"/>
  <c r="CE21" i="86"/>
  <c r="CG21" i="86"/>
  <c r="CH21" i="86"/>
  <c r="CI21" i="86"/>
  <c r="CJ21" i="86"/>
  <c r="CM21" i="86"/>
  <c r="BW22" i="86"/>
  <c r="BX22" i="86"/>
  <c r="BY22" i="86"/>
  <c r="BZ22" i="86"/>
  <c r="CA22" i="86"/>
  <c r="CB22" i="86"/>
  <c r="CC22" i="86"/>
  <c r="CD22" i="86"/>
  <c r="CE22" i="86"/>
  <c r="CG22" i="86"/>
  <c r="CH22" i="86"/>
  <c r="CI22" i="86"/>
  <c r="CJ22" i="86"/>
  <c r="CM22" i="86"/>
  <c r="BW23" i="86"/>
  <c r="BX23" i="86"/>
  <c r="BY23" i="86"/>
  <c r="BZ23" i="86"/>
  <c r="CA23" i="86"/>
  <c r="CB23" i="86"/>
  <c r="CC23" i="86"/>
  <c r="CD23" i="86"/>
  <c r="CE23" i="86"/>
  <c r="CG23" i="86"/>
  <c r="CH23" i="86"/>
  <c r="CI23" i="86"/>
  <c r="CJ23" i="86"/>
  <c r="CM23" i="86"/>
  <c r="BW24" i="86"/>
  <c r="BX24" i="86"/>
  <c r="BY24" i="86"/>
  <c r="BZ24" i="86"/>
  <c r="CA24" i="86"/>
  <c r="CB24" i="86"/>
  <c r="CC24" i="86"/>
  <c r="CD24" i="86"/>
  <c r="CE24" i="86"/>
  <c r="CG24" i="86"/>
  <c r="CH24" i="86"/>
  <c r="CI24" i="86"/>
  <c r="CJ24" i="86"/>
  <c r="CM24" i="86"/>
  <c r="BW25" i="86"/>
  <c r="BX25" i="86"/>
  <c r="BY25" i="86"/>
  <c r="BZ25" i="86"/>
  <c r="CA25" i="86"/>
  <c r="CB25" i="86"/>
  <c r="CC25" i="86"/>
  <c r="CD25" i="86"/>
  <c r="CE25" i="86"/>
  <c r="CG25" i="86"/>
  <c r="CH25" i="86"/>
  <c r="CI25" i="86"/>
  <c r="CJ25" i="86"/>
  <c r="CM25" i="86"/>
  <c r="BW26" i="86"/>
  <c r="BX26" i="86"/>
  <c r="BY26" i="86"/>
  <c r="BZ26" i="86"/>
  <c r="CA26" i="86"/>
  <c r="CB26" i="86"/>
  <c r="CC26" i="86"/>
  <c r="CD26" i="86"/>
  <c r="CE26" i="86"/>
  <c r="CG26" i="86"/>
  <c r="CH26" i="86"/>
  <c r="CI26" i="86"/>
  <c r="CJ26" i="86"/>
  <c r="CM26" i="86"/>
  <c r="BW27" i="86"/>
  <c r="BX27" i="86"/>
  <c r="BY27" i="86"/>
  <c r="BZ27" i="86"/>
  <c r="CA27" i="86"/>
  <c r="CB27" i="86"/>
  <c r="CC27" i="86"/>
  <c r="CD27" i="86"/>
  <c r="CE27" i="86"/>
  <c r="CG27" i="86"/>
  <c r="CH27" i="86"/>
  <c r="CI27" i="86"/>
  <c r="CJ27" i="86"/>
  <c r="CM27" i="86"/>
  <c r="BW28" i="86"/>
  <c r="BX28" i="86"/>
  <c r="BY28" i="86"/>
  <c r="BZ28" i="86"/>
  <c r="CA28" i="86"/>
  <c r="CB28" i="86"/>
  <c r="CC28" i="86"/>
  <c r="CD28" i="86"/>
  <c r="CE28" i="86"/>
  <c r="CG28" i="86"/>
  <c r="CH28" i="86"/>
  <c r="CI28" i="86"/>
  <c r="CJ28" i="86"/>
  <c r="CM28" i="86"/>
  <c r="BW29" i="86"/>
  <c r="BX29" i="86"/>
  <c r="BY29" i="86"/>
  <c r="BZ29" i="86"/>
  <c r="CA29" i="86"/>
  <c r="CB29" i="86"/>
  <c r="CC29" i="86"/>
  <c r="CD29" i="86"/>
  <c r="CE29" i="86"/>
  <c r="CG29" i="86"/>
  <c r="CH29" i="86"/>
  <c r="CI29" i="86"/>
  <c r="CJ29" i="86"/>
  <c r="CM29" i="86"/>
  <c r="BW30" i="86"/>
  <c r="BX30" i="86"/>
  <c r="BY30" i="86"/>
  <c r="BZ30" i="86"/>
  <c r="CA30" i="86"/>
  <c r="CB30" i="86"/>
  <c r="CC30" i="86"/>
  <c r="CD30" i="86"/>
  <c r="CE30" i="86"/>
  <c r="CG30" i="86"/>
  <c r="CH30" i="86"/>
  <c r="CI30" i="86"/>
  <c r="CJ30" i="86"/>
  <c r="CM30" i="86"/>
  <c r="BW31" i="86"/>
  <c r="BX31" i="86"/>
  <c r="BY31" i="86"/>
  <c r="CA31" i="86"/>
  <c r="CB31" i="86"/>
  <c r="CC31" i="86"/>
  <c r="CD31" i="86"/>
  <c r="CE31" i="86"/>
  <c r="CG31" i="86"/>
  <c r="CH31" i="86"/>
  <c r="CI31" i="86"/>
  <c r="CJ31" i="86"/>
  <c r="CM31" i="86"/>
  <c r="BT33" i="86" l="1"/>
  <c r="CL21" i="86"/>
  <c r="CI34" i="86"/>
  <c r="K23" i="67" s="1"/>
  <c r="D31" i="93" s="1"/>
  <c r="BZ34" i="86"/>
  <c r="CJ33" i="86"/>
  <c r="BX33" i="86"/>
  <c r="CL29" i="86"/>
  <c r="CN29" i="86" s="1"/>
  <c r="CC34" i="86"/>
  <c r="K13" i="67" s="1"/>
  <c r="D19" i="93" s="1"/>
  <c r="BW33" i="86"/>
  <c r="CL18" i="86"/>
  <c r="CN18" i="86" s="1"/>
  <c r="CG34" i="86"/>
  <c r="K20" i="67" s="1"/>
  <c r="D27" i="93" s="1"/>
  <c r="CB34" i="86"/>
  <c r="K12" i="67" s="1"/>
  <c r="D15" i="93" s="1"/>
  <c r="N15" i="93" s="1"/>
  <c r="BX34" i="86"/>
  <c r="K10" i="67" s="1"/>
  <c r="D13" i="93" s="1"/>
  <c r="N13" i="93" s="1"/>
  <c r="CH33" i="86"/>
  <c r="CD33" i="86"/>
  <c r="L16" i="88"/>
  <c r="CL17" i="86"/>
  <c r="CD34" i="86"/>
  <c r="K14" i="67" s="1"/>
  <c r="D20" i="93" s="1"/>
  <c r="N20" i="93" s="1"/>
  <c r="CM12" i="86"/>
  <c r="CM34" i="86" s="1"/>
  <c r="BT34" i="86"/>
  <c r="CB33" i="86"/>
  <c r="CL25" i="86"/>
  <c r="CL14" i="86"/>
  <c r="CN14" i="86" s="1"/>
  <c r="CH34" i="86"/>
  <c r="K21" i="67" s="1"/>
  <c r="D28" i="93" s="1"/>
  <c r="BY34" i="86"/>
  <c r="K9" i="67" s="1"/>
  <c r="D12" i="93" s="1"/>
  <c r="BP34" i="86"/>
  <c r="CL9" i="86"/>
  <c r="CN9" i="86" s="1"/>
  <c r="BP33" i="86"/>
  <c r="D14" i="88"/>
  <c r="CL30" i="86"/>
  <c r="CL26" i="86"/>
  <c r="CN26" i="86" s="1"/>
  <c r="CL22" i="86"/>
  <c r="CJ34" i="86"/>
  <c r="K25" i="67" s="1"/>
  <c r="D33" i="93" s="1"/>
  <c r="CE34" i="86"/>
  <c r="K15" i="67" s="1"/>
  <c r="D21" i="93" s="1"/>
  <c r="N21" i="93" s="1"/>
  <c r="CA34" i="86"/>
  <c r="K11" i="67" s="1"/>
  <c r="D14" i="93" s="1"/>
  <c r="N14" i="93" s="1"/>
  <c r="BW34" i="86"/>
  <c r="K8" i="67" s="1"/>
  <c r="D8" i="93" s="1"/>
  <c r="CG33" i="86"/>
  <c r="CC33" i="86"/>
  <c r="BY33" i="86"/>
  <c r="CL8" i="86"/>
  <c r="CF34" i="86"/>
  <c r="K18" i="67" s="1"/>
  <c r="D24" i="93" s="1"/>
  <c r="N24" i="93" s="1"/>
  <c r="CL12" i="86"/>
  <c r="CK34" i="86"/>
  <c r="K29" i="67" s="1"/>
  <c r="B137" i="87"/>
  <c r="B138" i="87" s="1"/>
  <c r="B139" i="87" s="1"/>
  <c r="B140" i="87" s="1"/>
  <c r="G37" i="88"/>
  <c r="G39" i="88" s="1"/>
  <c r="G44" i="88" s="1"/>
  <c r="G43" i="88"/>
  <c r="J24" i="88"/>
  <c r="L24" i="88"/>
  <c r="J19" i="88"/>
  <c r="M19" i="88"/>
  <c r="N19" i="88" s="1"/>
  <c r="L34" i="88"/>
  <c r="J34" i="88"/>
  <c r="J15" i="88"/>
  <c r="M15" i="88"/>
  <c r="J27" i="88"/>
  <c r="M27" i="88"/>
  <c r="N27" i="88" s="1"/>
  <c r="L29" i="88"/>
  <c r="J29" i="88"/>
  <c r="L35" i="88"/>
  <c r="J35" i="88"/>
  <c r="M18" i="88"/>
  <c r="N18" i="88" s="1"/>
  <c r="J18" i="88"/>
  <c r="M23" i="88"/>
  <c r="N23" i="88" s="1"/>
  <c r="J23" i="88"/>
  <c r="F17" i="88"/>
  <c r="D17" i="88"/>
  <c r="D37" i="88" s="1"/>
  <c r="D39" i="88" s="1"/>
  <c r="C37" i="88"/>
  <c r="C39" i="88" s="1"/>
  <c r="M26" i="88"/>
  <c r="N26" i="88" s="1"/>
  <c r="J26" i="88"/>
  <c r="L21" i="88"/>
  <c r="J21" i="88"/>
  <c r="I37" i="88"/>
  <c r="I39" i="88" s="1"/>
  <c r="F37" i="88"/>
  <c r="L32" i="88"/>
  <c r="J32" i="88"/>
  <c r="J25" i="88"/>
  <c r="M25" i="88"/>
  <c r="N25" i="88" s="1"/>
  <c r="J31" i="88"/>
  <c r="M31" i="88"/>
  <c r="N31" i="88" s="1"/>
  <c r="M30" i="88"/>
  <c r="N30" i="88" s="1"/>
  <c r="J30" i="88"/>
  <c r="J30" i="87"/>
  <c r="J29" i="87"/>
  <c r="B49" i="87"/>
  <c r="B53" i="87"/>
  <c r="J50" i="87"/>
  <c r="J57" i="87"/>
  <c r="J66" i="87"/>
  <c r="J75" i="87"/>
  <c r="J96" i="87"/>
  <c r="J97" i="87"/>
  <c r="J106" i="87"/>
  <c r="J123" i="87"/>
  <c r="J143" i="87"/>
  <c r="J167" i="87"/>
  <c r="I15" i="87"/>
  <c r="J28" i="87"/>
  <c r="J37" i="87"/>
  <c r="J15" i="87" s="1"/>
  <c r="J74" i="87"/>
  <c r="J107" i="87"/>
  <c r="J117" i="87"/>
  <c r="J132" i="87"/>
  <c r="J20" i="87" s="1"/>
  <c r="J144" i="87"/>
  <c r="J145" i="87"/>
  <c r="I17" i="87"/>
  <c r="I19" i="87"/>
  <c r="J27" i="87"/>
  <c r="J44" i="87"/>
  <c r="J53" i="87"/>
  <c r="J112" i="87"/>
  <c r="J150" i="87"/>
  <c r="J151" i="87"/>
  <c r="J157" i="87"/>
  <c r="J45" i="87"/>
  <c r="I16" i="87"/>
  <c r="J95" i="87"/>
  <c r="J25" i="87"/>
  <c r="J69" i="87"/>
  <c r="J79" i="87"/>
  <c r="J90" i="87"/>
  <c r="J98" i="87"/>
  <c r="J104" i="87"/>
  <c r="J105" i="87"/>
  <c r="J108" i="87"/>
  <c r="J122" i="87"/>
  <c r="J136" i="87"/>
  <c r="J137" i="87"/>
  <c r="J146" i="87"/>
  <c r="J171" i="87"/>
  <c r="J93" i="87"/>
  <c r="J101" i="87"/>
  <c r="J121" i="87"/>
  <c r="J140" i="87"/>
  <c r="J153" i="87"/>
  <c r="J162" i="87"/>
  <c r="J165" i="87"/>
  <c r="J169" i="87"/>
  <c r="J158" i="87"/>
  <c r="BZ33" i="86"/>
  <c r="CL10" i="86"/>
  <c r="CN10" i="86" s="1"/>
  <c r="CK33" i="86"/>
  <c r="CL28" i="86"/>
  <c r="CN28" i="86" s="1"/>
  <c r="CL24" i="86"/>
  <c r="CL20" i="86"/>
  <c r="CN20" i="86" s="1"/>
  <c r="CL13" i="86"/>
  <c r="CL15" i="86"/>
  <c r="CN15" i="86" s="1"/>
  <c r="CL19" i="86"/>
  <c r="CN19" i="86" s="1"/>
  <c r="CL31" i="86"/>
  <c r="CN31" i="86" s="1"/>
  <c r="CL27" i="86"/>
  <c r="CN27" i="86" s="1"/>
  <c r="CN8" i="86"/>
  <c r="CN16" i="86"/>
  <c r="CL11" i="86"/>
  <c r="CL23" i="86"/>
  <c r="CN13" i="86"/>
  <c r="CN30" i="86"/>
  <c r="CN25" i="86"/>
  <c r="CN24" i="86"/>
  <c r="CN23" i="86"/>
  <c r="CN22" i="86"/>
  <c r="CN21" i="86"/>
  <c r="CN17" i="86"/>
  <c r="D29" i="93" l="1"/>
  <c r="G29" i="93"/>
  <c r="I22" i="87"/>
  <c r="J160" i="100" s="1"/>
  <c r="CL34" i="86"/>
  <c r="K16" i="93"/>
  <c r="M16" i="93"/>
  <c r="L16" i="93"/>
  <c r="N12" i="93"/>
  <c r="D16" i="93"/>
  <c r="G16" i="93"/>
  <c r="J21" i="87"/>
  <c r="CN12" i="86"/>
  <c r="CN34" i="86" s="1"/>
  <c r="J17" i="87"/>
  <c r="N8" i="93"/>
  <c r="D9" i="93"/>
  <c r="M22" i="93"/>
  <c r="L22" i="93"/>
  <c r="N19" i="93"/>
  <c r="K22" i="93"/>
  <c r="D22" i="93"/>
  <c r="G22" i="93"/>
  <c r="CM33" i="86"/>
  <c r="L37" i="88"/>
  <c r="L43" i="88" s="1"/>
  <c r="J37" i="88"/>
  <c r="J39" i="88" s="1"/>
  <c r="F43" i="88"/>
  <c r="D43" i="88" s="1"/>
  <c r="F39" i="88"/>
  <c r="N15" i="88"/>
  <c r="M37" i="88"/>
  <c r="J19" i="87"/>
  <c r="B50" i="87"/>
  <c r="B54" i="87"/>
  <c r="J18" i="87"/>
  <c r="J14" i="87"/>
  <c r="J10" i="87"/>
  <c r="J16" i="87"/>
  <c r="CL33" i="86"/>
  <c r="CN11" i="86"/>
  <c r="G35" i="93" l="1"/>
  <c r="F44" i="88"/>
  <c r="D44" i="88" s="1"/>
  <c r="C19" i="97"/>
  <c r="CN33" i="86"/>
  <c r="J22" i="87"/>
  <c r="D35" i="93"/>
  <c r="L39" i="88"/>
  <c r="M43" i="88"/>
  <c r="J43" i="88" s="1"/>
  <c r="M39" i="88"/>
  <c r="C28" i="96" s="1"/>
  <c r="B55" i="87"/>
  <c r="B51" i="87"/>
  <c r="B56" i="87" s="1"/>
  <c r="B57" i="87" s="1"/>
  <c r="B58" i="87" s="1"/>
  <c r="B59" i="87" s="1"/>
  <c r="H31" i="96" l="1"/>
  <c r="H20" i="95" s="1"/>
  <c r="P31" i="96"/>
  <c r="P20" i="95" s="1"/>
  <c r="J31" i="96"/>
  <c r="L20" i="95" s="1"/>
  <c r="G31" i="96"/>
  <c r="K20" i="95" s="1"/>
  <c r="F31" i="96"/>
  <c r="E20" i="95" s="1"/>
  <c r="L31" i="96"/>
  <c r="G20" i="95" s="1"/>
  <c r="N31" i="96"/>
  <c r="K31" i="96"/>
  <c r="M20" i="95" s="1"/>
  <c r="E31" i="96"/>
  <c r="I31" i="96"/>
  <c r="I20" i="95" s="1"/>
  <c r="Q31" i="96"/>
  <c r="Q20" i="95" s="1"/>
  <c r="O31" i="96"/>
  <c r="M31" i="96"/>
  <c r="O20" i="95" s="1"/>
  <c r="L44" i="88"/>
  <c r="C26" i="96"/>
  <c r="N23" i="97"/>
  <c r="N25" i="97" s="1"/>
  <c r="F23" i="97"/>
  <c r="F25" i="97" s="1"/>
  <c r="E13" i="95" s="1"/>
  <c r="E15" i="95" s="1"/>
  <c r="Q23" i="97"/>
  <c r="Q25" i="97" s="1"/>
  <c r="Q13" i="95" s="1"/>
  <c r="Q15" i="95" s="1"/>
  <c r="E35" i="95" s="1"/>
  <c r="K33" i="93" s="1"/>
  <c r="K23" i="97"/>
  <c r="K25" i="97" s="1"/>
  <c r="M13" i="95" s="1"/>
  <c r="M15" i="95" s="1"/>
  <c r="H23" i="97"/>
  <c r="H25" i="97" s="1"/>
  <c r="H13" i="95" s="1"/>
  <c r="H15" i="95" s="1"/>
  <c r="E23" i="97"/>
  <c r="J23" i="97"/>
  <c r="J25" i="97" s="1"/>
  <c r="L13" i="95" s="1"/>
  <c r="L15" i="95" s="1"/>
  <c r="G23" i="97"/>
  <c r="G25" i="97" s="1"/>
  <c r="K13" i="95" s="1"/>
  <c r="O23" i="97"/>
  <c r="O25" i="97" s="1"/>
  <c r="L23" i="97"/>
  <c r="L25" i="97" s="1"/>
  <c r="G13" i="95" s="1"/>
  <c r="G15" i="95" s="1"/>
  <c r="I23" i="97"/>
  <c r="I25" i="97" s="1"/>
  <c r="I13" i="95" s="1"/>
  <c r="I15" i="95" s="1"/>
  <c r="P23" i="97"/>
  <c r="P25" i="97" s="1"/>
  <c r="P13" i="95" s="1"/>
  <c r="P15" i="95" s="1"/>
  <c r="E33" i="95" s="1"/>
  <c r="K31" i="93" s="1"/>
  <c r="M23" i="97"/>
  <c r="M25" i="97" s="1"/>
  <c r="O13" i="95" s="1"/>
  <c r="O15" i="95" s="1"/>
  <c r="E29" i="95" s="1"/>
  <c r="M44" i="88"/>
  <c r="J44" i="88" s="1"/>
  <c r="F15" i="67"/>
  <c r="F20" i="95" l="1"/>
  <c r="K15" i="95"/>
  <c r="F13" i="95"/>
  <c r="F15" i="95" s="1"/>
  <c r="K27" i="93"/>
  <c r="E30" i="95"/>
  <c r="K28" i="93" s="1"/>
  <c r="F30" i="96"/>
  <c r="F32" i="96" s="1"/>
  <c r="E19" i="95" s="1"/>
  <c r="E21" i="95" s="1"/>
  <c r="J30" i="96"/>
  <c r="J32" i="96" s="1"/>
  <c r="L19" i="95" s="1"/>
  <c r="L21" i="95" s="1"/>
  <c r="N30" i="96"/>
  <c r="N32" i="96" s="1"/>
  <c r="H30" i="96"/>
  <c r="H32" i="96" s="1"/>
  <c r="H19" i="95" s="1"/>
  <c r="H21" i="95" s="1"/>
  <c r="I30" i="96"/>
  <c r="I32" i="96" s="1"/>
  <c r="I19" i="95" s="1"/>
  <c r="I21" i="95" s="1"/>
  <c r="Q30" i="96"/>
  <c r="Q32" i="96" s="1"/>
  <c r="Q19" i="95" s="1"/>
  <c r="Q21" i="95" s="1"/>
  <c r="K30" i="96"/>
  <c r="K32" i="96" s="1"/>
  <c r="M19" i="95" s="1"/>
  <c r="M21" i="95" s="1"/>
  <c r="E30" i="96"/>
  <c r="L30" i="96"/>
  <c r="L32" i="96" s="1"/>
  <c r="G19" i="95" s="1"/>
  <c r="G21" i="95" s="1"/>
  <c r="M30" i="96"/>
  <c r="M32" i="96" s="1"/>
  <c r="O19" i="95" s="1"/>
  <c r="O21" i="95" s="1"/>
  <c r="P30" i="96"/>
  <c r="P32" i="96" s="1"/>
  <c r="P19" i="95" s="1"/>
  <c r="P21" i="95" s="1"/>
  <c r="O30" i="96"/>
  <c r="O32" i="96" s="1"/>
  <c r="G30" i="96"/>
  <c r="G32" i="96" s="1"/>
  <c r="K19" i="95" s="1"/>
  <c r="E25" i="97"/>
  <c r="C23" i="97"/>
  <c r="C31" i="96"/>
  <c r="D20" i="95"/>
  <c r="L23" i="83"/>
  <c r="K23" i="83"/>
  <c r="F33" i="95" l="1"/>
  <c r="P23" i="95"/>
  <c r="N23" i="67" s="1"/>
  <c r="D13" i="95"/>
  <c r="D15" i="95" s="1"/>
  <c r="C25" i="97"/>
  <c r="Q23" i="95"/>
  <c r="N25" i="67" s="1"/>
  <c r="F35" i="95"/>
  <c r="K29" i="93"/>
  <c r="K35" i="93" s="1"/>
  <c r="C30" i="96"/>
  <c r="E32" i="96"/>
  <c r="O23" i="95"/>
  <c r="F29" i="95"/>
  <c r="K21" i="95"/>
  <c r="F19" i="95"/>
  <c r="F21" i="95" s="1"/>
  <c r="C12" i="83"/>
  <c r="D12" i="83" s="1"/>
  <c r="D11" i="67" s="1"/>
  <c r="C14" i="83"/>
  <c r="D14" i="83" s="1"/>
  <c r="D14" i="67" s="1"/>
  <c r="C16" i="83"/>
  <c r="C9" i="83"/>
  <c r="H10" i="83"/>
  <c r="C11" i="83"/>
  <c r="D11" i="83" s="1"/>
  <c r="D10" i="67" s="1"/>
  <c r="C13" i="83"/>
  <c r="D13" i="83" s="1"/>
  <c r="D13" i="67" s="1"/>
  <c r="H13" i="83"/>
  <c r="C15" i="83"/>
  <c r="D15" i="83" s="1"/>
  <c r="D15" i="67" s="1"/>
  <c r="I15" i="83"/>
  <c r="I17" i="83"/>
  <c r="F21" i="67" s="1"/>
  <c r="C17" i="83"/>
  <c r="D17" i="83" s="1"/>
  <c r="C18" i="83"/>
  <c r="D18" i="83" s="1"/>
  <c r="D23" i="67" s="1"/>
  <c r="C19" i="83"/>
  <c r="C20" i="83"/>
  <c r="C21" i="83"/>
  <c r="D21" i="83" s="1"/>
  <c r="D25" i="67" s="1"/>
  <c r="G35" i="95" l="1"/>
  <c r="O25" i="67" s="1"/>
  <c r="L33" i="93"/>
  <c r="N21" i="67"/>
  <c r="M27" i="67"/>
  <c r="N20" i="67"/>
  <c r="D19" i="95"/>
  <c r="D21" i="95" s="1"/>
  <c r="C32" i="96"/>
  <c r="L27" i="93"/>
  <c r="G29" i="95"/>
  <c r="O20" i="67" s="1"/>
  <c r="F30" i="95"/>
  <c r="G33" i="95"/>
  <c r="O23" i="67" s="1"/>
  <c r="L31" i="93"/>
  <c r="I13" i="83"/>
  <c r="F13" i="67"/>
  <c r="I10" i="83"/>
  <c r="F9" i="67"/>
  <c r="D16" i="83"/>
  <c r="D18" i="67" s="1"/>
  <c r="D9" i="83"/>
  <c r="D8" i="67" s="1"/>
  <c r="H12" i="83"/>
  <c r="H21" i="83"/>
  <c r="I21" i="83" s="1"/>
  <c r="F25" i="67" s="1"/>
  <c r="H19" i="83"/>
  <c r="H14" i="83"/>
  <c r="H11" i="83"/>
  <c r="C10" i="83"/>
  <c r="D10" i="83" s="1"/>
  <c r="D9" i="67" s="1"/>
  <c r="H16" i="83"/>
  <c r="H18" i="83"/>
  <c r="H20" i="83"/>
  <c r="M31" i="93" l="1"/>
  <c r="N31" i="93"/>
  <c r="M27" i="93"/>
  <c r="N27" i="93"/>
  <c r="G30" i="95"/>
  <c r="O21" i="67" s="1"/>
  <c r="L28" i="93"/>
  <c r="M33" i="93"/>
  <c r="N33" i="93"/>
  <c r="N27" i="67"/>
  <c r="I11" i="83"/>
  <c r="F10" i="67"/>
  <c r="I12" i="83"/>
  <c r="F11" i="67"/>
  <c r="I18" i="83"/>
  <c r="F23" i="67"/>
  <c r="I14" i="83"/>
  <c r="F14" i="67"/>
  <c r="C23" i="83"/>
  <c r="C33" i="83"/>
  <c r="D23" i="83"/>
  <c r="I16" i="83"/>
  <c r="F18" i="67" s="1"/>
  <c r="H9" i="83"/>
  <c r="F8" i="67" s="1"/>
  <c r="L29" i="93" l="1"/>
  <c r="L35" i="93" s="1"/>
  <c r="M28" i="93"/>
  <c r="M29" i="93" s="1"/>
  <c r="M35" i="93" s="1"/>
  <c r="N28" i="93"/>
  <c r="H33" i="83"/>
  <c r="I9" i="83"/>
  <c r="I23" i="83" s="1"/>
  <c r="H23" i="83"/>
  <c r="I28" i="83" l="1"/>
  <c r="A9" i="67" l="1"/>
  <c r="A10" i="67" s="1"/>
  <c r="A11" i="67" s="1"/>
  <c r="A12" i="67" s="1"/>
  <c r="A13" i="67" s="1"/>
  <c r="A14" i="67" s="1"/>
  <c r="A15" i="67" s="1"/>
  <c r="A16" i="67" s="1"/>
  <c r="A17" i="67" s="1"/>
  <c r="A18" i="67" s="1"/>
  <c r="A19" i="67" l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A31" i="67" s="1"/>
  <c r="D27" i="67"/>
  <c r="F27" i="67"/>
  <c r="E12" i="67" l="1"/>
  <c r="E10" i="67"/>
  <c r="E15" i="67"/>
  <c r="E21" i="67"/>
  <c r="E20" i="67"/>
  <c r="E11" i="67"/>
  <c r="E8" i="67"/>
  <c r="E23" i="67"/>
  <c r="E9" i="67"/>
  <c r="E18" i="67"/>
  <c r="E13" i="67"/>
  <c r="E25" i="67"/>
  <c r="E14" i="67"/>
  <c r="G20" i="67"/>
  <c r="G25" i="67"/>
  <c r="G18" i="67"/>
  <c r="G12" i="67"/>
  <c r="H12" i="67" s="1"/>
  <c r="G11" i="67"/>
  <c r="H11" i="67" s="1"/>
  <c r="G21" i="67"/>
  <c r="G9" i="67"/>
  <c r="G15" i="67"/>
  <c r="G8" i="67"/>
  <c r="G23" i="67"/>
  <c r="G14" i="67"/>
  <c r="G13" i="67"/>
  <c r="G10" i="67"/>
  <c r="H10" i="67" s="1"/>
  <c r="D31" i="67"/>
  <c r="F31" i="67"/>
  <c r="K27" i="67"/>
  <c r="K31" i="67" s="1"/>
  <c r="H25" i="67" l="1"/>
  <c r="H20" i="67"/>
  <c r="H13" i="67"/>
  <c r="H15" i="67"/>
  <c r="H8" i="67"/>
  <c r="H14" i="67"/>
  <c r="H9" i="67"/>
  <c r="H18" i="67"/>
  <c r="H23" i="67"/>
  <c r="H21" i="67"/>
  <c r="E27" i="67"/>
  <c r="G27" i="67"/>
  <c r="H27" i="67" l="1"/>
  <c r="J20" i="67" l="1"/>
  <c r="L20" i="67" s="1"/>
  <c r="P20" i="67" s="1"/>
  <c r="J23" i="67"/>
  <c r="J10" i="67"/>
  <c r="L10" i="67" s="1"/>
  <c r="J14" i="67"/>
  <c r="L14" i="67" s="1"/>
  <c r="J9" i="67"/>
  <c r="L9" i="67" s="1"/>
  <c r="J8" i="67"/>
  <c r="L8" i="67" s="1"/>
  <c r="J25" i="67"/>
  <c r="L25" i="67" s="1"/>
  <c r="P25" i="67" s="1"/>
  <c r="J12" i="67"/>
  <c r="L12" i="67" s="1"/>
  <c r="J13" i="67"/>
  <c r="L13" i="67" s="1"/>
  <c r="J18" i="67"/>
  <c r="L18" i="67" s="1"/>
  <c r="J21" i="67"/>
  <c r="L21" i="67" s="1"/>
  <c r="P21" i="67" s="1"/>
  <c r="J15" i="67"/>
  <c r="L15" i="67" s="1"/>
  <c r="J11" i="67"/>
  <c r="L11" i="67" s="1"/>
  <c r="H21" i="93" l="1"/>
  <c r="P21" i="93" s="1"/>
  <c r="P15" i="67"/>
  <c r="H20" i="93"/>
  <c r="P20" i="93" s="1"/>
  <c r="P14" i="67"/>
  <c r="H24" i="93"/>
  <c r="P24" i="93" s="1"/>
  <c r="P18" i="67"/>
  <c r="H8" i="93"/>
  <c r="P8" i="93" s="1"/>
  <c r="P9" i="93" s="1"/>
  <c r="P8" i="67"/>
  <c r="F55" i="105" s="1"/>
  <c r="H15" i="93"/>
  <c r="P15" i="93" s="1"/>
  <c r="P12" i="67"/>
  <c r="H13" i="93"/>
  <c r="P13" i="93" s="1"/>
  <c r="P10" i="67"/>
  <c r="H14" i="93"/>
  <c r="P14" i="93" s="1"/>
  <c r="P11" i="67"/>
  <c r="H19" i="93"/>
  <c r="P19" i="93" s="1"/>
  <c r="P13" i="67"/>
  <c r="H12" i="93"/>
  <c r="P12" i="93" s="1"/>
  <c r="P9" i="67"/>
  <c r="P22" i="93"/>
  <c r="P16" i="93"/>
  <c r="I15" i="93"/>
  <c r="I21" i="93"/>
  <c r="I20" i="93"/>
  <c r="I24" i="93"/>
  <c r="Q24" i="93" s="1"/>
  <c r="R24" i="93" s="1"/>
  <c r="I14" i="93"/>
  <c r="H33" i="93"/>
  <c r="P33" i="93" s="1"/>
  <c r="H28" i="93"/>
  <c r="P28" i="93" s="1"/>
  <c r="H27" i="93"/>
  <c r="H9" i="93"/>
  <c r="H22" i="93"/>
  <c r="I12" i="93"/>
  <c r="H16" i="93"/>
  <c r="L23" i="67"/>
  <c r="P23" i="67" s="1"/>
  <c r="K11" i="87"/>
  <c r="L11" i="87" s="1"/>
  <c r="L10" i="87" s="1"/>
  <c r="J27" i="67"/>
  <c r="L27" i="67" s="1"/>
  <c r="I8" i="93" l="1"/>
  <c r="Q8" i="93" s="1"/>
  <c r="R8" i="93" s="1"/>
  <c r="Q28" i="105"/>
  <c r="R28" i="105" s="1"/>
  <c r="Q25" i="105"/>
  <c r="Q12" i="105"/>
  <c r="R12" i="105" s="1"/>
  <c r="Q16" i="105"/>
  <c r="R16" i="105" s="1"/>
  <c r="Q8" i="105"/>
  <c r="Q11" i="105"/>
  <c r="R11" i="105" s="1"/>
  <c r="Q15" i="105"/>
  <c r="R15" i="105" s="1"/>
  <c r="Q10" i="105"/>
  <c r="R10" i="105" s="1"/>
  <c r="F60" i="105"/>
  <c r="Q17" i="105"/>
  <c r="R17" i="105" s="1"/>
  <c r="Q14" i="105"/>
  <c r="R14" i="105" s="1"/>
  <c r="Q13" i="105"/>
  <c r="R13" i="105" s="1"/>
  <c r="Q9" i="105"/>
  <c r="R9" i="105" s="1"/>
  <c r="Q19" i="105"/>
  <c r="R19" i="105" s="1"/>
  <c r="Q18" i="105"/>
  <c r="R18" i="105" s="1"/>
  <c r="Q27" i="105"/>
  <c r="R27" i="105" s="1"/>
  <c r="I19" i="93"/>
  <c r="I13" i="93"/>
  <c r="I16" i="93" s="1"/>
  <c r="P27" i="93"/>
  <c r="P29" i="93" s="1"/>
  <c r="P35" i="93" s="1"/>
  <c r="H29" i="93"/>
  <c r="Q19" i="93"/>
  <c r="R19" i="93" s="1"/>
  <c r="Q12" i="93"/>
  <c r="R12" i="93" s="1"/>
  <c r="Q13" i="93"/>
  <c r="R13" i="93" s="1"/>
  <c r="Q15" i="93"/>
  <c r="R15" i="93" s="1"/>
  <c r="Q14" i="93"/>
  <c r="R14" i="93" s="1"/>
  <c r="Q20" i="93"/>
  <c r="Q21" i="93"/>
  <c r="R21" i="93" s="1"/>
  <c r="N9" i="93"/>
  <c r="N16" i="93"/>
  <c r="N22" i="93"/>
  <c r="I33" i="93"/>
  <c r="Q33" i="93" s="1"/>
  <c r="R33" i="93" s="1"/>
  <c r="I27" i="93"/>
  <c r="I28" i="93"/>
  <c r="Q28" i="93" s="1"/>
  <c r="R28" i="93" s="1"/>
  <c r="H31" i="93"/>
  <c r="P31" i="93" s="1"/>
  <c r="I9" i="93"/>
  <c r="I22" i="93"/>
  <c r="H157" i="87"/>
  <c r="H106" i="87"/>
  <c r="H153" i="87"/>
  <c r="H127" i="87"/>
  <c r="H101" i="87"/>
  <c r="H59" i="87"/>
  <c r="H102" i="87"/>
  <c r="H57" i="87"/>
  <c r="H35" i="87"/>
  <c r="H124" i="87"/>
  <c r="H93" i="87"/>
  <c r="H34" i="87"/>
  <c r="H87" i="87"/>
  <c r="H70" i="87"/>
  <c r="H95" i="87"/>
  <c r="H165" i="87"/>
  <c r="H151" i="87"/>
  <c r="H73" i="87"/>
  <c r="K69" i="100" s="1"/>
  <c r="H103" i="87"/>
  <c r="H105" i="87"/>
  <c r="H132" i="87"/>
  <c r="H36" i="87"/>
  <c r="H145" i="87"/>
  <c r="H96" i="87"/>
  <c r="H85" i="87"/>
  <c r="H75" i="87"/>
  <c r="K71" i="100" s="1"/>
  <c r="H162" i="87"/>
  <c r="H25" i="87"/>
  <c r="H47" i="87"/>
  <c r="H166" i="87"/>
  <c r="H123" i="87"/>
  <c r="H164" i="87"/>
  <c r="H119" i="87"/>
  <c r="H142" i="87"/>
  <c r="H50" i="87"/>
  <c r="H114" i="87"/>
  <c r="H68" i="87"/>
  <c r="H65" i="87"/>
  <c r="H107" i="87"/>
  <c r="H169" i="87"/>
  <c r="H83" i="87"/>
  <c r="H160" i="87"/>
  <c r="H53" i="87"/>
  <c r="H91" i="87"/>
  <c r="H90" i="87"/>
  <c r="H161" i="87"/>
  <c r="H115" i="87"/>
  <c r="H140" i="87"/>
  <c r="H45" i="87"/>
  <c r="H94" i="87"/>
  <c r="H113" i="87"/>
  <c r="H37" i="87"/>
  <c r="H144" i="87"/>
  <c r="H129" i="87"/>
  <c r="H74" i="87"/>
  <c r="K70" i="100" s="1"/>
  <c r="H104" i="87"/>
  <c r="H64" i="87"/>
  <c r="H122" i="87"/>
  <c r="H44" i="87"/>
  <c r="H159" i="87"/>
  <c r="H146" i="87"/>
  <c r="H98" i="87"/>
  <c r="H148" i="87"/>
  <c r="H126" i="87"/>
  <c r="H92" i="87"/>
  <c r="H33" i="87"/>
  <c r="H82" i="87"/>
  <c r="H55" i="87"/>
  <c r="H62" i="87"/>
  <c r="H121" i="87"/>
  <c r="H84" i="87"/>
  <c r="H154" i="87"/>
  <c r="H86" i="87"/>
  <c r="H56" i="87"/>
  <c r="H117" i="87"/>
  <c r="H112" i="87"/>
  <c r="H79" i="87"/>
  <c r="H171" i="87"/>
  <c r="H170" i="87"/>
  <c r="H158" i="87"/>
  <c r="H48" i="87"/>
  <c r="H72" i="87"/>
  <c r="K68" i="100" s="1"/>
  <c r="H116" i="87"/>
  <c r="H167" i="87"/>
  <c r="H150" i="87"/>
  <c r="H63" i="87"/>
  <c r="H143" i="87"/>
  <c r="H54" i="87"/>
  <c r="H125" i="87"/>
  <c r="H137" i="87"/>
  <c r="H139" i="87"/>
  <c r="H80" i="87"/>
  <c r="H76" i="87"/>
  <c r="K72" i="100" s="1"/>
  <c r="H46" i="87"/>
  <c r="H40" i="87"/>
  <c r="H135" i="87"/>
  <c r="H27" i="87"/>
  <c r="H136" i="87"/>
  <c r="H30" i="87"/>
  <c r="K16" i="100" s="1"/>
  <c r="L16" i="100" s="1"/>
  <c r="H41" i="87"/>
  <c r="H97" i="87"/>
  <c r="H49" i="87"/>
  <c r="H81" i="87"/>
  <c r="H163" i="87"/>
  <c r="H149" i="87"/>
  <c r="H109" i="87"/>
  <c r="H128" i="87"/>
  <c r="H77" i="87"/>
  <c r="H66" i="87"/>
  <c r="H38" i="87"/>
  <c r="H39" i="87"/>
  <c r="H58" i="87"/>
  <c r="H108" i="87"/>
  <c r="H67" i="87"/>
  <c r="H29" i="87"/>
  <c r="H138" i="87"/>
  <c r="H69" i="87"/>
  <c r="H51" i="87"/>
  <c r="H28" i="87"/>
  <c r="H168" i="87"/>
  <c r="I30" i="83"/>
  <c r="L68" i="100" l="1"/>
  <c r="O68" i="100" s="1"/>
  <c r="N68" i="100"/>
  <c r="L69" i="100"/>
  <c r="O69" i="100" s="1"/>
  <c r="N69" i="100"/>
  <c r="S14" i="105"/>
  <c r="T14" i="105"/>
  <c r="T15" i="105"/>
  <c r="S15" i="105"/>
  <c r="K10" i="100"/>
  <c r="K13" i="100"/>
  <c r="T19" i="105"/>
  <c r="S19" i="105"/>
  <c r="T17" i="105"/>
  <c r="S17" i="105"/>
  <c r="T11" i="105"/>
  <c r="S11" i="105"/>
  <c r="K77" i="87"/>
  <c r="K73" i="100"/>
  <c r="T9" i="105"/>
  <c r="S9" i="105"/>
  <c r="F63" i="105"/>
  <c r="F62" i="105"/>
  <c r="R8" i="105"/>
  <c r="Q21" i="105"/>
  <c r="Q23" i="105" s="1"/>
  <c r="S28" i="105"/>
  <c r="T28" i="105"/>
  <c r="N71" i="100"/>
  <c r="L71" i="100"/>
  <c r="O71" i="100" s="1"/>
  <c r="S18" i="105"/>
  <c r="T18" i="105"/>
  <c r="S12" i="105"/>
  <c r="T12" i="105"/>
  <c r="L72" i="100"/>
  <c r="O72" i="100" s="1"/>
  <c r="N72" i="100"/>
  <c r="K14" i="100"/>
  <c r="L14" i="100" s="1"/>
  <c r="K11" i="100"/>
  <c r="K15" i="100"/>
  <c r="L15" i="100" s="1"/>
  <c r="K12" i="100"/>
  <c r="L70" i="100"/>
  <c r="O70" i="100" s="1"/>
  <c r="N70" i="100"/>
  <c r="T27" i="105"/>
  <c r="S27" i="105"/>
  <c r="T13" i="105"/>
  <c r="S13" i="105"/>
  <c r="T10" i="105"/>
  <c r="S10" i="105"/>
  <c r="T16" i="105"/>
  <c r="S16" i="105"/>
  <c r="H35" i="93"/>
  <c r="Q27" i="93"/>
  <c r="R27" i="93" s="1"/>
  <c r="Q16" i="93"/>
  <c r="R16" i="93" s="1"/>
  <c r="Q22" i="93"/>
  <c r="R22" i="93" s="1"/>
  <c r="R20" i="93"/>
  <c r="Q9" i="93"/>
  <c r="R9" i="93" s="1"/>
  <c r="K138" i="87"/>
  <c r="K123" i="100"/>
  <c r="K58" i="87"/>
  <c r="K44" i="100"/>
  <c r="K163" i="87"/>
  <c r="K148" i="100"/>
  <c r="K135" i="87"/>
  <c r="K120" i="100"/>
  <c r="K54" i="87"/>
  <c r="K40" i="100"/>
  <c r="K158" i="87"/>
  <c r="K143" i="100"/>
  <c r="K154" i="87"/>
  <c r="K139" i="100"/>
  <c r="K159" i="87"/>
  <c r="K144" i="100"/>
  <c r="K37" i="87"/>
  <c r="K23" i="100"/>
  <c r="K91" i="87"/>
  <c r="K77" i="100"/>
  <c r="K114" i="87"/>
  <c r="K99" i="100"/>
  <c r="K25" i="87"/>
  <c r="K8" i="100"/>
  <c r="K96" i="87"/>
  <c r="K82" i="100"/>
  <c r="K165" i="87"/>
  <c r="K150" i="100"/>
  <c r="K57" i="87"/>
  <c r="K43" i="100"/>
  <c r="K28" i="87"/>
  <c r="K29" i="87"/>
  <c r="K39" i="87"/>
  <c r="K25" i="100"/>
  <c r="K128" i="87"/>
  <c r="K113" i="100"/>
  <c r="K81" i="87"/>
  <c r="K60" i="100"/>
  <c r="K30" i="87"/>
  <c r="K40" i="87"/>
  <c r="K26" i="100"/>
  <c r="K139" i="87"/>
  <c r="K21" i="87" s="1"/>
  <c r="K124" i="100"/>
  <c r="K143" i="87"/>
  <c r="K128" i="100"/>
  <c r="K116" i="87"/>
  <c r="K101" i="100"/>
  <c r="K170" i="87"/>
  <c r="K155" i="100"/>
  <c r="K117" i="87"/>
  <c r="K102" i="100"/>
  <c r="K84" i="87"/>
  <c r="K63" i="100"/>
  <c r="K82" i="87"/>
  <c r="K61" i="100"/>
  <c r="K148" i="87"/>
  <c r="K133" i="100"/>
  <c r="K44" i="87"/>
  <c r="K30" i="100"/>
  <c r="K74" i="87"/>
  <c r="K113" i="87"/>
  <c r="K98" i="100"/>
  <c r="K115" i="87"/>
  <c r="K100" i="100"/>
  <c r="K53" i="87"/>
  <c r="K39" i="100"/>
  <c r="K107" i="87"/>
  <c r="K92" i="100"/>
  <c r="K50" i="87"/>
  <c r="K36" i="100"/>
  <c r="K123" i="87"/>
  <c r="K108" i="100"/>
  <c r="K162" i="87"/>
  <c r="K147" i="100"/>
  <c r="K145" i="87"/>
  <c r="K130" i="100"/>
  <c r="K103" i="87"/>
  <c r="K88" i="100"/>
  <c r="K95" i="87"/>
  <c r="K81" i="100"/>
  <c r="K93" i="87"/>
  <c r="K79" i="100"/>
  <c r="K102" i="87"/>
  <c r="K87" i="100"/>
  <c r="K153" i="87"/>
  <c r="K138" i="100"/>
  <c r="K51" i="87"/>
  <c r="K37" i="100"/>
  <c r="K67" i="87"/>
  <c r="K53" i="100"/>
  <c r="K38" i="87"/>
  <c r="K24" i="100"/>
  <c r="K109" i="87"/>
  <c r="K94" i="100"/>
  <c r="K49" i="87"/>
  <c r="K35" i="100"/>
  <c r="K136" i="87"/>
  <c r="K121" i="100"/>
  <c r="K46" i="87"/>
  <c r="K32" i="100"/>
  <c r="K137" i="87"/>
  <c r="K122" i="100"/>
  <c r="K63" i="87"/>
  <c r="K49" i="100"/>
  <c r="K72" i="87"/>
  <c r="K171" i="87"/>
  <c r="K156" i="100"/>
  <c r="K56" i="87"/>
  <c r="K42" i="100"/>
  <c r="K121" i="87"/>
  <c r="K106" i="100"/>
  <c r="K33" i="87"/>
  <c r="K19" i="100"/>
  <c r="K98" i="87"/>
  <c r="K84" i="100"/>
  <c r="K122" i="87"/>
  <c r="K107" i="100"/>
  <c r="K129" i="87"/>
  <c r="K114" i="100"/>
  <c r="K94" i="87"/>
  <c r="K80" i="100"/>
  <c r="K161" i="87"/>
  <c r="K146" i="100"/>
  <c r="K160" i="87"/>
  <c r="K145" i="100"/>
  <c r="K65" i="87"/>
  <c r="K51" i="100"/>
  <c r="K142" i="87"/>
  <c r="K127" i="100"/>
  <c r="K166" i="87"/>
  <c r="K151" i="100"/>
  <c r="K75" i="87"/>
  <c r="K36" i="87"/>
  <c r="K22" i="100"/>
  <c r="K73" i="87"/>
  <c r="K70" i="87"/>
  <c r="K56" i="100"/>
  <c r="K124" i="87"/>
  <c r="K109" i="100"/>
  <c r="K59" i="87"/>
  <c r="K45" i="100"/>
  <c r="K106" i="87"/>
  <c r="K91" i="100"/>
  <c r="K168" i="87"/>
  <c r="K153" i="100"/>
  <c r="K41" i="87"/>
  <c r="K27" i="100"/>
  <c r="K80" i="87"/>
  <c r="K59" i="100"/>
  <c r="K167" i="87"/>
  <c r="K152" i="100"/>
  <c r="K112" i="87"/>
  <c r="K97" i="100"/>
  <c r="K55" i="87"/>
  <c r="K41" i="100"/>
  <c r="K126" i="87"/>
  <c r="K111" i="100"/>
  <c r="K104" i="87"/>
  <c r="K89" i="100"/>
  <c r="K140" i="87"/>
  <c r="K125" i="100"/>
  <c r="K169" i="87"/>
  <c r="K154" i="100"/>
  <c r="K164" i="87"/>
  <c r="K149" i="100"/>
  <c r="K105" i="87"/>
  <c r="K90" i="100"/>
  <c r="K34" i="87"/>
  <c r="K20" i="100"/>
  <c r="K127" i="87"/>
  <c r="K112" i="100"/>
  <c r="K69" i="87"/>
  <c r="K55" i="100"/>
  <c r="K108" i="87"/>
  <c r="K93" i="100"/>
  <c r="K66" i="87"/>
  <c r="K52" i="100"/>
  <c r="K149" i="87"/>
  <c r="K134" i="100"/>
  <c r="K97" i="87"/>
  <c r="K83" i="100"/>
  <c r="K27" i="87"/>
  <c r="K76" i="87"/>
  <c r="K125" i="87"/>
  <c r="K110" i="100"/>
  <c r="K150" i="87"/>
  <c r="K135" i="100"/>
  <c r="K48" i="87"/>
  <c r="K34" i="100"/>
  <c r="K79" i="87"/>
  <c r="K58" i="100"/>
  <c r="K86" i="87"/>
  <c r="K65" i="100"/>
  <c r="K62" i="87"/>
  <c r="K48" i="100"/>
  <c r="K92" i="87"/>
  <c r="K78" i="100"/>
  <c r="K146" i="87"/>
  <c r="K131" i="100"/>
  <c r="K64" i="87"/>
  <c r="K50" i="100"/>
  <c r="K144" i="87"/>
  <c r="K129" i="100"/>
  <c r="K45" i="87"/>
  <c r="K31" i="100"/>
  <c r="K90" i="87"/>
  <c r="K76" i="100"/>
  <c r="K83" i="87"/>
  <c r="K62" i="100"/>
  <c r="K68" i="87"/>
  <c r="K54" i="100"/>
  <c r="K119" i="87"/>
  <c r="K104" i="100"/>
  <c r="K47" i="87"/>
  <c r="K33" i="100"/>
  <c r="K85" i="87"/>
  <c r="K64" i="100"/>
  <c r="K132" i="87"/>
  <c r="K20" i="87" s="1"/>
  <c r="K117" i="100"/>
  <c r="K151" i="87"/>
  <c r="K136" i="100"/>
  <c r="K87" i="87"/>
  <c r="K66" i="100"/>
  <c r="K35" i="87"/>
  <c r="K21" i="100"/>
  <c r="K101" i="87"/>
  <c r="K86" i="100"/>
  <c r="K157" i="87"/>
  <c r="K142" i="100"/>
  <c r="I29" i="93"/>
  <c r="N29" i="93"/>
  <c r="N35" i="93" s="1"/>
  <c r="I31" i="93"/>
  <c r="Q31" i="93" s="1"/>
  <c r="R31" i="93" s="1"/>
  <c r="K14" i="87"/>
  <c r="K16" i="87" l="1"/>
  <c r="K17" i="87"/>
  <c r="K15" i="87"/>
  <c r="N73" i="100"/>
  <c r="L73" i="100"/>
  <c r="O73" i="100" s="1"/>
  <c r="S8" i="105"/>
  <c r="S21" i="105" s="1"/>
  <c r="R21" i="105"/>
  <c r="T8" i="105"/>
  <c r="Q29" i="93"/>
  <c r="R29" i="93" s="1"/>
  <c r="Q35" i="93"/>
  <c r="R35" i="93" s="1"/>
  <c r="K18" i="87"/>
  <c r="K19" i="87"/>
  <c r="K10" i="87"/>
  <c r="K12" i="87" s="1"/>
  <c r="I35" i="93"/>
  <c r="L86" i="100"/>
  <c r="O86" i="100" s="1"/>
  <c r="N86" i="100"/>
  <c r="N117" i="100"/>
  <c r="L117" i="100"/>
  <c r="O117" i="100" s="1"/>
  <c r="L54" i="100"/>
  <c r="N76" i="100"/>
  <c r="L76" i="100"/>
  <c r="O76" i="100" s="1"/>
  <c r="L131" i="100"/>
  <c r="O131" i="100" s="1"/>
  <c r="N131" i="100"/>
  <c r="L58" i="100"/>
  <c r="L52" i="100"/>
  <c r="L20" i="100"/>
  <c r="N149" i="100"/>
  <c r="L149" i="100"/>
  <c r="O149" i="100" s="1"/>
  <c r="N111" i="100"/>
  <c r="L111" i="100"/>
  <c r="O111" i="100" s="1"/>
  <c r="L59" i="100"/>
  <c r="L45" i="100"/>
  <c r="L56" i="100"/>
  <c r="N151" i="100"/>
  <c r="L151" i="100"/>
  <c r="O151" i="100" s="1"/>
  <c r="L51" i="100"/>
  <c r="L114" i="100"/>
  <c r="O114" i="100" s="1"/>
  <c r="N114" i="100"/>
  <c r="L106" i="100"/>
  <c r="O106" i="100" s="1"/>
  <c r="N106" i="100"/>
  <c r="N156" i="100"/>
  <c r="L156" i="100"/>
  <c r="O156" i="100" s="1"/>
  <c r="L32" i="100"/>
  <c r="L35" i="100"/>
  <c r="L37" i="100"/>
  <c r="L87" i="100"/>
  <c r="O87" i="100" s="1"/>
  <c r="N87" i="100"/>
  <c r="N81" i="100"/>
  <c r="L81" i="100"/>
  <c r="O81" i="100" s="1"/>
  <c r="N108" i="100"/>
  <c r="L108" i="100"/>
  <c r="O108" i="100" s="1"/>
  <c r="N92" i="100"/>
  <c r="L92" i="100"/>
  <c r="O92" i="100" s="1"/>
  <c r="L100" i="100"/>
  <c r="O100" i="100" s="1"/>
  <c r="N100" i="100"/>
  <c r="N133" i="100"/>
  <c r="L133" i="100"/>
  <c r="O133" i="100" s="1"/>
  <c r="L63" i="100"/>
  <c r="N155" i="100"/>
  <c r="L155" i="100"/>
  <c r="O155" i="100" s="1"/>
  <c r="N128" i="100"/>
  <c r="L128" i="100"/>
  <c r="O128" i="100" s="1"/>
  <c r="L26" i="100"/>
  <c r="L60" i="100"/>
  <c r="L25" i="100"/>
  <c r="L11" i="100"/>
  <c r="N150" i="100"/>
  <c r="L150" i="100"/>
  <c r="O150" i="100" s="1"/>
  <c r="L8" i="100"/>
  <c r="L77" i="100"/>
  <c r="O77" i="100" s="1"/>
  <c r="N77" i="100"/>
  <c r="L144" i="100"/>
  <c r="O144" i="100" s="1"/>
  <c r="N144" i="100"/>
  <c r="N143" i="100"/>
  <c r="L143" i="100"/>
  <c r="O143" i="100" s="1"/>
  <c r="L44" i="100"/>
  <c r="L142" i="100"/>
  <c r="O142" i="100" s="1"/>
  <c r="N142" i="100"/>
  <c r="L21" i="100"/>
  <c r="N136" i="100"/>
  <c r="L136" i="100"/>
  <c r="O136" i="100" s="1"/>
  <c r="L64" i="100"/>
  <c r="N104" i="100"/>
  <c r="L104" i="100"/>
  <c r="O104" i="100" s="1"/>
  <c r="L62" i="100"/>
  <c r="L31" i="100"/>
  <c r="L50" i="100"/>
  <c r="N78" i="100"/>
  <c r="L78" i="100"/>
  <c r="O78" i="100" s="1"/>
  <c r="L65" i="100"/>
  <c r="L34" i="100"/>
  <c r="N110" i="100"/>
  <c r="L110" i="100"/>
  <c r="O110" i="100" s="1"/>
  <c r="L10" i="100"/>
  <c r="N134" i="100"/>
  <c r="L134" i="100"/>
  <c r="O134" i="100" s="1"/>
  <c r="L93" i="100"/>
  <c r="O93" i="100" s="1"/>
  <c r="N93" i="100"/>
  <c r="N112" i="100"/>
  <c r="L112" i="100"/>
  <c r="O112" i="100" s="1"/>
  <c r="N90" i="100"/>
  <c r="L90" i="100"/>
  <c r="O90" i="100" s="1"/>
  <c r="N154" i="100"/>
  <c r="L154" i="100"/>
  <c r="O154" i="100" s="1"/>
  <c r="N89" i="100"/>
  <c r="L89" i="100"/>
  <c r="O89" i="100" s="1"/>
  <c r="L41" i="100"/>
  <c r="L152" i="100"/>
  <c r="O152" i="100" s="1"/>
  <c r="N152" i="100"/>
  <c r="L27" i="100"/>
  <c r="L91" i="100"/>
  <c r="O91" i="100" s="1"/>
  <c r="N91" i="100"/>
  <c r="N109" i="100"/>
  <c r="L109" i="100"/>
  <c r="O109" i="100" s="1"/>
  <c r="N127" i="100"/>
  <c r="L127" i="100"/>
  <c r="O127" i="100" s="1"/>
  <c r="N145" i="100"/>
  <c r="L145" i="100"/>
  <c r="O145" i="100" s="1"/>
  <c r="L80" i="100"/>
  <c r="O80" i="100" s="1"/>
  <c r="N80" i="100"/>
  <c r="L107" i="100"/>
  <c r="O107" i="100" s="1"/>
  <c r="N107" i="100"/>
  <c r="L19" i="100"/>
  <c r="L42" i="100"/>
  <c r="L122" i="100"/>
  <c r="O122" i="100" s="1"/>
  <c r="N122" i="100"/>
  <c r="N121" i="100"/>
  <c r="L121" i="100"/>
  <c r="O121" i="100" s="1"/>
  <c r="L94" i="100"/>
  <c r="O94" i="100" s="1"/>
  <c r="N94" i="100"/>
  <c r="L53" i="100"/>
  <c r="N138" i="100"/>
  <c r="L138" i="100"/>
  <c r="O138" i="100" s="1"/>
  <c r="L79" i="100"/>
  <c r="O79" i="100" s="1"/>
  <c r="N79" i="100"/>
  <c r="N88" i="100"/>
  <c r="L88" i="100"/>
  <c r="O88" i="100" s="1"/>
  <c r="N147" i="100"/>
  <c r="L147" i="100"/>
  <c r="O147" i="100" s="1"/>
  <c r="L36" i="100"/>
  <c r="L39" i="100"/>
  <c r="N98" i="100"/>
  <c r="L98" i="100"/>
  <c r="O98" i="100" s="1"/>
  <c r="L30" i="100"/>
  <c r="L61" i="100"/>
  <c r="N102" i="100"/>
  <c r="L102" i="100"/>
  <c r="O102" i="100" s="1"/>
  <c r="N101" i="100"/>
  <c r="L101" i="100"/>
  <c r="O101" i="100" s="1"/>
  <c r="N124" i="100"/>
  <c r="L124" i="100"/>
  <c r="O124" i="100" s="1"/>
  <c r="L13" i="100"/>
  <c r="L113" i="100"/>
  <c r="O113" i="100" s="1"/>
  <c r="N113" i="100"/>
  <c r="L12" i="100"/>
  <c r="L43" i="100"/>
  <c r="L82" i="100"/>
  <c r="O82" i="100" s="1"/>
  <c r="N82" i="100"/>
  <c r="N99" i="100"/>
  <c r="L99" i="100"/>
  <c r="O99" i="100" s="1"/>
  <c r="L23" i="100"/>
  <c r="N139" i="100"/>
  <c r="L139" i="100"/>
  <c r="O139" i="100" s="1"/>
  <c r="L40" i="100"/>
  <c r="N148" i="100"/>
  <c r="L148" i="100"/>
  <c r="O148" i="100" s="1"/>
  <c r="N123" i="100"/>
  <c r="L123" i="100"/>
  <c r="O123" i="100" s="1"/>
  <c r="L66" i="100"/>
  <c r="L33" i="100"/>
  <c r="N129" i="100"/>
  <c r="L129" i="100"/>
  <c r="O129" i="100" s="1"/>
  <c r="L48" i="100"/>
  <c r="N135" i="100"/>
  <c r="L135" i="100"/>
  <c r="O135" i="100" s="1"/>
  <c r="N83" i="100"/>
  <c r="L83" i="100"/>
  <c r="O83" i="100" s="1"/>
  <c r="L55" i="100"/>
  <c r="N125" i="100"/>
  <c r="L125" i="100"/>
  <c r="O125" i="100" s="1"/>
  <c r="N97" i="100"/>
  <c r="L97" i="100"/>
  <c r="O97" i="100" s="1"/>
  <c r="N153" i="100"/>
  <c r="L153" i="100"/>
  <c r="O153" i="100" s="1"/>
  <c r="L22" i="100"/>
  <c r="N146" i="100"/>
  <c r="L146" i="100"/>
  <c r="O146" i="100" s="1"/>
  <c r="N84" i="100"/>
  <c r="L84" i="100"/>
  <c r="O84" i="100" s="1"/>
  <c r="L49" i="100"/>
  <c r="L24" i="100"/>
  <c r="N130" i="100"/>
  <c r="L130" i="100"/>
  <c r="O130" i="100" s="1"/>
  <c r="N120" i="100"/>
  <c r="L120" i="100"/>
  <c r="O120" i="100" s="1"/>
  <c r="K22" i="87"/>
  <c r="R25" i="105" l="1"/>
  <c r="T21" i="105"/>
  <c r="R23" i="105"/>
  <c r="T23" i="105" s="1"/>
  <c r="S25" i="105"/>
  <c r="S23" i="105"/>
  <c r="L159" i="100"/>
  <c r="L160" i="100" s="1"/>
  <c r="F63" i="100" l="1"/>
  <c r="F59" i="100"/>
  <c r="F60" i="100"/>
  <c r="F65" i="100"/>
  <c r="F58" i="100"/>
  <c r="F62" i="100"/>
  <c r="F61" i="100"/>
  <c r="F66" i="100"/>
  <c r="F22" i="100"/>
  <c r="F33" i="100"/>
  <c r="F43" i="100"/>
  <c r="F53" i="100"/>
  <c r="F8" i="100"/>
  <c r="L10" i="104"/>
  <c r="F23" i="100"/>
  <c r="F36" i="100"/>
  <c r="F42" i="100"/>
  <c r="F52" i="100"/>
  <c r="L11" i="104"/>
  <c r="F19" i="100"/>
  <c r="F20" i="100"/>
  <c r="L12" i="104"/>
  <c r="F31" i="100"/>
  <c r="F35" i="100"/>
  <c r="F45" i="100"/>
  <c r="F41" i="100"/>
  <c r="F55" i="100"/>
  <c r="F51" i="100"/>
  <c r="F11" i="100"/>
  <c r="F26" i="100"/>
  <c r="F37" i="100"/>
  <c r="F49" i="100"/>
  <c r="F14" i="100"/>
  <c r="F27" i="100"/>
  <c r="F39" i="100"/>
  <c r="F10" i="100"/>
  <c r="F12" i="100"/>
  <c r="F21" i="100"/>
  <c r="F24" i="100"/>
  <c r="F32" i="100"/>
  <c r="F34" i="100"/>
  <c r="F44" i="100"/>
  <c r="F40" i="100"/>
  <c r="F54" i="100"/>
  <c r="F50" i="100"/>
  <c r="L13" i="104" l="1"/>
  <c r="L18" i="104" s="1"/>
  <c r="F48" i="100"/>
  <c r="F159" i="100" s="1"/>
  <c r="F160" i="100" l="1"/>
  <c r="M77" i="104"/>
  <c r="M72" i="104"/>
  <c r="M66" i="104"/>
  <c r="M78" i="104"/>
  <c r="M39" i="104"/>
  <c r="M48" i="104"/>
  <c r="M28" i="104"/>
  <c r="M33" i="104"/>
  <c r="M47" i="104"/>
  <c r="M38" i="104"/>
  <c r="M55" i="104"/>
  <c r="M58" i="104"/>
  <c r="M34" i="104"/>
  <c r="M37" i="104"/>
  <c r="M27" i="104"/>
  <c r="M63" i="104"/>
  <c r="M67" i="104"/>
  <c r="M76" i="104"/>
  <c r="M65" i="104"/>
  <c r="M75" i="104"/>
  <c r="M70" i="104"/>
  <c r="M62" i="104"/>
  <c r="M25" i="104"/>
  <c r="M40" i="104"/>
  <c r="M35" i="104"/>
  <c r="M46" i="104"/>
  <c r="M50" i="104"/>
  <c r="M51" i="104"/>
  <c r="M79" i="104"/>
  <c r="M49" i="104"/>
  <c r="M22" i="104"/>
  <c r="M41" i="104"/>
  <c r="M53" i="104"/>
  <c r="M36" i="104"/>
  <c r="M68" i="104"/>
  <c r="M45" i="104"/>
  <c r="M26" i="104"/>
  <c r="M80" i="104"/>
  <c r="M57" i="104"/>
  <c r="M56" i="104"/>
  <c r="M69" i="104"/>
  <c r="M73" i="104"/>
  <c r="M29" i="104"/>
  <c r="M30" i="104"/>
  <c r="M54" i="104"/>
  <c r="M44" i="104"/>
  <c r="M74" i="104"/>
  <c r="M64" i="104"/>
  <c r="M59" i="104"/>
  <c r="M24" i="104"/>
  <c r="G42" i="100"/>
  <c r="G60" i="100" l="1"/>
  <c r="G36" i="100"/>
  <c r="G21" i="100"/>
  <c r="G34" i="100"/>
  <c r="N42" i="100"/>
  <c r="H42" i="100"/>
  <c r="O42" i="100" s="1"/>
  <c r="G19" i="100"/>
  <c r="G49" i="100"/>
  <c r="G66" i="100"/>
  <c r="G12" i="100"/>
  <c r="G37" i="100"/>
  <c r="M10" i="104"/>
  <c r="M86" i="104"/>
  <c r="M84" i="104"/>
  <c r="M87" i="104"/>
  <c r="G24" i="100"/>
  <c r="G40" i="100"/>
  <c r="G64" i="100"/>
  <c r="G31" i="100"/>
  <c r="G33" i="100"/>
  <c r="G59" i="100"/>
  <c r="G30" i="100"/>
  <c r="G50" i="100"/>
  <c r="M88" i="104"/>
  <c r="M90" i="104"/>
  <c r="M12" i="104"/>
  <c r="M83" i="104"/>
  <c r="M11" i="104"/>
  <c r="G32" i="100"/>
  <c r="G65" i="100"/>
  <c r="G23" i="100"/>
  <c r="G45" i="100"/>
  <c r="G14" i="100"/>
  <c r="G15" i="100"/>
  <c r="G43" i="100"/>
  <c r="G16" i="100"/>
  <c r="G52" i="100"/>
  <c r="M82" i="104"/>
  <c r="M85" i="104"/>
  <c r="M89" i="104"/>
  <c r="G10" i="100"/>
  <c r="G25" i="100"/>
  <c r="G22" i="100"/>
  <c r="G39" i="100"/>
  <c r="G55" i="100"/>
  <c r="G54" i="100"/>
  <c r="M13" i="104" l="1"/>
  <c r="M18" i="104" s="1"/>
  <c r="R51" i="104"/>
  <c r="R56" i="104"/>
  <c r="R29" i="104"/>
  <c r="H15" i="100"/>
  <c r="O15" i="100" s="1"/>
  <c r="N15" i="100"/>
  <c r="N32" i="100"/>
  <c r="H32" i="100"/>
  <c r="O32" i="100" s="1"/>
  <c r="R64" i="104"/>
  <c r="R57" i="104"/>
  <c r="R48" i="104"/>
  <c r="R33" i="104"/>
  <c r="N55" i="100"/>
  <c r="H55" i="100"/>
  <c r="O55" i="100" s="1"/>
  <c r="N22" i="100"/>
  <c r="H22" i="100"/>
  <c r="O22" i="100" s="1"/>
  <c r="N50" i="100"/>
  <c r="H50" i="100"/>
  <c r="O50" i="100" s="1"/>
  <c r="N12" i="100"/>
  <c r="H12" i="100"/>
  <c r="O12" i="100" s="1"/>
  <c r="N21" i="100"/>
  <c r="H21" i="100"/>
  <c r="O21" i="100" s="1"/>
  <c r="R26" i="104"/>
  <c r="R74" i="104"/>
  <c r="R39" i="104"/>
  <c r="N45" i="100"/>
  <c r="H45" i="100"/>
  <c r="O45" i="100" s="1"/>
  <c r="N33" i="100"/>
  <c r="H33" i="100"/>
  <c r="O33" i="100" s="1"/>
  <c r="R53" i="104"/>
  <c r="R28" i="104"/>
  <c r="R50" i="104"/>
  <c r="R63" i="104"/>
  <c r="R24" i="104"/>
  <c r="R37" i="104"/>
  <c r="R44" i="104"/>
  <c r="N39" i="100"/>
  <c r="H39" i="100"/>
  <c r="O39" i="100" s="1"/>
  <c r="H25" i="100"/>
  <c r="O25" i="100" s="1"/>
  <c r="N25" i="100"/>
  <c r="N52" i="100"/>
  <c r="H52" i="100"/>
  <c r="O52" i="100" s="1"/>
  <c r="N43" i="100"/>
  <c r="H43" i="100"/>
  <c r="O43" i="100" s="1"/>
  <c r="N14" i="100"/>
  <c r="H14" i="100"/>
  <c r="O14" i="100" s="1"/>
  <c r="N23" i="100"/>
  <c r="H23" i="100"/>
  <c r="O23" i="100" s="1"/>
  <c r="H30" i="100"/>
  <c r="O30" i="100" s="1"/>
  <c r="N30" i="100"/>
  <c r="N31" i="100"/>
  <c r="H31" i="100"/>
  <c r="O31" i="100" s="1"/>
  <c r="H64" i="100"/>
  <c r="O64" i="100" s="1"/>
  <c r="N64" i="100"/>
  <c r="N24" i="100"/>
  <c r="H24" i="100"/>
  <c r="O24" i="100" s="1"/>
  <c r="R38" i="104"/>
  <c r="R80" i="104"/>
  <c r="H16" i="100"/>
  <c r="O16" i="100" s="1"/>
  <c r="N16" i="100"/>
  <c r="H65" i="100"/>
  <c r="O65" i="100" s="1"/>
  <c r="N65" i="100"/>
  <c r="N40" i="100"/>
  <c r="H40" i="100"/>
  <c r="O40" i="100" s="1"/>
  <c r="R66" i="104"/>
  <c r="R45" i="104"/>
  <c r="R69" i="104"/>
  <c r="R68" i="104"/>
  <c r="R73" i="104"/>
  <c r="R78" i="104"/>
  <c r="R35" i="104"/>
  <c r="R36" i="104"/>
  <c r="N54" i="100"/>
  <c r="H54" i="100"/>
  <c r="O54" i="100" s="1"/>
  <c r="N10" i="100"/>
  <c r="H10" i="100"/>
  <c r="O10" i="100" s="1"/>
  <c r="H59" i="100"/>
  <c r="O59" i="100" s="1"/>
  <c r="N59" i="100"/>
  <c r="N37" i="100"/>
  <c r="H37" i="100"/>
  <c r="O37" i="100" s="1"/>
  <c r="H66" i="100"/>
  <c r="O66" i="100" s="1"/>
  <c r="N66" i="100"/>
  <c r="N49" i="100"/>
  <c r="H49" i="100"/>
  <c r="O49" i="100" s="1"/>
  <c r="N19" i="100"/>
  <c r="H19" i="100"/>
  <c r="O19" i="100" s="1"/>
  <c r="N34" i="100"/>
  <c r="H34" i="100"/>
  <c r="O34" i="100" s="1"/>
  <c r="N36" i="100"/>
  <c r="H36" i="100"/>
  <c r="O36" i="100" s="1"/>
  <c r="N60" i="100"/>
  <c r="H60" i="100"/>
  <c r="O60" i="100" s="1"/>
  <c r="G41" i="100" l="1"/>
  <c r="G26" i="100"/>
  <c r="R54" i="104"/>
  <c r="R89" i="104"/>
  <c r="R79" i="104"/>
  <c r="G35" i="100"/>
  <c r="G27" i="100"/>
  <c r="R46" i="104"/>
  <c r="R30" i="104"/>
  <c r="R59" i="104"/>
  <c r="G44" i="100"/>
  <c r="G61" i="100"/>
  <c r="G11" i="100"/>
  <c r="R85" i="104"/>
  <c r="G58" i="100"/>
  <c r="G53" i="100"/>
  <c r="G20" i="100"/>
  <c r="G48" i="100"/>
  <c r="G62" i="100"/>
  <c r="G13" i="100"/>
  <c r="G51" i="100"/>
  <c r="R83" i="104"/>
  <c r="G8" i="100"/>
  <c r="R88" i="104"/>
  <c r="R90" i="104"/>
  <c r="G56" i="100"/>
  <c r="G63" i="100"/>
  <c r="R47" i="104"/>
  <c r="N8" i="100" l="1"/>
  <c r="H8" i="100"/>
  <c r="N48" i="100"/>
  <c r="H48" i="100"/>
  <c r="O48" i="100" s="1"/>
  <c r="R70" i="104"/>
  <c r="R22" i="104"/>
  <c r="R76" i="104"/>
  <c r="R62" i="104"/>
  <c r="R34" i="104"/>
  <c r="R75" i="104"/>
  <c r="R49" i="104"/>
  <c r="R40" i="104"/>
  <c r="H56" i="100"/>
  <c r="O56" i="100" s="1"/>
  <c r="N56" i="100"/>
  <c r="N20" i="100"/>
  <c r="H20" i="100"/>
  <c r="O20" i="100" s="1"/>
  <c r="H61" i="100"/>
  <c r="O61" i="100" s="1"/>
  <c r="N61" i="100"/>
  <c r="N26" i="100"/>
  <c r="H26" i="100"/>
  <c r="O26" i="100" s="1"/>
  <c r="R77" i="104"/>
  <c r="R65" i="104"/>
  <c r="R27" i="104"/>
  <c r="R67" i="104"/>
  <c r="R72" i="104"/>
  <c r="R25" i="104"/>
  <c r="R58" i="104"/>
  <c r="R41" i="104"/>
  <c r="R55" i="104"/>
  <c r="H62" i="100"/>
  <c r="O62" i="100" s="1"/>
  <c r="N62" i="100"/>
  <c r="R86" i="104"/>
  <c r="N35" i="100"/>
  <c r="H35" i="100"/>
  <c r="O35" i="100" s="1"/>
  <c r="H63" i="100"/>
  <c r="O63" i="100" s="1"/>
  <c r="N63" i="100"/>
  <c r="R87" i="104"/>
  <c r="N51" i="100"/>
  <c r="H51" i="100"/>
  <c r="O51" i="100" s="1"/>
  <c r="H13" i="100"/>
  <c r="O13" i="100" s="1"/>
  <c r="N13" i="100"/>
  <c r="R82" i="104"/>
  <c r="N53" i="100"/>
  <c r="H53" i="100"/>
  <c r="O53" i="100" s="1"/>
  <c r="H58" i="100"/>
  <c r="O58" i="100" s="1"/>
  <c r="N58" i="100"/>
  <c r="R84" i="104"/>
  <c r="N11" i="100"/>
  <c r="H11" i="100"/>
  <c r="O11" i="100" s="1"/>
  <c r="N44" i="100"/>
  <c r="H44" i="100"/>
  <c r="O44" i="100" s="1"/>
  <c r="N27" i="100"/>
  <c r="H27" i="100"/>
  <c r="O27" i="100" s="1"/>
  <c r="N41" i="100"/>
  <c r="H41" i="100"/>
  <c r="O41" i="100" s="1"/>
  <c r="H159" i="100" l="1"/>
  <c r="H160" i="100" s="1"/>
  <c r="O8" i="100"/>
  <c r="O159" i="100" s="1"/>
  <c r="O160" i="100" l="1"/>
</calcChain>
</file>

<file path=xl/sharedStrings.xml><?xml version="1.0" encoding="utf-8"?>
<sst xmlns="http://schemas.openxmlformats.org/spreadsheetml/2006/main" count="1469" uniqueCount="572">
  <si>
    <t>Residential</t>
  </si>
  <si>
    <t>Sec Gen Svc - Small</t>
  </si>
  <si>
    <t>Sec Gen Svc - Medium</t>
  </si>
  <si>
    <t>Sec Gen Svc - Large</t>
  </si>
  <si>
    <t>Sec Irrigation Svc</t>
  </si>
  <si>
    <t>Pri Gen Svc</t>
  </si>
  <si>
    <t>Pri Irrigation Svc</t>
  </si>
  <si>
    <t>Pri Interruptible Svc</t>
  </si>
  <si>
    <t>Lights</t>
  </si>
  <si>
    <t>Subtotal</t>
  </si>
  <si>
    <t>Total</t>
  </si>
  <si>
    <t>Customer Class</t>
  </si>
  <si>
    <t>HV</t>
  </si>
  <si>
    <t>Firm Resale</t>
  </si>
  <si>
    <t>Tariff</t>
  </si>
  <si>
    <t>Puget Sound Energy</t>
  </si>
  <si>
    <t>Schedule</t>
  </si>
  <si>
    <t>Lamp Type</t>
  </si>
  <si>
    <t>Mercury Vapor</t>
  </si>
  <si>
    <t>Sodium Vapor</t>
  </si>
  <si>
    <t>a</t>
  </si>
  <si>
    <t>c</t>
  </si>
  <si>
    <t>h</t>
  </si>
  <si>
    <t>e = b + d</t>
  </si>
  <si>
    <t>Line No.</t>
  </si>
  <si>
    <t>Month</t>
  </si>
  <si>
    <t>Lighting</t>
  </si>
  <si>
    <t>Check</t>
  </si>
  <si>
    <t>Load Research Allocation Factors</t>
  </si>
  <si>
    <t>Electric Cost of Service Allocation Factors</t>
  </si>
  <si>
    <t>Load Research Data</t>
  </si>
  <si>
    <t>ENERGY_1</t>
  </si>
  <si>
    <t>ENERGY_2</t>
  </si>
  <si>
    <t>DEM_1</t>
  </si>
  <si>
    <t>DEM_1A</t>
  </si>
  <si>
    <t>DEM_1B</t>
  </si>
  <si>
    <t>DEM_2A</t>
  </si>
  <si>
    <t>DEM_2B</t>
  </si>
  <si>
    <t>Energy - All Rate Schedules</t>
  </si>
  <si>
    <t>Energy - Exclude Transportation</t>
  </si>
  <si>
    <t>Energy</t>
  </si>
  <si>
    <t>Transp PV</t>
  </si>
  <si>
    <t>Transp HV</t>
  </si>
  <si>
    <t>Special Contract</t>
  </si>
  <si>
    <t>High Voltage Interruptible</t>
  </si>
  <si>
    <t>High Voltage General Service</t>
  </si>
  <si>
    <t>50-59</t>
  </si>
  <si>
    <t>Calculation of Schedule 95 Rate</t>
  </si>
  <si>
    <t>Rate Schedule</t>
  </si>
  <si>
    <t>g = e * f</t>
  </si>
  <si>
    <t>i = g / h</t>
  </si>
  <si>
    <t>As-Delivered Monthly Sales &amp; Transportation by Rate Schedule</t>
  </si>
  <si>
    <t>Year</t>
  </si>
  <si>
    <t>Tariff 7</t>
  </si>
  <si>
    <t>Tariff 7A</t>
  </si>
  <si>
    <t>Tariff 24</t>
  </si>
  <si>
    <t>Tariff 25</t>
  </si>
  <si>
    <t>Tariff 26</t>
  </si>
  <si>
    <t>Tariff 29</t>
  </si>
  <si>
    <t>Tariff 31</t>
  </si>
  <si>
    <t>Tariff 35</t>
  </si>
  <si>
    <t>Tariff 43</t>
  </si>
  <si>
    <t>Tariff 40</t>
  </si>
  <si>
    <t>Tariff 46</t>
  </si>
  <si>
    <t>Tariff 49</t>
  </si>
  <si>
    <t>Transportation</t>
  </si>
  <si>
    <t>Total Tariff</t>
  </si>
  <si>
    <t>YE September 2016
Energy
Allocator
(Docket No.
UE-170033</t>
  </si>
  <si>
    <t>YE September 2016
4CP Demand
Allocator
(Docket No.
UE-170033)</t>
  </si>
  <si>
    <t>25%
Demand
(Docket No.
UE-170033)</t>
  </si>
  <si>
    <t>Weighted Allocation (Docket No. UE-170033)</t>
  </si>
  <si>
    <t>Campus Rate - Primary &amp; Secondary Voltage (non-MS)</t>
  </si>
  <si>
    <t>449 / 459 / MSSC</t>
  </si>
  <si>
    <t>b = 75% * a / sum(a)</t>
  </si>
  <si>
    <t>d = 25% * c / sum(c)</t>
  </si>
  <si>
    <t>f</t>
  </si>
  <si>
    <t>25 &amp; 29</t>
  </si>
  <si>
    <t>4 CP  Demand</t>
  </si>
  <si>
    <t>Top 12 NCP Demand - Exclude HV &amp; Transportation</t>
  </si>
  <si>
    <t>4 CP Demand - Exclude Interruptible &amp; Transportation</t>
  </si>
  <si>
    <t>4 CP Demand - Exclude Interruptible</t>
  </si>
  <si>
    <t>Top 75 CP Demand - Excl Tranp &amp; Spec &amp; Interrupt</t>
  </si>
  <si>
    <t>Top 75 CP Demand - Excl Interrupt</t>
  </si>
  <si>
    <t>Top 75 CP Demand</t>
  </si>
  <si>
    <t>Adjusted for Sch 40 Settlement</t>
  </si>
  <si>
    <t>DEM_12NCP1</t>
  </si>
  <si>
    <t>2017 GRC</t>
  </si>
  <si>
    <t>Twelve Months ended September 30, 2016</t>
  </si>
  <si>
    <t>75%
Energy
(Docket No.
UE-170033)</t>
  </si>
  <si>
    <t>40 no MS</t>
  </si>
  <si>
    <t>Transp PV&amp;SV w-MS</t>
  </si>
  <si>
    <t>Sales+Transport</t>
  </si>
  <si>
    <t>RC 459HV</t>
  </si>
  <si>
    <t>RC449HV</t>
  </si>
  <si>
    <t>RC 449PV</t>
  </si>
  <si>
    <t>Sales Total</t>
  </si>
  <si>
    <t>RC 59</t>
  </si>
  <si>
    <t>RC 58</t>
  </si>
  <si>
    <t>RC 57</t>
  </si>
  <si>
    <t>RC 56</t>
  </si>
  <si>
    <t>RC 55</t>
  </si>
  <si>
    <t>RC 54</t>
  </si>
  <si>
    <t>RC 53</t>
  </si>
  <si>
    <t>RC 52</t>
  </si>
  <si>
    <t>RC 51</t>
  </si>
  <si>
    <t>RC 50</t>
  </si>
  <si>
    <t>RC 25L</t>
  </si>
  <si>
    <t>RC 24L</t>
  </si>
  <si>
    <t>RC 49I</t>
  </si>
  <si>
    <t>RC 49C</t>
  </si>
  <si>
    <t>RC 46I</t>
  </si>
  <si>
    <t>RC 46C</t>
  </si>
  <si>
    <t>RC 43</t>
  </si>
  <si>
    <t>RC 40I</t>
  </si>
  <si>
    <t>RC 40C</t>
  </si>
  <si>
    <t>RC 35</t>
  </si>
  <si>
    <t>RC 31I</t>
  </si>
  <si>
    <t>RC 31C</t>
  </si>
  <si>
    <t>RC 29</t>
  </si>
  <si>
    <t>RC 26I</t>
  </si>
  <si>
    <t>RC 26C</t>
  </si>
  <si>
    <t>RC 25I</t>
  </si>
  <si>
    <t>RC 25C</t>
  </si>
  <si>
    <t>RC 24I</t>
  </si>
  <si>
    <t>RC 24C</t>
  </si>
  <si>
    <t>RC 12</t>
  </si>
  <si>
    <t>RC 11</t>
  </si>
  <si>
    <t>RC 10</t>
  </si>
  <si>
    <t>RC 08</t>
  </si>
  <si>
    <t>RC 7A</t>
  </si>
  <si>
    <t>RC 07</t>
  </si>
  <si>
    <t>RC 05</t>
  </si>
  <si>
    <t>RC 03</t>
  </si>
  <si>
    <t>Industrial</t>
  </si>
  <si>
    <t>Commercial</t>
  </si>
  <si>
    <t>Transport</t>
  </si>
  <si>
    <t>Resale</t>
  </si>
  <si>
    <t>Reconciled to LFG's F2018</t>
  </si>
  <si>
    <t>LFG's F2018 Forecast as of May 25, 2018</t>
  </si>
  <si>
    <t>Difference (LFG's - Rate Dept's)</t>
  </si>
  <si>
    <t>Rate Dept's Monthly Summary by Class</t>
  </si>
  <si>
    <t>LFG's Monthly Summary by Class</t>
  </si>
  <si>
    <t>Total April 2019 - March 2020</t>
  </si>
  <si>
    <t>Transportation + MSSC</t>
  </si>
  <si>
    <t>8/24</t>
  </si>
  <si>
    <t>7A/11/25</t>
  </si>
  <si>
    <t>12/26</t>
  </si>
  <si>
    <t>10/31</t>
  </si>
  <si>
    <t>2019 Schedule 120 Lighting Workpapers</t>
  </si>
  <si>
    <t>Test Year Ending December 31, 2019</t>
  </si>
  <si>
    <t>Wattage (W)</t>
  </si>
  <si>
    <t>UE-180382
Cost of Service
Demand- &amp; Energy-Related
Base Rate
Effective 
6-1-2018</t>
  </si>
  <si>
    <t>Annual Lamp Inventory @ 12/31/2018</t>
  </si>
  <si>
    <t>Current Base Lamp Demand &amp; Energy Cost @ 5-1-2019</t>
  </si>
  <si>
    <t>Schedule 120 Revenue Requirement Ratio to Base Demand &amp; Energy Light Charge Cost</t>
  </si>
  <si>
    <t>(a)</t>
  </si>
  <si>
    <t>(b)</t>
  </si>
  <si>
    <t>(c)</t>
  </si>
  <si>
    <t>(d)</t>
  </si>
  <si>
    <t>(e)</t>
  </si>
  <si>
    <t>(f)</t>
  </si>
  <si>
    <t>(g)</t>
  </si>
  <si>
    <t>(h)</t>
  </si>
  <si>
    <t xml:space="preserve"> = (a) + (b)</t>
  </si>
  <si>
    <t>= (c) * (AA)</t>
  </si>
  <si>
    <t>= (c) * (e)</t>
  </si>
  <si>
    <t>= (d) * (e)</t>
  </si>
  <si>
    <t xml:space="preserve"> = (g) / (f)</t>
  </si>
  <si>
    <t>AA</t>
  </si>
  <si>
    <t>Total Lamp Revenue Requirement Based on Inventory</t>
  </si>
  <si>
    <t>Schedule 129 Lighting Revenue Requirement</t>
  </si>
  <si>
    <t>Difference due to rounding &amp; rounding adjustment</t>
  </si>
  <si>
    <t>Schedule 50</t>
  </si>
  <si>
    <t>Schedule 51</t>
  </si>
  <si>
    <t>Schedule 52</t>
  </si>
  <si>
    <t>Schedule 53</t>
  </si>
  <si>
    <t>Schedule 54</t>
  </si>
  <si>
    <t>Schedule 55-56</t>
  </si>
  <si>
    <t>Schedule 57</t>
  </si>
  <si>
    <t>Schedule 58-59</t>
  </si>
  <si>
    <t>All Lighting</t>
  </si>
  <si>
    <t>Sch 50E</t>
  </si>
  <si>
    <t>003</t>
  </si>
  <si>
    <t>Compact Flourescent</t>
  </si>
  <si>
    <t>Sch 51E</t>
  </si>
  <si>
    <t>51E</t>
  </si>
  <si>
    <t>Light Emitting Diode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</si>
  <si>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</si>
  <si>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</si>
  <si>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</si>
  <si>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</si>
  <si>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</si>
  <si>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</si>
  <si>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</si>
  <si>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</si>
  <si>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</si>
  <si>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Sch 52E</t>
  </si>
  <si>
    <t xml:space="preserve">52E </t>
  </si>
  <si>
    <t>Metal Halide</t>
  </si>
  <si>
    <t>Sch 53E</t>
  </si>
  <si>
    <t xml:space="preserve">53E </t>
  </si>
  <si>
    <t>Sch 54E</t>
  </si>
  <si>
    <t>54E</t>
  </si>
  <si>
    <t>Sch 55 &amp; 56</t>
  </si>
  <si>
    <t>55E &amp; 56E</t>
  </si>
  <si>
    <t>Sch 57</t>
  </si>
  <si>
    <t>57E</t>
  </si>
  <si>
    <t>Per W charge</t>
  </si>
  <si>
    <t>Sch 58 &amp; 59</t>
  </si>
  <si>
    <t>58E &amp; 59E - Directional</t>
  </si>
  <si>
    <t>58E &amp; 59E - Horizontal</t>
  </si>
  <si>
    <t>58E &amp; 59E</t>
  </si>
  <si>
    <t>300.01 - 400</t>
  </si>
  <si>
    <t>400.01 - 500</t>
  </si>
  <si>
    <t>500.01 - 600</t>
  </si>
  <si>
    <t>600.01 - 700</t>
  </si>
  <si>
    <t>700.01 - 800</t>
  </si>
  <si>
    <t>800.01 - 900</t>
  </si>
  <si>
    <t>UE-180382
Cost of Service
Demand-Related
Base Rate
Effective 
6-1-2018</t>
  </si>
  <si>
    <t>UE-180382
Cost of Service
Energy-Related
Base Rate
Effective 
6-1-2018</t>
  </si>
  <si>
    <t>2017 GRC (UE-170033) Exhibit JAP-33C:</t>
  </si>
  <si>
    <t>Exhibit A-1 Power Cost Baseline Rates With and Without Microsoft</t>
  </si>
  <si>
    <t>Exhibit H to the 2017 GRC - Multi-Party Settelement Adjusted for Tax Reform</t>
  </si>
  <si>
    <t>&lt;=TAX REFORM=&gt;</t>
  </si>
  <si>
    <t>&lt;=Contingent Calculation - NO MS Settlement=&gt;</t>
  </si>
  <si>
    <t>Row</t>
  </si>
  <si>
    <t xml:space="preserve">Test Year </t>
  </si>
  <si>
    <t>Regulatory Assets (1) (Fixed)</t>
  </si>
  <si>
    <t>Change in (V)</t>
  </si>
  <si>
    <t>Causes of Change</t>
  </si>
  <si>
    <t>Transmission Rate Base (Fixed)</t>
  </si>
  <si>
    <t>Production Rate Base (Fixed)</t>
  </si>
  <si>
    <t>Settlement Variable PF=&gt;</t>
  </si>
  <si>
    <t>NO MS Variable PF=&gt;</t>
  </si>
  <si>
    <t>Remove MS load from TY and RY</t>
  </si>
  <si>
    <t>Net of tax rate of return</t>
  </si>
  <si>
    <t xml:space="preserve">Fixed </t>
  </si>
  <si>
    <t xml:space="preserve">Variable </t>
  </si>
  <si>
    <t>Test Yr</t>
  </si>
  <si>
    <t>Prod Cost</t>
  </si>
  <si>
    <t>$/MWh</t>
  </si>
  <si>
    <t>F/V</t>
  </si>
  <si>
    <t>In Decoupling</t>
  </si>
  <si>
    <t>In PCA</t>
  </si>
  <si>
    <t>9A</t>
  </si>
  <si>
    <t>(I)</t>
  </si>
  <si>
    <t>(II)</t>
  </si>
  <si>
    <t>(III)</t>
  </si>
  <si>
    <t>(IV)</t>
  </si>
  <si>
    <t>(V)</t>
  </si>
  <si>
    <t>Regulatory Asset Recovery (on Row 3)</t>
  </si>
  <si>
    <t>F</t>
  </si>
  <si>
    <t>10a</t>
  </si>
  <si>
    <t>Equity Adder Centralia Coal Transition PPA</t>
  </si>
  <si>
    <t>V</t>
  </si>
  <si>
    <t>Prod Factor Only</t>
  </si>
  <si>
    <t>Fixed Asset Recovery Other (on Row 4)</t>
  </si>
  <si>
    <t>Fixed Asset Recovery-Prod Factored (on Row 5)</t>
  </si>
  <si>
    <t>501-Steam Fuel Incl PC Reg Amort</t>
  </si>
  <si>
    <t>555-Purchased power Incl PC Reg Amort</t>
  </si>
  <si>
    <t>Pwr Costs and Prod Factor</t>
  </si>
  <si>
    <t>557-Other Power Exp</t>
  </si>
  <si>
    <t>15a</t>
  </si>
  <si>
    <t>Payroll Overheads - Benefits (Inc. Worker's Comp)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</si>
  <si>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</si>
  <si>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</si>
  <si>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</si>
  <si>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</si>
  <si>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</si>
  <si>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</si>
  <si>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</si>
  <si>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Brokerage Fees 55700003</t>
  </si>
  <si>
    <t>547-Fuel Incl PC Reg Amort</t>
  </si>
  <si>
    <t>565-Wheeling Incl PC Reg Amort</t>
  </si>
  <si>
    <t>Transmission Revenue 456.1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</si>
  <si>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</si>
  <si>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</si>
  <si>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</si>
  <si>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</si>
  <si>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</si>
  <si>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</si>
  <si>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Amortization  - Regulatory Assets &amp; Liab - Non PC Only (1)</t>
  </si>
  <si>
    <t>N/A (formerly hedging line of credit)</t>
  </si>
  <si>
    <t>Subtotal &amp; Baseline Rate</t>
  </si>
  <si>
    <t>Revenue Sensitive Items</t>
  </si>
  <si>
    <t>Grossed up for RSI</t>
  </si>
  <si>
    <t>Test Year DELIVERED Load (MWH's)</t>
  </si>
  <si>
    <t xml:space="preserve"> &lt;-- includes Firm Wholesale</t>
  </si>
  <si>
    <t>Variable</t>
  </si>
  <si>
    <t>Baseline Rate Summarized</t>
  </si>
  <si>
    <t>BLR Net of RSI</t>
  </si>
  <si>
    <t>BLR Grossed Up for RSI</t>
  </si>
  <si>
    <t>(1) - Amortization is picked up in Regulatory Assets and Liabilities Adjustment and White River Adjustment.</t>
  </si>
  <si>
    <t>Revenue Deficiency Calculation</t>
  </si>
  <si>
    <t>REVENUE (SURPLUS) / DEFICIENCY</t>
  </si>
  <si>
    <t>2017 GRC Contingent Calculation Without Microsoft Compared to 2017 GRC Settlement</t>
  </si>
  <si>
    <t>As Adjusted for Tax Reform and Filed in UE-180282</t>
  </si>
  <si>
    <t>17GRC Cont Calc</t>
  </si>
  <si>
    <t>17GRC SETTLEMENT</t>
  </si>
  <si>
    <t>TY</t>
  </si>
  <si>
    <t xml:space="preserve">12MOE Sept 2016  </t>
  </si>
  <si>
    <t>(Surplus)/</t>
  </si>
  <si>
    <t>RY</t>
  </si>
  <si>
    <t>Jan - Dec 2018</t>
  </si>
  <si>
    <t>Deficiency</t>
  </si>
  <si>
    <t>Subtotal &amp; Baseline Rate - Variable Only</t>
  </si>
  <si>
    <t xml:space="preserve"> </t>
  </si>
  <si>
    <t>Revenue Sensitive Items ("RSI")</t>
  </si>
  <si>
    <t>Subtotal &amp; Baseline Rate Variable Only Grossed-up</t>
  </si>
  <si>
    <t>for Revenue Sensitive Items</t>
  </si>
  <si>
    <t>Test Year Delivered Load without Microsoft</t>
  </si>
  <si>
    <t>PROFORMA SCHEDULE 95 INCREASE:</t>
  </si>
  <si>
    <t>Voltage Level</t>
  </si>
  <si>
    <t>Projected
Revenue 
(Based on Rates
Effective
1-1-2019)</t>
  </si>
  <si>
    <t>(g) =
(f - e) * (c)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</si>
  <si>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</si>
  <si>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</si>
  <si>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</si>
  <si>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</si>
  <si>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</si>
  <si>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</si>
  <si>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</si>
  <si>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</si>
  <si>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</si>
  <si>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</si>
  <si>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</si>
  <si>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</si>
  <si>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</si>
  <si>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</si>
  <si>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</si>
  <si>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Campus Rate</t>
  </si>
  <si>
    <t>High Voltage</t>
  </si>
  <si>
    <t>Interruptible</t>
  </si>
  <si>
    <t>Total High Voltage</t>
  </si>
  <si>
    <t>Total Jurisdictional Retail Sales</t>
  </si>
  <si>
    <t xml:space="preserve">Electric Schedule 95 </t>
  </si>
  <si>
    <t>7A</t>
  </si>
  <si>
    <t>8 &amp; 24</t>
  </si>
  <si>
    <t>12 &amp; 26</t>
  </si>
  <si>
    <t>10 &amp; 31</t>
  </si>
  <si>
    <t>Firm sales</t>
  </si>
  <si>
    <t>Total May 2019 - April 2020</t>
  </si>
  <si>
    <t>Delivered kWh Test Year Ending  April 2020</t>
  </si>
  <si>
    <t>2019 FPC $ per kWh Effective May 1, 2019</t>
  </si>
  <si>
    <t>F2018 kWh May 2019
to April 2020</t>
  </si>
  <si>
    <t xml:space="preserve">2019 FPC Adjustment </t>
  </si>
  <si>
    <t>2018 Expedited Rate Filing (UE-180899) - Updated to remove Microsoft</t>
  </si>
  <si>
    <t>Electric Decoupling Mechanism (Schedule 142)</t>
  </si>
  <si>
    <t>Development of Fixed Power Cost Allowed Revenue by Decoupling Group</t>
  </si>
  <si>
    <t>Non-Decoupled Schedules</t>
  </si>
  <si>
    <t>Line</t>
  </si>
  <si>
    <t xml:space="preserve">Schedule  </t>
  </si>
  <si>
    <t>Schedules</t>
  </si>
  <si>
    <t>No.</t>
  </si>
  <si>
    <t>Source</t>
  </si>
  <si>
    <t>7A, 11, 25, 29, 35 &amp; 43</t>
  </si>
  <si>
    <t>7A, 11, 25 &amp; 29</t>
  </si>
  <si>
    <t>46&amp;49</t>
  </si>
  <si>
    <t>(e) = Σ (i thru k)</t>
  </si>
  <si>
    <t>(i)</t>
  </si>
  <si>
    <t>(j)</t>
  </si>
  <si>
    <t>(k)</t>
  </si>
  <si>
    <t>(l)</t>
  </si>
  <si>
    <t>(m)</t>
  </si>
  <si>
    <t>(n)</t>
  </si>
  <si>
    <t xml:space="preserve">Current </t>
  </si>
  <si>
    <t>Power Cost Revenue:</t>
  </si>
  <si>
    <t>Total Allocated Power Costs</t>
  </si>
  <si>
    <t>UE-180282 WP/Exhibit A-1</t>
  </si>
  <si>
    <t xml:space="preserve">   Allocated Variable Power Costs</t>
  </si>
  <si>
    <t>Annual Allowed Fixed Power Cost Revenue</t>
  </si>
  <si>
    <t xml:space="preserve">Proposed </t>
  </si>
  <si>
    <t>ELECTRIC COST OF SERVICE SUMMARY</t>
  </si>
  <si>
    <t>Adjusted Test Year Twelve Months ended September 2016 @ Proforma Rev Requirement</t>
  </si>
  <si>
    <t>Delivery Costs (ECOS Model - 2017 GRC - UE-170033)</t>
  </si>
  <si>
    <t>Description</t>
  </si>
  <si>
    <t>Total Company</t>
  </si>
  <si>
    <t>Residential Sch 7</t>
  </si>
  <si>
    <t>Sec Volt Sch 24 (kW&lt; 50)</t>
  </si>
  <si>
    <t>Sec Volt Sch 25 (kW &gt; 50 &amp; &lt; 350)</t>
  </si>
  <si>
    <t>Sec Volt Sch 26 (kW &gt; 350)</t>
  </si>
  <si>
    <t>Pri Volt Sch 31 (General Service)</t>
  </si>
  <si>
    <t>Pri Volt Sch 35 (Irrigation)</t>
  </si>
  <si>
    <t>Pri Svc 43</t>
  </si>
  <si>
    <t>Campus 40</t>
  </si>
  <si>
    <t>High Volt 46/49</t>
  </si>
  <si>
    <t>Choice/Retail Wheeling PV</t>
  </si>
  <si>
    <t>Choice/Retail Wheeling HV</t>
  </si>
  <si>
    <t>Lighting 50-59</t>
  </si>
  <si>
    <t>Firm Resale Small</t>
  </si>
  <si>
    <t>(o)</t>
  </si>
  <si>
    <t>(p)</t>
  </si>
  <si>
    <t>kWh</t>
  </si>
  <si>
    <t>Less: MS Energy</t>
  </si>
  <si>
    <t>kWh - Net of MS</t>
  </si>
  <si>
    <t>Demand</t>
  </si>
  <si>
    <t>Less:  MS Demand</t>
  </si>
  <si>
    <t>Demand - Net of MS</t>
  </si>
  <si>
    <t>PC-3</t>
  </si>
  <si>
    <t>PC-3 (Less MS Sch 40)</t>
  </si>
  <si>
    <t>NRG</t>
  </si>
  <si>
    <t>DEM</t>
  </si>
  <si>
    <t>Total Revenue Requirement</t>
  </si>
  <si>
    <t xml:space="preserve">Revenues Other Than Rate Sch. Rev. </t>
  </si>
  <si>
    <t>Rate Year Fixed PCA Costs (Exhibit A-1)</t>
  </si>
  <si>
    <t>Variable PCA Costs (Exhibit A-1)</t>
  </si>
  <si>
    <t>Allocate Fixed PCA Costs on PC-3</t>
  </si>
  <si>
    <t>Allocate Variable PCA Costs on PC-3</t>
  </si>
  <si>
    <t>Total PCA Costs Net of Other Revenue</t>
  </si>
  <si>
    <t>Peak Credit Allocation</t>
  </si>
  <si>
    <t>% Applicable to Energy</t>
  </si>
  <si>
    <t>% Applicable to Demand</t>
  </si>
  <si>
    <t>Total Allocation to Class</t>
  </si>
  <si>
    <t>2017 GRC Adjusted Test Year Twelve Months ended September 2016 @ Proforma Rev Requirement</t>
  </si>
  <si>
    <t>Delivery Costs</t>
  </si>
  <si>
    <t>Revenues Other Than Rate Sch. Rev.</t>
  </si>
  <si>
    <t>Rate Year Fixed PCA Costs</t>
  </si>
  <si>
    <t>Variable PCA Costs</t>
  </si>
  <si>
    <t>Difference</t>
  </si>
  <si>
    <t>Effective May 1, 2019</t>
  </si>
  <si>
    <t>j</t>
  </si>
  <si>
    <t>k</t>
  </si>
  <si>
    <t>l</t>
  </si>
  <si>
    <t>2018 ERF Volumes KWHs</t>
  </si>
  <si>
    <t>F2018 kWh 
May 2019
to April 2020</t>
  </si>
  <si>
    <r>
      <t xml:space="preserve">Current FPC Rates 
Eff. </t>
    </r>
    <r>
      <rPr>
        <sz val="8"/>
        <color rgb="FF0000FF"/>
        <rFont val="Arial"/>
        <family val="2"/>
      </rPr>
      <t>3-1-19</t>
    </r>
  </si>
  <si>
    <r>
      <t xml:space="preserve">Updated FPC Rates
Eff. </t>
    </r>
    <r>
      <rPr>
        <sz val="8"/>
        <color rgb="FF0000FF"/>
        <rFont val="Arial"/>
        <family val="2"/>
      </rPr>
      <t>5-1-19</t>
    </r>
  </si>
  <si>
    <t>(d) = (c)-(b)</t>
  </si>
  <si>
    <t>11/25</t>
  </si>
  <si>
    <t>12/26/26P</t>
  </si>
  <si>
    <t>Total Retail Sales</t>
  </si>
  <si>
    <t>Annual Lamp Inventory @ 6/30/2018</t>
  </si>
  <si>
    <t>50A</t>
  </si>
  <si>
    <t>50B</t>
  </si>
  <si>
    <t>Summary Delivered kWh</t>
  </si>
  <si>
    <t>WP JAP-4 Elec Annualized Monthly Revenue</t>
  </si>
  <si>
    <t>[NEW-PSE-WP-JAP-4-Elec-Annualized-Monthly-Revenue-TYJun18ERF-11-2018.xlsx]Proforma kWh'!L13</t>
  </si>
  <si>
    <t>Normalized Actual Load</t>
  </si>
  <si>
    <t>Test Year ended June 2018</t>
  </si>
  <si>
    <t>Delivered Load less Retail Wheeling (kWh)</t>
  </si>
  <si>
    <t>Delivered Load (kWh)</t>
  </si>
  <si>
    <t>449/459</t>
  </si>
  <si>
    <t>Excl 449/459</t>
  </si>
  <si>
    <t>Total Billed Load (kWh)</t>
  </si>
  <si>
    <t>Total Change in Unbilled Load (kWh)</t>
  </si>
  <si>
    <t>Total Temperature Adjustment Load (kWh)</t>
  </si>
  <si>
    <t>Summary of Allocated Costs</t>
  </si>
  <si>
    <t>2019 SCH 142 Workpapers</t>
  </si>
  <si>
    <t>Test Year Ending June 30, 2018 (2018 ERF)</t>
  </si>
  <si>
    <t>Capital</t>
  </si>
  <si>
    <t>O&amp;M</t>
  </si>
  <si>
    <t>Customer</t>
  </si>
  <si>
    <t>Demand-Related</t>
  </si>
  <si>
    <t>Energy-Related</t>
  </si>
  <si>
    <t>Annual Inventory @ 6/30/2018</t>
  </si>
  <si>
    <t>Annual Revenue</t>
  </si>
  <si>
    <t>Proposed Current Charge
 Effective
 5-1-2019</t>
  </si>
  <si>
    <t>Proposed Deferred Charge
 Effective
5-1-2019</t>
  </si>
  <si>
    <t xml:space="preserve">(e) </t>
  </si>
  <si>
    <t>= (d) + (e) + (f) + (g) + (h)</t>
  </si>
  <si>
    <t>= (i) * (j)</t>
  </si>
  <si>
    <t>50E-A</t>
  </si>
  <si>
    <t>50E-B</t>
  </si>
  <si>
    <t>Impacts of Rate Change Effective May 1, 2019</t>
  </si>
  <si>
    <t>Proposed Schedule 95 Lamp Revenue @ 5-1-2019</t>
  </si>
  <si>
    <t xml:space="preserve">2019 Schedule 95 Lighting </t>
  </si>
  <si>
    <r>
      <t xml:space="preserve">Proposed Schedule 95 FPC Lamp Revenue @ </t>
    </r>
    <r>
      <rPr>
        <sz val="8"/>
        <color rgb="FF0000FF"/>
        <rFont val="Arial"/>
        <family val="2"/>
      </rPr>
      <t>5-1-2019</t>
    </r>
  </si>
  <si>
    <t>Proposed Schedule 95 Lamp Charge Effective 
5-1-2019</t>
  </si>
  <si>
    <r>
      <t xml:space="preserve">Proposed Schedule 95 FPC Lamp Charge @ </t>
    </r>
    <r>
      <rPr>
        <sz val="8"/>
        <color rgb="FF0000FF"/>
        <rFont val="Arial"/>
        <family val="2"/>
      </rPr>
      <t>5-1-2019</t>
    </r>
  </si>
  <si>
    <r>
      <t xml:space="preserve">Proposed Schedule 95 Combined Lamp Charge @ </t>
    </r>
    <r>
      <rPr>
        <sz val="8"/>
        <color rgb="FF0000FF"/>
        <rFont val="Arial"/>
        <family val="2"/>
      </rPr>
      <t>5-1-2019</t>
    </r>
  </si>
  <si>
    <t xml:space="preserve">Totals </t>
  </si>
  <si>
    <t>Cross checks</t>
  </si>
  <si>
    <t>Schedule 95 FPC Revenue Change</t>
  </si>
  <si>
    <t>Proposed
Schedule 95 FPC Rates
Effective 5-1-19</t>
  </si>
  <si>
    <r>
      <t xml:space="preserve">Proposed SCH 95 FPC Rates
Eff. </t>
    </r>
    <r>
      <rPr>
        <sz val="8"/>
        <color rgb="FF0000FF"/>
        <rFont val="Arial"/>
        <family val="2"/>
      </rPr>
      <t>5-1-19</t>
    </r>
  </si>
  <si>
    <t>Current FPC  
Rates</t>
  </si>
  <si>
    <t>Updated
FPC Rates</t>
  </si>
  <si>
    <t>(k) =
(i - h) * (c)</t>
  </si>
  <si>
    <t>(l) = (f) + (j)</t>
  </si>
  <si>
    <t>(m) =
(k) + (g)</t>
  </si>
  <si>
    <t>(n) = (m) / 
[(c * e) + (d) + (c * h)]</t>
  </si>
  <si>
    <t>(j) = (i) -(h)</t>
  </si>
  <si>
    <r>
      <t xml:space="preserve">Proposed Schedule 95 Combined Lamp Revenue @ </t>
    </r>
    <r>
      <rPr>
        <sz val="8"/>
        <color rgb="FF0000FF"/>
        <rFont val="Arial"/>
        <family val="2"/>
      </rPr>
      <t>5-1-2019</t>
    </r>
  </si>
  <si>
    <t>Proposed
Schedule 95 Combined PCA Rates
Effective 5-1-19</t>
  </si>
  <si>
    <t xml:space="preserve">2019 PCA Variable Adjustment </t>
  </si>
  <si>
    <t>2019 PCA Variable $ per kWh Effective May 1, 2019</t>
  </si>
  <si>
    <t xml:space="preserve">2019 PCA Variable Adjustment  </t>
  </si>
  <si>
    <t>Current
Schedule 95 Variable Rates</t>
  </si>
  <si>
    <t>Proposed
Schedule 95 Variable 
Effective 5-1-19</t>
  </si>
  <si>
    <t>Schedule 95 Variable Revenue Change</t>
  </si>
  <si>
    <t>Schedule 95  Combined PCA Revenue Change</t>
  </si>
  <si>
    <t>Schedule 95 Combined PCA % Change</t>
  </si>
  <si>
    <t xml:space="preserve">m = i + l </t>
  </si>
  <si>
    <t>2019 Combined PCA $ per kWh Effective May 1, 2019</t>
  </si>
  <si>
    <r>
      <t xml:space="preserve">Proposed Schedule 95 Variable Lamp Charge @ </t>
    </r>
    <r>
      <rPr>
        <sz val="8"/>
        <color rgb="FF0000FF"/>
        <rFont val="Arial"/>
        <family val="2"/>
      </rPr>
      <t>5-1-2019</t>
    </r>
  </si>
  <si>
    <r>
      <t xml:space="preserve">Proposed Schedule 95 Variable Lamp Revenue @ </t>
    </r>
    <r>
      <rPr>
        <sz val="8"/>
        <color rgb="FF0000FF"/>
        <rFont val="Arial"/>
        <family val="2"/>
      </rPr>
      <t>5-1-2019</t>
    </r>
  </si>
  <si>
    <t>40*</t>
  </si>
  <si>
    <t xml:space="preserve">* Note: Includes Special contracts </t>
  </si>
  <si>
    <t>53E</t>
  </si>
  <si>
    <t xml:space="preserve">53E - Customer Owned </t>
  </si>
  <si>
    <t>Residential Customer Impacts</t>
  </si>
  <si>
    <t>Customer Bill</t>
  </si>
  <si>
    <t>Remove:</t>
  </si>
  <si>
    <t>Add: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</si>
  <si>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</si>
  <si>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</si>
  <si>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</si>
  <si>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</si>
  <si>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</si>
  <si>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</si>
  <si>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</si>
  <si>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</si>
  <si>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141Y</t>
  </si>
  <si>
    <t>Sch 141 + Sch 141X</t>
  </si>
  <si>
    <t>Sch 142</t>
  </si>
  <si>
    <t>Sch 194</t>
  </si>
  <si>
    <t>Current Residential Bill</t>
  </si>
  <si>
    <t>Schedule 95</t>
  </si>
  <si>
    <t>$ Difference</t>
  </si>
  <si>
    <t>Proposed Residential Bill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</si>
  <si>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</si>
  <si>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</si>
  <si>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</si>
  <si>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</si>
  <si>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</si>
  <si>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</si>
  <si>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</si>
  <si>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</si>
  <si>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</si>
  <si>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</si>
  <si>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</si>
  <si>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</si>
  <si>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</si>
  <si>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</si>
  <si>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</si>
  <si>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Average Cents</t>
  </si>
  <si>
    <t xml:space="preserve">Typical Residential </t>
  </si>
  <si>
    <t>Residential Schedule 7 Rates</t>
  </si>
  <si>
    <r>
      <t xml:space="preserve">Present Rates Effective 
</t>
    </r>
    <r>
      <rPr>
        <sz val="8"/>
        <color rgb="FF0000FF"/>
        <rFont val="Arial"/>
        <family val="2"/>
      </rPr>
      <t>4-30-19</t>
    </r>
  </si>
  <si>
    <r>
      <t xml:space="preserve">Proposed Rates Effective 
</t>
    </r>
    <r>
      <rPr>
        <sz val="8"/>
        <color rgb="FF0000FF"/>
        <rFont val="Arial"/>
        <family val="2"/>
      </rPr>
      <t>5-1-19</t>
    </r>
  </si>
  <si>
    <t>Customer Monthly Charge:</t>
  </si>
  <si>
    <t>One Phase Basic Charge</t>
  </si>
  <si>
    <t>per Month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</si>
  <si>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</si>
  <si>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</si>
  <si>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</si>
  <si>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</si>
  <si>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</si>
  <si>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</si>
  <si>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141 &amp; 141x - ERF Rider - First 600 kWh</t>
  </si>
  <si>
    <t>Schedule 141Y - Tax Over Collection Rider</t>
  </si>
  <si>
    <t>Schedule 142 - Decoupling Rider</t>
  </si>
  <si>
    <t>Subtotal Base First 600 kWh Charge</t>
  </si>
  <si>
    <t>Schedule 7 over 600 kWh</t>
  </si>
  <si>
    <t>Subtotal Base Over 600 kWh Charge</t>
  </si>
  <si>
    <t>Schedule 194 - BPA Exchange Credit</t>
  </si>
  <si>
    <t>Schedule 133 - Regulatory Asset Tracker</t>
  </si>
  <si>
    <t>Other Electric Charges and Credits</t>
  </si>
  <si>
    <t>Schedule 95 - Power Cost Adjustment Clause</t>
  </si>
  <si>
    <t>Schedule 95A - Wind Power Production Credit</t>
  </si>
  <si>
    <t>Schedule 120 - Conservation Rider</t>
  </si>
  <si>
    <t>Schedule 132 - Merger Credit</t>
  </si>
  <si>
    <t>Schedule 137 - Renewable Energy Credit</t>
  </si>
  <si>
    <t>Subtotal Other Charges</t>
  </si>
  <si>
    <t>Total Block 1 Energy Charge</t>
  </si>
  <si>
    <t>Total Block 2 Energy Charge</t>
  </si>
  <si>
    <t>Average Residential Usage YE April 2020</t>
  </si>
  <si>
    <t>Forecast kWh</t>
  </si>
  <si>
    <t>Forecast Customer Count</t>
  </si>
  <si>
    <t>Average Use per Customer</t>
  </si>
  <si>
    <t>Average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</si>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</sst>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0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0.0000\ \¢"/>
    <numFmt numFmtId="167" formatCode="_(&quot;$&quot;* #,##0_);_(&quot;$&quot;* \(#,##0\);_(&quot;$&quot;* &quot;-&quot;??_);_(@_)"/>
    <numFmt numFmtId="168" formatCode="_(* #,##0.000000_);_(* \(#,##0.000000\);_(* &quot;-&quot;??_);_(@_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_(&quot;$&quot;* #,##0.000_);_(&quot;$&quot;* \(#,##0.000\);_(&quot;$&quot;* &quot;-&quot;??_);_(@_)"/>
    <numFmt numFmtId="172" formatCode="0.0%"/>
    <numFmt numFmtId="173" formatCode="0.000000"/>
    <numFmt numFmtId="174" formatCode="_(* #,##0.00000_);_(* \(#,##0.00000\);_(* &quot;-&quot;??_);_(@_)"/>
    <numFmt numFmtId="175" formatCode="0.0000000"/>
    <numFmt numFmtId="176" formatCode="\£\ #,##0_);[Red]\(\£\ #,##0\)"/>
    <numFmt numFmtId="177" formatCode="\¥\ #,##0_);[Red]\(\¥\ #,##0\)"/>
    <numFmt numFmtId="178" formatCode="0000"/>
    <numFmt numFmtId="179" formatCode="000000"/>
    <numFmt numFmtId="180" formatCode="\£#,##0_);\(\£#,##0\)"/>
    <numFmt numFmtId="181" formatCode="\•\ \ @"/>
    <numFmt numFmtId="182" formatCode="d\.mmm\.yy"/>
    <numFmt numFmtId="183" formatCode="_-* #,##0_)_-;* \(#,##0\)_-;_-* &quot;-&quot;??_-;_-@_-"/>
    <numFmt numFmtId="184" formatCode="&quot;$&quot;#,\);\(&quot;$&quot;#,##0\)"/>
    <numFmt numFmtId="185" formatCode="_-* #,##0.00\ _D_M_-;\-* #,##0.00\ _D_M_-;_-* &quot;-&quot;??\ _D_M_-;_-@_-"/>
    <numFmt numFmtId="186" formatCode="_(* #,##0.000_);_(* \(#,##0.000\);_(* &quot;-&quot;??_);_(@_)"/>
    <numFmt numFmtId="187" formatCode="[$-409]mmm\-yy;@"/>
    <numFmt numFmtId="188" formatCode="#."/>
    <numFmt numFmtId="189" formatCode="00000"/>
    <numFmt numFmtId="190" formatCode="_-* #,##0.00\ &quot;DM&quot;_-;\-* #,##0.00\ &quot;DM&quot;_-;_-* &quot;-&quot;??\ &quot;DM&quot;_-;_-@_-"/>
    <numFmt numFmtId="191" formatCode="&quot;€&quot;_-0.00"/>
    <numFmt numFmtId="192" formatCode="&quot;£&quot;_-0.00"/>
    <numFmt numFmtId="193" formatCode="_(* ###0_);_(* \(###0\);_(* &quot;-&quot;_);_(@_)"/>
    <numFmt numFmtId="194" formatCode="&quot;$&quot;#,##0\ ;\(&quot;$&quot;#,##0\)"/>
    <numFmt numFmtId="195" formatCode="\ \ _•\–\ \ \ \ @"/>
    <numFmt numFmtId="196" formatCode="mmmm\ d\,\ yyyy"/>
    <numFmt numFmtId="197" formatCode="#,##0.00_);\(#,##0.00\);\-_)"/>
    <numFmt numFmtId="198" formatCode="_-* #,##0\ _D_M_-;\-* #,##0\ _D_M_-;_-* &quot;-&quot;\ _D_M_-;_-@_-"/>
    <numFmt numFmtId="199" formatCode="[Blue]#,##0_);[Magenta]\(#,##0\)"/>
    <numFmt numFmtId="200" formatCode="_([$€-2]* #,##0.00_);_([$€-2]* \(#,##0.00\);_([$€-2]* &quot;-&quot;??_)"/>
    <numFmt numFmtId="201" formatCode="_-[$€-2]* #,##0.00_-;\-[$€-2]* #,##0.00_-;_-[$€-2]* &quot;-&quot;??_-"/>
    <numFmt numFmtId="202" formatCode="yyyy"/>
    <numFmt numFmtId="203" formatCode="_(* #,##0_);_(* \(#,##0\);_(* &quot;&quot;_);_(@_)"/>
    <numFmt numFmtId="204" formatCode="_(&quot;$&quot;* #,##0.0_);_(&quot;$&quot;* \(#,##0.0\);_(&quot;$&quot;* &quot;-&quot;??_);_(@_)"/>
    <numFmt numFmtId="205" formatCode="#,##0.0_);\(#,##0.0\)"/>
    <numFmt numFmtId="206" formatCode="\ ;\ ;"/>
    <numFmt numFmtId="207" formatCode="########\-###\-###"/>
    <numFmt numFmtId="208" formatCode="0.0000_);\(0.0000\)"/>
    <numFmt numFmtId="209" formatCode="_-* #,##0_-;\-* #,##0_-;_-* &quot;-&quot;_-;_-@_-"/>
    <numFmt numFmtId="210" formatCode="#,##0\x_);\(#,##0\x\)"/>
    <numFmt numFmtId="211" formatCode="#,##0.0\x_);\(#,##0.0\x\);&quot;-&quot;_)"/>
    <numFmt numFmtId="212" formatCode="#,##0.00\ ;\(#,##0.00\)"/>
    <numFmt numFmtId="213" formatCode="&quot;$&quot;#,##0;\-&quot;$&quot;#,##0"/>
    <numFmt numFmtId="214" formatCode="_(&quot;$&quot;* #,##0.000000_);_(&quot;$&quot;* \(#,##0.000000\);_(&quot;$&quot;* &quot;-&quot;??????_);_(@_)"/>
    <numFmt numFmtId="215" formatCode="0.00_)"/>
    <numFmt numFmtId="216" formatCode="0\ &quot; HR&quot;"/>
    <numFmt numFmtId="217" formatCode="0000000"/>
    <numFmt numFmtId="218" formatCode="0.0000%"/>
    <numFmt numFmtId="219" formatCode="0.00000%"/>
    <numFmt numFmtId="220" formatCode="mmm\-yyyy"/>
    <numFmt numFmtId="221" formatCode="m/yy"/>
    <numFmt numFmtId="222" formatCode="_(&quot;$&quot;* #,##0.0000_);_(&quot;$&quot;* \(#,##0.0000\);_(&quot;$&quot;* &quot;-&quot;????_);_(@_)"/>
    <numFmt numFmtId="223" formatCode="#,##0\ \ \ ;[Red]\(#,##0\)\ \ ;\—\ \ \ \ "/>
    <numFmt numFmtId="224" formatCode="&quot;On&quot;_);;&quot;Off&quot;_)"/>
    <numFmt numFmtId="225" formatCode="0.00\x_);\(0.00\x\);\-\x_)"/>
    <numFmt numFmtId="226" formatCode="_(* #,##0.0_);_(* \(#,##0.0\);_(* &quot;-&quot;_);_(@_)"/>
    <numFmt numFmtId="227" formatCode="#,##0_*;\(#,##0\);0_*;@_)"/>
    <numFmt numFmtId="228" formatCode="0.0000"/>
    <numFmt numFmtId="229" formatCode="0.0"/>
    <numFmt numFmtId="230" formatCode="&quot;$&quot;#,##0.00"/>
    <numFmt numFmtId="231" formatCode="General_)"/>
    <numFmt numFmtId="232" formatCode="_-* #,##0\ &quot;DM&quot;_-;\-* #,##0\ &quot;DM&quot;_-;_-* &quot;-&quot;\ &quot;DM&quot;_-;_-@_-"/>
    <numFmt numFmtId="233" formatCode="\¥#,##0_);\(\¥#,##0\)"/>
    <numFmt numFmtId="234" formatCode="&quot;Yes&quot;;&quot;Yes&quot;;&quot;No&quot;"/>
    <numFmt numFmtId="235" formatCode="_(* #,##0.0000000_);_(* \(#,##0.0000000\);_(* &quot;-&quot;??_);_(@_)"/>
    <numFmt numFmtId="236" formatCode="_(&quot;$&quot;* #,##0.00000000_);_(&quot;$&quot;* \(#,##0.00000000\);_(&quot;$&quot;* &quot;-&quot;??_);_(@_)"/>
    <numFmt numFmtId="237" formatCode="_(&quot;$&quot;* #,##0.000000_);_(&quot;$&quot;* \(#,##0.000000\);_(&quot;$&quot;* &quot;-&quot;?????_);_(@_)"/>
  </numFmts>
  <fonts count="17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Times New Roman"/>
      <family val="1"/>
    </font>
    <font>
      <sz val="10"/>
      <name val="Helvetica 45 Light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12"/>
      <name val="Palatino"/>
    </font>
    <font>
      <sz val="9"/>
      <color theme="1"/>
      <name val="Calibri"/>
      <family val="2"/>
      <scheme val="minor"/>
    </font>
    <font>
      <b/>
      <sz val="12"/>
      <name val="Times New Roman"/>
      <family val="1"/>
    </font>
    <font>
      <sz val="8"/>
      <name val="Times New Roman"/>
      <family val="1"/>
    </font>
    <font>
      <u val="singleAccounting"/>
      <sz val="10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name val="univers (E1)"/>
    </font>
    <font>
      <sz val="10"/>
      <name val="Geneva"/>
    </font>
    <font>
      <sz val="10"/>
      <color theme="1"/>
      <name val="Calibri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1"/>
      <name val="Book Antiqua"/>
      <family val="1"/>
    </font>
    <font>
      <sz val="11"/>
      <color indexed="12"/>
      <name val="Book Antiqua"/>
      <family val="1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name val="굴림체"/>
      <family val="3"/>
      <charset val="129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indexed="12"/>
      <name val="Times New Roman"/>
      <family val="1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0"/>
      <name val="SWISS"/>
    </font>
    <font>
      <sz val="11"/>
      <color theme="1"/>
      <name val="Calibri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11"/>
      <name val="Times New Roman"/>
      <family val="1"/>
    </font>
    <font>
      <b/>
      <sz val="11"/>
      <color indexed="63"/>
      <name val="Calibri"/>
      <family val="2"/>
    </font>
    <font>
      <sz val="9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sz val="9"/>
      <name val="Helvetica-Black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10"/>
      <name val="LinePrinter"/>
    </font>
    <font>
      <sz val="11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0000FF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rgb="FF0000FF"/>
      <name val="Helv"/>
    </font>
    <font>
      <b/>
      <sz val="8"/>
      <color theme="1"/>
      <name val="Arial"/>
      <family val="2"/>
    </font>
    <font>
      <sz val="8"/>
      <color rgb="FF008080"/>
      <name val="Arial"/>
      <family val="2"/>
    </font>
    <font>
      <sz val="8"/>
      <color rgb="FFFF0000"/>
      <name val="Arial"/>
      <family val="2"/>
    </font>
    <font>
      <sz val="8"/>
      <color rgb="FF0000FF"/>
      <name val="Arial"/>
      <family val="2"/>
    </font>
    <font>
      <b/>
      <i/>
      <sz val="8"/>
      <name val="Arial"/>
      <family val="2"/>
    </font>
    <font>
      <b/>
      <i/>
      <sz val="8"/>
      <name val="Times New Roman"/>
      <family val="1"/>
    </font>
    <font>
      <b/>
      <sz val="8"/>
      <color rgb="FFFF0000"/>
      <name val="Arial"/>
      <family val="2"/>
    </font>
    <font>
      <b/>
      <sz val="8"/>
      <color rgb="FF0000FF"/>
      <name val="Arial"/>
      <family val="2"/>
    </font>
    <font>
      <b/>
      <sz val="8"/>
      <color rgb="FFFF0000"/>
      <name val="Times New Roman"/>
      <family val="1"/>
    </font>
    <font>
      <i/>
      <sz val="8"/>
      <name val="Arial"/>
      <family val="2"/>
    </font>
    <font>
      <i/>
      <sz val="8"/>
      <color rgb="FF0000FF"/>
      <name val="Arial"/>
      <family val="2"/>
    </font>
    <font>
      <b/>
      <i/>
      <sz val="8"/>
      <color rgb="FF0000FF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8"/>
      <color theme="1"/>
      <name val="Arial"/>
      <family val="2"/>
    </font>
    <font>
      <b/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0000FF"/>
      <name val="Times New Roman"/>
      <family val="1"/>
    </font>
    <font>
      <sz val="8"/>
      <color rgb="FF0000FF"/>
      <name val="Helv"/>
    </font>
    <font>
      <b/>
      <i/>
      <sz val="8"/>
      <color rgb="FF0000FF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color rgb="FF0000FF"/>
      <name val="Times New Roman"/>
      <family val="1"/>
    </font>
    <font>
      <b/>
      <u/>
      <sz val="8"/>
      <color theme="1"/>
      <name val="Arial"/>
      <family val="2"/>
    </font>
  </fonts>
  <fills count="1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0"/>
      </patternFill>
    </fill>
    <fill>
      <patternFill patternType="solid">
        <fgColor indexed="35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07">
    <xf numFmtId="0" fontId="0" fillId="0" borderId="0"/>
    <xf numFmtId="0" fontId="12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13" fillId="0" borderId="0" applyFont="0" applyFill="0" applyBorder="0" applyAlignment="0" applyProtection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5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32" fillId="0" borderId="0"/>
    <xf numFmtId="0" fontId="32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2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2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32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0" fontId="32" fillId="0" borderId="0"/>
    <xf numFmtId="0" fontId="32" fillId="0" borderId="0"/>
    <xf numFmtId="0" fontId="32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3" fillId="0" borderId="0" applyFill="0" applyBorder="0" applyAlignment="0" applyProtection="0"/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5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37" fontId="6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32" fillId="0" borderId="0"/>
    <xf numFmtId="0" fontId="32" fillId="0" borderId="0"/>
    <xf numFmtId="0" fontId="32" fillId="0" borderId="0"/>
    <xf numFmtId="0" fontId="32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4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6" fontId="32" fillId="0" borderId="0" applyFont="0" applyFill="0" applyBorder="0" applyAlignment="0" applyProtection="0"/>
    <xf numFmtId="176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0" fontId="5" fillId="0" borderId="0"/>
    <xf numFmtId="0" fontId="5" fillId="0" borderId="0"/>
    <xf numFmtId="0" fontId="32" fillId="0" borderId="0"/>
    <xf numFmtId="0" fontId="32" fillId="0" borderId="0"/>
    <xf numFmtId="178" fontId="35" fillId="0" borderId="0">
      <alignment horizontal="left"/>
    </xf>
    <xf numFmtId="179" fontId="36" fillId="0" borderId="0">
      <alignment horizontal="left"/>
    </xf>
    <xf numFmtId="0" fontId="37" fillId="0" borderId="34"/>
    <xf numFmtId="0" fontId="38" fillId="0" borderId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173" fontId="34" fillId="0" borderId="0">
      <alignment horizontal="left" wrapText="1"/>
    </xf>
    <xf numFmtId="0" fontId="39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173" fontId="34" fillId="0" borderId="0">
      <alignment horizontal="left" wrapText="1"/>
    </xf>
    <xf numFmtId="0" fontId="3" fillId="1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9" fillId="33" borderId="0" applyNumberFormat="0" applyBorder="0" applyAlignment="0" applyProtection="0"/>
    <xf numFmtId="173" fontId="34" fillId="0" borderId="0">
      <alignment horizontal="left" wrapText="1"/>
    </xf>
    <xf numFmtId="0" fontId="39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173" fontId="34" fillId="0" borderId="0">
      <alignment horizontal="left" wrapText="1"/>
    </xf>
    <xf numFmtId="0" fontId="39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73" fontId="34" fillId="0" borderId="0">
      <alignment horizontal="left" wrapText="1"/>
    </xf>
    <xf numFmtId="0" fontId="3" fillId="1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9" fillId="35" borderId="0" applyNumberFormat="0" applyBorder="0" applyAlignment="0" applyProtection="0"/>
    <xf numFmtId="173" fontId="34" fillId="0" borderId="0">
      <alignment horizontal="left" wrapText="1"/>
    </xf>
    <xf numFmtId="0" fontId="39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173" fontId="34" fillId="0" borderId="0">
      <alignment horizontal="left" wrapText="1"/>
    </xf>
    <xf numFmtId="0" fontId="39" fillId="3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173" fontId="34" fillId="0" borderId="0">
      <alignment horizontal="left" wrapText="1"/>
    </xf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9" fillId="37" borderId="0" applyNumberFormat="0" applyBorder="0" applyAlignment="0" applyProtection="0"/>
    <xf numFmtId="173" fontId="34" fillId="0" borderId="0">
      <alignment horizontal="left" wrapText="1"/>
    </xf>
    <xf numFmtId="0" fontId="39" fillId="37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173" fontId="34" fillId="0" borderId="0">
      <alignment horizontal="left" wrapText="1"/>
    </xf>
    <xf numFmtId="0" fontId="39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73" fontId="34" fillId="0" borderId="0">
      <alignment horizontal="left" wrapText="1"/>
    </xf>
    <xf numFmtId="0" fontId="3" fillId="2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9" fillId="39" borderId="0" applyNumberFormat="0" applyBorder="0" applyAlignment="0" applyProtection="0"/>
    <xf numFmtId="173" fontId="34" fillId="0" borderId="0">
      <alignment horizontal="left" wrapText="1"/>
    </xf>
    <xf numFmtId="0" fontId="39" fillId="39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173" fontId="34" fillId="0" borderId="0">
      <alignment horizontal="left" wrapText="1"/>
    </xf>
    <xf numFmtId="0" fontId="39" fillId="4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9" fillId="41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173" fontId="34" fillId="0" borderId="0">
      <alignment horizontal="left" wrapText="1"/>
    </xf>
    <xf numFmtId="0" fontId="39" fillId="4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173" fontId="34" fillId="0" borderId="0">
      <alignment horizontal="left" wrapText="1"/>
    </xf>
    <xf numFmtId="0" fontId="3" fillId="30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9" fillId="40" borderId="0" applyNumberFormat="0" applyBorder="0" applyAlignment="0" applyProtection="0"/>
    <xf numFmtId="173" fontId="34" fillId="0" borderId="0">
      <alignment horizontal="left" wrapText="1"/>
    </xf>
    <xf numFmtId="0" fontId="39" fillId="4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173" fontId="34" fillId="0" borderId="0">
      <alignment horizontal="left" wrapText="1"/>
    </xf>
    <xf numFmtId="0" fontId="39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173" fontId="34" fillId="0" borderId="0">
      <alignment horizontal="left" wrapText="1"/>
    </xf>
    <xf numFmtId="0" fontId="3" fillId="1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9" fillId="34" borderId="0" applyNumberFormat="0" applyBorder="0" applyAlignment="0" applyProtection="0"/>
    <xf numFmtId="173" fontId="34" fillId="0" borderId="0">
      <alignment horizontal="left" wrapText="1"/>
    </xf>
    <xf numFmtId="0" fontId="39" fillId="3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9" fillId="36" borderId="0" applyNumberFormat="0" applyBorder="0" applyAlignment="0" applyProtection="0"/>
    <xf numFmtId="0" fontId="39" fillId="36" borderId="0" applyNumberFormat="0" applyBorder="0" applyAlignment="0" applyProtection="0"/>
    <xf numFmtId="173" fontId="34" fillId="0" borderId="0">
      <alignment horizontal="left" wrapText="1"/>
    </xf>
    <xf numFmtId="0" fontId="39" fillId="3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9" fillId="36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173" fontId="34" fillId="0" borderId="0">
      <alignment horizontal="left" wrapText="1"/>
    </xf>
    <xf numFmtId="0" fontId="39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173" fontId="34" fillId="0" borderId="0">
      <alignment horizontal="left" wrapText="1"/>
    </xf>
    <xf numFmtId="0" fontId="3" fillId="1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9" fillId="42" borderId="0" applyNumberFormat="0" applyBorder="0" applyAlignment="0" applyProtection="0"/>
    <xf numFmtId="173" fontId="34" fillId="0" borderId="0">
      <alignment horizontal="left" wrapText="1"/>
    </xf>
    <xf numFmtId="0" fontId="39" fillId="42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173" fontId="34" fillId="0" borderId="0">
      <alignment horizontal="left" wrapText="1"/>
    </xf>
    <xf numFmtId="0" fontId="39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173" fontId="34" fillId="0" borderId="0">
      <alignment horizontal="left" wrapText="1"/>
    </xf>
    <xf numFmtId="0" fontId="3" fillId="23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9" fillId="39" borderId="0" applyNumberFormat="0" applyBorder="0" applyAlignment="0" applyProtection="0"/>
    <xf numFmtId="173" fontId="34" fillId="0" borderId="0">
      <alignment horizontal="left" wrapText="1"/>
    </xf>
    <xf numFmtId="0" fontId="39" fillId="3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173" fontId="34" fillId="0" borderId="0">
      <alignment horizontal="left" wrapText="1"/>
    </xf>
    <xf numFmtId="0" fontId="39" fillId="3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173" fontId="34" fillId="0" borderId="0">
      <alignment horizontal="left" wrapText="1"/>
    </xf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9" fillId="34" borderId="0" applyNumberFormat="0" applyBorder="0" applyAlignment="0" applyProtection="0"/>
    <xf numFmtId="173" fontId="34" fillId="0" borderId="0">
      <alignment horizontal="left" wrapText="1"/>
    </xf>
    <xf numFmtId="0" fontId="39" fillId="34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9" fillId="41" borderId="0" applyNumberFormat="0" applyBorder="0" applyAlignment="0" applyProtection="0"/>
    <xf numFmtId="0" fontId="39" fillId="4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173" fontId="34" fillId="0" borderId="0">
      <alignment horizontal="left" wrapText="1"/>
    </xf>
    <xf numFmtId="0" fontId="39" fillId="44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173" fontId="34" fillId="0" borderId="0">
      <alignment horizontal="left" wrapText="1"/>
    </xf>
    <xf numFmtId="0" fontId="3" fillId="31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9" fillId="44" borderId="0" applyNumberFormat="0" applyBorder="0" applyAlignment="0" applyProtection="0"/>
    <xf numFmtId="173" fontId="34" fillId="0" borderId="0">
      <alignment horizontal="left" wrapText="1"/>
    </xf>
    <xf numFmtId="0" fontId="39" fillId="44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9" fillId="38" borderId="0" applyNumberFormat="0" applyBorder="0" applyAlignment="0" applyProtection="0"/>
    <xf numFmtId="0" fontId="39" fillId="38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41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40" fillId="4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4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4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46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40" fillId="4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4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4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44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40" fillId="4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4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44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35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40" fillId="3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3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35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41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0" fillId="41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41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41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40" fillId="49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40" fillId="36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6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1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40" fillId="54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48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40" fillId="56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31" fillId="58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31" fillId="58" borderId="0" applyNumberFormat="0" applyBorder="0" applyAlignment="0" applyProtection="0"/>
    <xf numFmtId="173" fontId="34" fillId="0" borderId="0">
      <alignment horizontal="left" wrapText="1"/>
    </xf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40" fillId="64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31" fillId="46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31" fillId="46" borderId="0" applyNumberFormat="0" applyBorder="0" applyAlignment="0" applyProtection="0"/>
    <xf numFmtId="173" fontId="34" fillId="0" borderId="0">
      <alignment horizontal="left" wrapText="1"/>
    </xf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4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40" fillId="65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8" borderId="0" applyNumberFormat="0" applyBorder="0" applyAlignment="0" applyProtection="0"/>
    <xf numFmtId="0" fontId="40" fillId="53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31" fillId="44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31" fillId="44" borderId="0" applyNumberFormat="0" applyBorder="0" applyAlignment="0" applyProtection="0"/>
    <xf numFmtId="173" fontId="34" fillId="0" borderId="0">
      <alignment horizontal="left" wrapText="1"/>
    </xf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0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63" borderId="0" applyNumberFormat="0" applyBorder="0" applyAlignment="0" applyProtection="0"/>
    <xf numFmtId="0" fontId="40" fillId="53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47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3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31" fillId="73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31" fillId="73" borderId="0" applyNumberFormat="0" applyBorder="0" applyAlignment="0" applyProtection="0"/>
    <xf numFmtId="173" fontId="34" fillId="0" borderId="0">
      <alignment horizontal="left" wrapText="1"/>
    </xf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47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66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40" fillId="52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173" fontId="34" fillId="0" borderId="0">
      <alignment horizontal="left" wrapText="1"/>
    </xf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31" fillId="2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48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1" fillId="2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40" fillId="55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74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46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44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31" fillId="64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31" fillId="64" borderId="0" applyNumberFormat="0" applyBorder="0" applyAlignment="0" applyProtection="0"/>
    <xf numFmtId="173" fontId="34" fillId="0" borderId="0">
      <alignment horizontal="left" wrapText="1"/>
    </xf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46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9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3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6" fillId="0" borderId="0" applyFont="0" applyFill="0" applyBorder="0" applyAlignment="0" applyProtection="0">
      <alignment horizontal="right"/>
    </xf>
    <xf numFmtId="0" fontId="38" fillId="0" borderId="34"/>
    <xf numFmtId="9" fontId="42" fillId="0" borderId="0">
      <alignment horizontal="center"/>
    </xf>
    <xf numFmtId="0" fontId="43" fillId="0" borderId="35" applyNumberFormat="0" applyFont="0" applyProtection="0">
      <alignment wrapText="1"/>
    </xf>
    <xf numFmtId="0" fontId="44" fillId="0" borderId="15" applyNumberFormat="0" applyFill="0" applyAlignment="0" applyProtection="0"/>
    <xf numFmtId="0" fontId="45" fillId="0" borderId="16" applyNumberFormat="0" applyFont="0" applyFill="0" applyAlignment="0" applyProtection="0"/>
    <xf numFmtId="0" fontId="45" fillId="0" borderId="36" applyNumberFormat="0" applyFont="0" applyFill="0" applyAlignment="0" applyProtection="0"/>
    <xf numFmtId="180" fontId="46" fillId="0" borderId="0" applyFont="0" applyFill="0" applyBorder="0" applyAlignment="0" applyProtection="0"/>
    <xf numFmtId="181" fontId="32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47" fillId="0" borderId="0" applyFill="0" applyBorder="0" applyAlignment="0"/>
    <xf numFmtId="182" fontId="47" fillId="0" borderId="0" applyFill="0" applyBorder="0" applyAlignment="0"/>
    <xf numFmtId="173" fontId="34" fillId="0" borderId="0">
      <alignment horizontal="left" wrapText="1"/>
    </xf>
    <xf numFmtId="182" fontId="47" fillId="0" borderId="0" applyFill="0" applyBorder="0" applyAlignment="0"/>
    <xf numFmtId="173" fontId="34" fillId="0" borderId="0">
      <alignment horizontal="left" wrapText="1"/>
    </xf>
    <xf numFmtId="182" fontId="47" fillId="0" borderId="0" applyFill="0" applyBorder="0" applyAlignment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41" fontId="5" fillId="78" borderId="0"/>
    <xf numFmtId="0" fontId="48" fillId="79" borderId="37" applyNumberFormat="0" applyAlignment="0" applyProtection="0"/>
    <xf numFmtId="173" fontId="34" fillId="0" borderId="0">
      <alignment horizontal="left" wrapText="1"/>
    </xf>
    <xf numFmtId="0" fontId="48" fillId="79" borderId="37" applyNumberFormat="0" applyAlignment="0" applyProtection="0"/>
    <xf numFmtId="0" fontId="25" fillId="6" borderId="28" applyNumberFormat="0" applyAlignment="0" applyProtection="0"/>
    <xf numFmtId="0" fontId="49" fillId="80" borderId="28" applyNumberFormat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1" fontId="5" fillId="78" borderId="0"/>
    <xf numFmtId="173" fontId="34" fillId="0" borderId="0">
      <alignment horizontal="left" wrapText="1"/>
    </xf>
    <xf numFmtId="41" fontId="5" fillId="78" borderId="0"/>
    <xf numFmtId="41" fontId="5" fillId="78" borderId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49" fillId="80" borderId="28" applyNumberFormat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41" fontId="5" fillId="78" borderId="0"/>
    <xf numFmtId="41" fontId="5" fillId="78" borderId="0"/>
    <xf numFmtId="173" fontId="34" fillId="0" borderId="0">
      <alignment horizontal="left" wrapText="1"/>
    </xf>
    <xf numFmtId="41" fontId="5" fillId="78" borderId="0"/>
    <xf numFmtId="41" fontId="5" fillId="78" borderId="0"/>
    <xf numFmtId="173" fontId="34" fillId="0" borderId="0">
      <alignment horizontal="left" wrapText="1"/>
    </xf>
    <xf numFmtId="41" fontId="5" fillId="78" borderId="0"/>
    <xf numFmtId="41" fontId="5" fillId="78" borderId="0"/>
    <xf numFmtId="173" fontId="34" fillId="0" borderId="0">
      <alignment horizontal="left" wrapText="1"/>
    </xf>
    <xf numFmtId="41" fontId="5" fillId="78" borderId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41" fontId="5" fillId="78" borderId="0"/>
    <xf numFmtId="173" fontId="34" fillId="0" borderId="0">
      <alignment horizontal="left" wrapText="1"/>
    </xf>
    <xf numFmtId="41" fontId="5" fillId="78" borderId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41" fontId="5" fillId="78" borderId="0"/>
    <xf numFmtId="41" fontId="5" fillId="78" borderId="0"/>
    <xf numFmtId="0" fontId="50" fillId="81" borderId="3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0" fontId="25" fillId="6" borderId="28" applyNumberFormat="0" applyAlignment="0" applyProtection="0"/>
    <xf numFmtId="41" fontId="5" fillId="78" borderId="0"/>
    <xf numFmtId="41" fontId="5" fillId="78" borderId="0"/>
    <xf numFmtId="41" fontId="5" fillId="78" borderId="0"/>
    <xf numFmtId="41" fontId="5" fillId="78" borderId="0"/>
    <xf numFmtId="0" fontId="50" fillId="81" borderId="38" applyNumberFormat="0" applyAlignment="0" applyProtection="0"/>
    <xf numFmtId="41" fontId="5" fillId="78" borderId="0"/>
    <xf numFmtId="0" fontId="49" fillId="80" borderId="28" applyNumberFormat="0" applyAlignment="0" applyProtection="0"/>
    <xf numFmtId="0" fontId="25" fillId="6" borderId="28" applyNumberFormat="0" applyAlignment="0" applyProtection="0"/>
    <xf numFmtId="183" fontId="5" fillId="0" borderId="0" applyFill="0" applyBorder="0" applyProtection="0"/>
    <xf numFmtId="183" fontId="5" fillId="0" borderId="0" applyFill="0" applyBorder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51" fillId="82" borderId="39" applyNumberFormat="0" applyAlignment="0" applyProtection="0"/>
    <xf numFmtId="0" fontId="51" fillId="82" borderId="39" applyNumberFormat="0" applyAlignment="0" applyProtection="0"/>
    <xf numFmtId="173" fontId="34" fillId="0" borderId="0">
      <alignment horizontal="left" wrapText="1"/>
    </xf>
    <xf numFmtId="0" fontId="51" fillId="82" borderId="39" applyNumberFormat="0" applyAlignment="0" applyProtection="0"/>
    <xf numFmtId="173" fontId="34" fillId="0" borderId="0">
      <alignment horizontal="left" wrapText="1"/>
    </xf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51" fillId="83" borderId="39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51" fillId="82" borderId="39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0" fontId="27" fillId="7" borderId="31" applyNumberFormat="0" applyAlignment="0" applyProtection="0"/>
    <xf numFmtId="41" fontId="5" fillId="84" borderId="0"/>
    <xf numFmtId="41" fontId="5" fillId="84" borderId="0"/>
    <xf numFmtId="173" fontId="34" fillId="0" borderId="0">
      <alignment horizontal="left" wrapText="1"/>
    </xf>
    <xf numFmtId="41" fontId="5" fillId="84" borderId="0"/>
    <xf numFmtId="41" fontId="5" fillId="84" borderId="0"/>
    <xf numFmtId="41" fontId="5" fillId="84" borderId="0"/>
    <xf numFmtId="173" fontId="34" fillId="0" borderId="0">
      <alignment horizontal="left" wrapText="1"/>
    </xf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2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0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18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173" fontId="34" fillId="0" borderId="0">
      <alignment horizontal="left" wrapText="1"/>
    </xf>
    <xf numFmtId="43" fontId="39" fillId="0" borderId="0" applyFont="0" applyFill="0" applyBorder="0" applyAlignment="0" applyProtection="0"/>
    <xf numFmtId="173" fontId="34" fillId="0" borderId="0">
      <alignment horizontal="left" wrapText="1"/>
    </xf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4" fillId="0" borderId="0">
      <alignment horizontal="left" wrapText="1"/>
    </xf>
    <xf numFmtId="43" fontId="5" fillId="0" borderId="0" applyFont="0" applyFill="0" applyBorder="0" applyAlignment="0" applyProtection="0"/>
    <xf numFmtId="3" fontId="11" fillId="0" borderId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8" fillId="0" borderId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9" fillId="0" borderId="0" applyFont="0" applyFill="0" applyBorder="0" applyAlignment="0" applyProtection="0"/>
    <xf numFmtId="173" fontId="34" fillId="0" borderId="0">
      <alignment horizontal="left" wrapText="1"/>
    </xf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8" fontId="61" fillId="0" borderId="0">
      <protection locked="0"/>
    </xf>
    <xf numFmtId="0" fontId="57" fillId="0" borderId="0"/>
    <xf numFmtId="0" fontId="58" fillId="0" borderId="0"/>
    <xf numFmtId="0" fontId="58" fillId="0" borderId="0"/>
    <xf numFmtId="0" fontId="57" fillId="0" borderId="0"/>
    <xf numFmtId="0" fontId="56" fillId="0" borderId="0"/>
    <xf numFmtId="0" fontId="58" fillId="0" borderId="0"/>
    <xf numFmtId="0" fontId="62" fillId="0" borderId="0" applyNumberFormat="0" applyAlignment="0">
      <alignment horizontal="left"/>
    </xf>
    <xf numFmtId="0" fontId="62" fillId="0" borderId="0" applyNumberFormat="0" applyAlignment="0">
      <alignment horizontal="left"/>
    </xf>
    <xf numFmtId="173" fontId="34" fillId="0" borderId="0">
      <alignment horizontal="left" wrapText="1"/>
    </xf>
    <xf numFmtId="0" fontId="62" fillId="0" borderId="0" applyNumberFormat="0" applyAlignment="0">
      <alignment horizontal="left"/>
    </xf>
    <xf numFmtId="173" fontId="34" fillId="0" borderId="0">
      <alignment horizontal="left" wrapText="1"/>
    </xf>
    <xf numFmtId="0" fontId="62" fillId="0" borderId="0" applyNumberFormat="0" applyAlignment="0">
      <alignment horizontal="left"/>
    </xf>
    <xf numFmtId="0" fontId="63" fillId="0" borderId="0" applyNumberFormat="0" applyAlignment="0"/>
    <xf numFmtId="0" fontId="63" fillId="0" borderId="0" applyNumberFormat="0" applyAlignment="0"/>
    <xf numFmtId="173" fontId="34" fillId="0" borderId="0">
      <alignment horizontal="left" wrapText="1"/>
    </xf>
    <xf numFmtId="0" fontId="63" fillId="0" borderId="0" applyNumberFormat="0" applyAlignment="0"/>
    <xf numFmtId="173" fontId="34" fillId="0" borderId="0">
      <alignment horizontal="left" wrapText="1"/>
    </xf>
    <xf numFmtId="0" fontId="63" fillId="0" borderId="0" applyNumberFormat="0" applyAlignment="0"/>
    <xf numFmtId="0" fontId="55" fillId="0" borderId="0"/>
    <xf numFmtId="0" fontId="55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6" fillId="0" borderId="0"/>
    <xf numFmtId="0" fontId="58" fillId="0" borderId="0"/>
    <xf numFmtId="0" fontId="55" fillId="0" borderId="0"/>
    <xf numFmtId="0" fontId="55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8" fillId="0" borderId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20" fontId="5" fillId="0" borderId="0" applyFont="0" applyFill="0" applyBorder="0" applyAlignment="0" applyProtection="0"/>
    <xf numFmtId="189" fontId="64" fillId="0" borderId="0" applyFont="0" applyFill="0" applyBorder="0" applyAlignment="0" applyProtection="0"/>
    <xf numFmtId="8" fontId="65" fillId="0" borderId="40">
      <protection locked="0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8" fontId="55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8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3" fillId="0" borderId="0" applyFont="0" applyFill="0" applyBorder="0" applyAlignment="0" applyProtection="0"/>
    <xf numFmtId="173" fontId="34" fillId="0" borderId="0">
      <alignment horizontal="left" wrapText="1"/>
    </xf>
    <xf numFmtId="8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3" fontId="34" fillId="0" borderId="0">
      <alignment horizontal="left" wrapText="1"/>
    </xf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3" fontId="34" fillId="0" borderId="0">
      <alignment horizontal="left" wrapText="1"/>
    </xf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73" fontId="34" fillId="0" borderId="0">
      <alignment horizontal="left" wrapText="1"/>
    </xf>
    <xf numFmtId="190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8" fontId="5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4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44" fontId="3" fillId="0" borderId="0" applyFont="0" applyFill="0" applyBorder="0" applyAlignment="0" applyProtection="0"/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44" fontId="39" fillId="0" borderId="0" applyFont="0" applyFill="0" applyBorder="0" applyAlignment="0" applyProtection="0"/>
    <xf numFmtId="173" fontId="34" fillId="0" borderId="0">
      <alignment horizontal="left" wrapText="1"/>
    </xf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4" fillId="0" borderId="0">
      <alignment horizontal="left" wrapText="1"/>
    </xf>
    <xf numFmtId="44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1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5" fontId="11" fillId="0" borderId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3" fontId="34" fillId="0" borderId="0">
      <alignment horizontal="left" wrapText="1"/>
    </xf>
    <xf numFmtId="193" fontId="5" fillId="0" borderId="0" applyFont="0" applyFill="0" applyBorder="0" applyAlignment="0" applyProtection="0"/>
    <xf numFmtId="173" fontId="34" fillId="0" borderId="0">
      <alignment horizontal="left" wrapText="1"/>
    </xf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4" fontId="68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73" fontId="34" fillId="0" borderId="0">
      <alignment horizontal="left" wrapText="1"/>
    </xf>
    <xf numFmtId="5" fontId="11" fillId="0" borderId="0" applyFill="0" applyBorder="0" applyAlignment="0" applyProtection="0"/>
    <xf numFmtId="193" fontId="5" fillId="0" borderId="0" applyFont="0" applyFill="0" applyBorder="0" applyAlignment="0" applyProtection="0"/>
    <xf numFmtId="194" fontId="11" fillId="0" borderId="0" applyFont="0" applyFill="0" applyBorder="0" applyAlignment="0" applyProtection="0"/>
    <xf numFmtId="5" fontId="11" fillId="0" borderId="0" applyFill="0" applyBorder="0" applyAlignment="0" applyProtection="0"/>
    <xf numFmtId="193" fontId="5" fillId="0" borderId="0" applyFont="0" applyFill="0" applyBorder="0" applyAlignment="0" applyProtection="0"/>
    <xf numFmtId="195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96" fontId="11" fillId="0" borderId="0" applyFill="0" applyBorder="0" applyAlignment="0" applyProtection="0"/>
    <xf numFmtId="0" fontId="55" fillId="0" borderId="0"/>
    <xf numFmtId="0" fontId="55" fillId="0" borderId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59" fillId="0" borderId="0" applyFont="0" applyFill="0" applyBorder="0" applyAlignment="0" applyProtection="0"/>
    <xf numFmtId="173" fontId="34" fillId="0" borderId="0">
      <alignment horizontal="left" wrapText="1"/>
    </xf>
    <xf numFmtId="196" fontId="11" fillId="0" borderId="0" applyFill="0" applyBorder="0" applyAlignment="0" applyProtection="0"/>
    <xf numFmtId="0" fontId="59" fillId="0" borderId="0" applyFont="0" applyFill="0" applyBorder="0" applyAlignment="0" applyProtection="0"/>
    <xf numFmtId="0" fontId="5" fillId="0" borderId="0" applyFont="0" applyFill="0" applyBorder="0" applyAlignment="0" applyProtection="0"/>
    <xf numFmtId="196" fontId="11" fillId="0" borderId="0" applyFill="0" applyBorder="0" applyAlignment="0" applyProtection="0"/>
    <xf numFmtId="0" fontId="59" fillId="0" borderId="0" applyFont="0" applyFill="0" applyBorder="0" applyAlignment="0" applyProtection="0"/>
    <xf numFmtId="15" fontId="5" fillId="0" borderId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2" fontId="69" fillId="0" borderId="0" applyFill="0" applyBorder="0" applyAlignment="0" applyProtection="0"/>
    <xf numFmtId="0" fontId="38" fillId="0" borderId="0"/>
    <xf numFmtId="0" fontId="70" fillId="85" borderId="0" applyNumberFormat="0" applyBorder="0" applyAlignment="0" applyProtection="0"/>
    <xf numFmtId="0" fontId="70" fillId="85" borderId="0" applyNumberFormat="0" applyBorder="0" applyAlignment="0" applyProtection="0"/>
    <xf numFmtId="0" fontId="70" fillId="86" borderId="0" applyNumberFormat="0" applyBorder="0" applyAlignment="0" applyProtection="0"/>
    <xf numFmtId="0" fontId="70" fillId="87" borderId="0" applyNumberFormat="0" applyBorder="0" applyAlignment="0" applyProtection="0"/>
    <xf numFmtId="0" fontId="70" fillId="87" borderId="0" applyNumberFormat="0" applyBorder="0" applyAlignment="0" applyProtection="0"/>
    <xf numFmtId="0" fontId="70" fillId="88" borderId="0" applyNumberFormat="0" applyBorder="0" applyAlignment="0" applyProtection="0"/>
    <xf numFmtId="0" fontId="70" fillId="89" borderId="0" applyNumberFormat="0" applyBorder="0" applyAlignment="0" applyProtection="0"/>
    <xf numFmtId="0" fontId="70" fillId="89" borderId="0" applyNumberFormat="0" applyBorder="0" applyAlignment="0" applyProtection="0"/>
    <xf numFmtId="173" fontId="5" fillId="0" borderId="0"/>
    <xf numFmtId="173" fontId="5" fillId="0" borderId="0"/>
    <xf numFmtId="173" fontId="5" fillId="0" borderId="0"/>
    <xf numFmtId="173" fontId="34" fillId="0" borderId="0">
      <alignment horizontal="left" wrapText="1"/>
    </xf>
    <xf numFmtId="173" fontId="5" fillId="0" borderId="0"/>
    <xf numFmtId="173" fontId="34" fillId="0" borderId="0">
      <alignment horizontal="left" wrapText="1"/>
    </xf>
    <xf numFmtId="173" fontId="5" fillId="0" borderId="0"/>
    <xf numFmtId="173" fontId="5" fillId="0" borderId="0"/>
    <xf numFmtId="173" fontId="5" fillId="0" borderId="0"/>
    <xf numFmtId="173" fontId="34" fillId="0" borderId="0">
      <alignment horizontal="left" wrapText="1"/>
    </xf>
    <xf numFmtId="173" fontId="5" fillId="0" borderId="0"/>
    <xf numFmtId="173" fontId="5" fillId="0" borderId="0"/>
    <xf numFmtId="173" fontId="34" fillId="0" borderId="0">
      <alignment horizontal="left" wrapText="1"/>
    </xf>
    <xf numFmtId="173" fontId="5" fillId="0" borderId="0"/>
    <xf numFmtId="173" fontId="5" fillId="0" borderId="0"/>
    <xf numFmtId="173" fontId="34" fillId="0" borderId="0">
      <alignment horizontal="left" wrapText="1"/>
    </xf>
    <xf numFmtId="173" fontId="5" fillId="0" borderId="0"/>
    <xf numFmtId="199" fontId="71" fillId="0" borderId="0"/>
    <xf numFmtId="173" fontId="34" fillId="0" borderId="0">
      <alignment horizontal="left" wrapText="1"/>
    </xf>
    <xf numFmtId="173" fontId="5" fillId="0" borderId="0"/>
    <xf numFmtId="173" fontId="34" fillId="0" borderId="0">
      <alignment horizontal="left" wrapText="1"/>
    </xf>
    <xf numFmtId="173" fontId="5" fillId="0" borderId="0"/>
    <xf numFmtId="173" fontId="34" fillId="0" borderId="0">
      <alignment horizontal="left" wrapText="1"/>
    </xf>
    <xf numFmtId="173" fontId="5" fillId="0" borderId="0"/>
    <xf numFmtId="173" fontId="5" fillId="0" borderId="0"/>
    <xf numFmtId="173" fontId="5" fillId="0" borderId="0"/>
    <xf numFmtId="200" fontId="5" fillId="0" borderId="0" applyFont="0" applyFill="0" applyBorder="0" applyAlignment="0" applyProtection="0">
      <alignment horizontal="left" wrapText="1"/>
    </xf>
    <xf numFmtId="200" fontId="5" fillId="0" borderId="0" applyFont="0" applyFill="0" applyBorder="0" applyAlignment="0" applyProtection="0">
      <alignment horizontal="left" wrapText="1"/>
    </xf>
    <xf numFmtId="200" fontId="5" fillId="0" borderId="0" applyFont="0" applyFill="0" applyBorder="0" applyAlignment="0" applyProtection="0">
      <alignment horizontal="left" wrapText="1"/>
    </xf>
    <xf numFmtId="173" fontId="34" fillId="0" borderId="0">
      <alignment horizontal="left" wrapText="1"/>
    </xf>
    <xf numFmtId="200" fontId="5" fillId="0" borderId="0" applyFont="0" applyFill="0" applyBorder="0" applyAlignment="0" applyProtection="0">
      <alignment horizontal="left" wrapText="1"/>
    </xf>
    <xf numFmtId="173" fontId="34" fillId="0" borderId="0">
      <alignment horizontal="left" wrapText="1"/>
    </xf>
    <xf numFmtId="200" fontId="5" fillId="0" borderId="0" applyFont="0" applyFill="0" applyBorder="0" applyAlignment="0" applyProtection="0">
      <alignment horizontal="left" wrapText="1"/>
    </xf>
    <xf numFmtId="200" fontId="5" fillId="0" borderId="0" applyFont="0" applyFill="0" applyBorder="0" applyAlignment="0" applyProtection="0">
      <alignment horizontal="left" wrapText="1"/>
    </xf>
    <xf numFmtId="173" fontId="34" fillId="0" borderId="0">
      <alignment horizontal="left" wrapText="1"/>
    </xf>
    <xf numFmtId="201" fontId="5" fillId="0" borderId="0" applyFont="0" applyFill="0" applyBorder="0" applyAlignment="0" applyProtection="0"/>
    <xf numFmtId="200" fontId="5" fillId="0" borderId="0" applyFont="0" applyFill="0" applyBorder="0" applyAlignment="0" applyProtection="0">
      <alignment horizontal="left" wrapText="1"/>
    </xf>
    <xf numFmtId="173" fontId="34" fillId="0" borderId="0">
      <alignment horizontal="left" wrapText="1"/>
    </xf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200" fontId="5" fillId="0" borderId="0" applyFont="0" applyFill="0" applyBorder="0" applyAlignment="0" applyProtection="0">
      <alignment horizontal="left" wrapText="1"/>
    </xf>
    <xf numFmtId="201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73" fontId="34" fillId="0" borderId="0">
      <alignment horizontal="left" wrapText="1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" fontId="11" fillId="0" borderId="0" applyFill="0" applyBorder="0" applyAlignment="0" applyProtection="0"/>
    <xf numFmtId="2" fontId="5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59" fillId="0" borderId="0" applyFont="0" applyFill="0" applyBorder="0" applyAlignment="0" applyProtection="0"/>
    <xf numFmtId="0" fontId="55" fillId="0" borderId="0"/>
    <xf numFmtId="0" fontId="55" fillId="0" borderId="0"/>
    <xf numFmtId="164" fontId="64" fillId="0" borderId="0" applyFont="0" applyFill="0" applyBorder="0" applyAlignment="0" applyProtection="0"/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202" fontId="5" fillId="0" borderId="0" applyFont="0" applyFill="0" applyBorder="0" applyAlignment="0" applyProtection="0">
      <alignment horizontal="center"/>
    </xf>
    <xf numFmtId="0" fontId="6" fillId="0" borderId="0" applyFont="0" applyFill="0" applyBorder="0" applyAlignment="0" applyProtection="0"/>
    <xf numFmtId="0" fontId="73" fillId="0" borderId="0" applyFont="0" applyFill="0" applyBorder="0" applyAlignment="0" applyProtection="0">
      <alignment horizontal="left"/>
    </xf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74" fillId="37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41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9" fillId="68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74" fillId="41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41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41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203" fontId="11" fillId="0" borderId="0"/>
    <xf numFmtId="203" fontId="11" fillId="0" borderId="0"/>
    <xf numFmtId="42" fontId="11" fillId="0" borderId="0"/>
    <xf numFmtId="42" fontId="11" fillId="0" borderId="0"/>
    <xf numFmtId="42" fontId="11" fillId="0" borderId="0"/>
    <xf numFmtId="203" fontId="11" fillId="0" borderId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173" fontId="34" fillId="0" borderId="0">
      <alignment horizontal="left" wrapText="1"/>
    </xf>
    <xf numFmtId="38" fontId="6" fillId="84" borderId="0" applyNumberFormat="0" applyBorder="0" applyAlignment="0" applyProtection="0"/>
    <xf numFmtId="0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38" fontId="6" fillId="84" borderId="0" applyNumberFormat="0" applyBorder="0" applyAlignment="0" applyProtection="0"/>
    <xf numFmtId="0" fontId="75" fillId="0" borderId="34"/>
    <xf numFmtId="204" fontId="76" fillId="0" borderId="0" applyNumberFormat="0" applyFill="0" applyBorder="0" applyProtection="0">
      <alignment horizontal="right"/>
    </xf>
    <xf numFmtId="0" fontId="77" fillId="0" borderId="1" applyNumberFormat="0" applyAlignment="0" applyProtection="0">
      <alignment horizontal="left"/>
    </xf>
    <xf numFmtId="0" fontId="77" fillId="0" borderId="1" applyNumberFormat="0" applyAlignment="0" applyProtection="0">
      <alignment horizontal="left"/>
    </xf>
    <xf numFmtId="0" fontId="77" fillId="0" borderId="1" applyNumberFormat="0" applyAlignment="0" applyProtection="0">
      <alignment horizontal="left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77" fillId="0" borderId="1" applyNumberFormat="0" applyAlignment="0" applyProtection="0">
      <alignment horizontal="left"/>
    </xf>
    <xf numFmtId="173" fontId="34" fillId="0" borderId="0">
      <alignment horizontal="left" wrapText="1"/>
    </xf>
    <xf numFmtId="0" fontId="77" fillId="0" borderId="2">
      <alignment horizontal="left"/>
    </xf>
    <xf numFmtId="0" fontId="77" fillId="0" borderId="2">
      <alignment horizontal="left"/>
    </xf>
    <xf numFmtId="0" fontId="77" fillId="0" borderId="2">
      <alignment horizontal="left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77" fillId="0" borderId="2">
      <alignment horizontal="left"/>
    </xf>
    <xf numFmtId="0" fontId="77" fillId="0" borderId="2">
      <alignment horizontal="left"/>
    </xf>
    <xf numFmtId="0" fontId="77" fillId="0" borderId="2">
      <alignment horizontal="left"/>
    </xf>
    <xf numFmtId="0" fontId="77" fillId="0" borderId="2">
      <alignment horizontal="left"/>
    </xf>
    <xf numFmtId="0" fontId="77" fillId="0" borderId="2">
      <alignment horizontal="left"/>
    </xf>
    <xf numFmtId="173" fontId="34" fillId="0" borderId="0">
      <alignment horizontal="left" wrapText="1"/>
    </xf>
    <xf numFmtId="14" fontId="4" fillId="90" borderId="41">
      <alignment horizontal="center" vertical="center" wrapText="1"/>
    </xf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42" applyNumberFormat="0" applyFill="0" applyAlignment="0" applyProtection="0"/>
    <xf numFmtId="0" fontId="78" fillId="0" borderId="42" applyNumberFormat="0" applyFill="0" applyAlignment="0" applyProtection="0"/>
    <xf numFmtId="0" fontId="17" fillId="0" borderId="25" applyNumberFormat="0" applyFill="0" applyAlignment="0" applyProtection="0"/>
    <xf numFmtId="0" fontId="79" fillId="0" borderId="43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79" fillId="0" borderId="43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79" fillId="0" borderId="43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80" fillId="0" borderId="0" applyNumberFormat="0" applyFill="0" applyBorder="0" applyAlignment="0" applyProtection="0"/>
    <xf numFmtId="173" fontId="34" fillId="0" borderId="0">
      <alignment horizontal="left" wrapText="1"/>
    </xf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79" fillId="0" borderId="43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80" fillId="0" borderId="0" applyNumberFormat="0" applyFill="0" applyBorder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81" fillId="0" borderId="0" applyNumberFormat="0" applyFill="0" applyBorder="0" applyAlignment="0" applyProtection="0"/>
    <xf numFmtId="0" fontId="17" fillId="0" borderId="25" applyNumberFormat="0" applyFill="0" applyAlignment="0" applyProtection="0"/>
    <xf numFmtId="0" fontId="17" fillId="0" borderId="25" applyNumberFormat="0" applyFill="0" applyAlignment="0" applyProtection="0"/>
    <xf numFmtId="0" fontId="79" fillId="0" borderId="43" applyNumberFormat="0" applyFill="0" applyAlignment="0" applyProtection="0"/>
    <xf numFmtId="0" fontId="17" fillId="0" borderId="25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59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2" fillId="0" borderId="44" applyNumberFormat="0" applyFill="0" applyAlignment="0" applyProtection="0"/>
    <xf numFmtId="0" fontId="18" fillId="0" borderId="26" applyNumberFormat="0" applyFill="0" applyAlignment="0" applyProtection="0"/>
    <xf numFmtId="0" fontId="83" fillId="0" borderId="45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83" fillId="0" borderId="45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83" fillId="0" borderId="45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6" fillId="0" borderId="0" applyNumberFormat="0" applyFill="0" applyBorder="0" applyAlignment="0" applyProtection="0"/>
    <xf numFmtId="173" fontId="34" fillId="0" borderId="0">
      <alignment horizontal="left" wrapText="1"/>
    </xf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83" fillId="0" borderId="45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6" fillId="0" borderId="0" applyNumberForma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7" fillId="0" borderId="0" applyNumberForma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83" fillId="0" borderId="45" applyNumberFormat="0" applyFill="0" applyAlignment="0" applyProtection="0"/>
    <xf numFmtId="0" fontId="18" fillId="0" borderId="26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84" fillId="0" borderId="46" applyNumberFormat="0" applyFill="0" applyAlignment="0" applyProtection="0"/>
    <xf numFmtId="0" fontId="84" fillId="0" borderId="46" applyNumberFormat="0" applyFill="0" applyAlignment="0" applyProtection="0"/>
    <xf numFmtId="0" fontId="84" fillId="0" borderId="46" applyNumberFormat="0" applyFill="0" applyAlignment="0" applyProtection="0"/>
    <xf numFmtId="0" fontId="84" fillId="0" borderId="46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85" fillId="0" borderId="47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85" fillId="0" borderId="4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85" fillId="0" borderId="4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85" fillId="0" borderId="4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27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38" fontId="7" fillId="0" borderId="0"/>
    <xf numFmtId="38" fontId="7" fillId="0" borderId="0"/>
    <xf numFmtId="38" fontId="7" fillId="0" borderId="0"/>
    <xf numFmtId="38" fontId="7" fillId="0" borderId="0"/>
    <xf numFmtId="173" fontId="3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38" fontId="7" fillId="0" borderId="0"/>
    <xf numFmtId="38" fontId="7" fillId="0" borderId="0"/>
    <xf numFmtId="38" fontId="7" fillId="0" borderId="0"/>
    <xf numFmtId="40" fontId="7" fillId="0" borderId="0"/>
    <xf numFmtId="40" fontId="7" fillId="0" borderId="0"/>
    <xf numFmtId="40" fontId="7" fillId="0" borderId="0"/>
    <xf numFmtId="40" fontId="7" fillId="0" borderId="0"/>
    <xf numFmtId="173" fontId="34" fillId="0" borderId="0">
      <alignment horizontal="left" wrapText="1"/>
    </xf>
    <xf numFmtId="0" fontId="7" fillId="0" borderId="0"/>
    <xf numFmtId="0" fontId="7" fillId="0" borderId="0"/>
    <xf numFmtId="0" fontId="7" fillId="0" borderId="0"/>
    <xf numFmtId="40" fontId="7" fillId="0" borderId="0"/>
    <xf numFmtId="40" fontId="7" fillId="0" borderId="0"/>
    <xf numFmtId="40" fontId="7" fillId="0" borderId="0"/>
    <xf numFmtId="0" fontId="86" fillId="0" borderId="0"/>
    <xf numFmtId="0" fontId="87" fillId="0" borderId="0">
      <alignment horizontal="left"/>
    </xf>
    <xf numFmtId="205" fontId="4" fillId="0" borderId="0" applyProtection="0"/>
    <xf numFmtId="0" fontId="5" fillId="0" borderId="0" applyNumberFormat="0" applyFill="0" applyBorder="0" applyProtection="0">
      <alignment wrapText="1"/>
    </xf>
    <xf numFmtId="0" fontId="5" fillId="0" borderId="0" applyNumberFormat="0" applyFill="0" applyBorder="0" applyProtection="0">
      <alignment horizontal="justify" vertical="top" wrapText="1"/>
    </xf>
    <xf numFmtId="206" fontId="88" fillId="0" borderId="0" applyAlignment="0">
      <alignment horizontal="right"/>
      <protection hidden="1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173" fontId="34" fillId="0" borderId="0">
      <alignment horizontal="left" wrapText="1"/>
    </xf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73" fontId="34" fillId="0" borderId="0">
      <alignment horizontal="left" wrapText="1"/>
    </xf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0" fontId="6" fillId="78" borderId="3" applyNumberFormat="0" applyBorder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173" fontId="34" fillId="0" borderId="0">
      <alignment horizontal="left" wrapText="1"/>
    </xf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1" fillId="40" borderId="37" applyNumberFormat="0" applyAlignment="0" applyProtection="0"/>
    <xf numFmtId="173" fontId="34" fillId="0" borderId="0">
      <alignment horizontal="left" wrapText="1"/>
    </xf>
    <xf numFmtId="0" fontId="91" fillId="40" borderId="37" applyNumberFormat="0" applyAlignment="0" applyProtection="0"/>
    <xf numFmtId="0" fontId="91" fillId="40" borderId="37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23" fillId="43" borderId="28" applyNumberFormat="0" applyAlignment="0" applyProtection="0"/>
    <xf numFmtId="0" fontId="91" fillId="40" borderId="37" applyNumberFormat="0" applyAlignment="0" applyProtection="0"/>
    <xf numFmtId="173" fontId="34" fillId="0" borderId="0">
      <alignment horizontal="left" wrapText="1"/>
    </xf>
    <xf numFmtId="0" fontId="91" fillId="40" borderId="37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23" fillId="43" borderId="28" applyNumberFormat="0" applyAlignment="0" applyProtection="0"/>
    <xf numFmtId="0" fontId="91" fillId="40" borderId="37" applyNumberFormat="0" applyAlignment="0" applyProtection="0"/>
    <xf numFmtId="0" fontId="91" fillId="40" borderId="37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23" fillId="5" borderId="2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1" fillId="40" borderId="37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0" fontId="90" fillId="75" borderId="38" applyNumberFormat="0" applyAlignment="0" applyProtection="0"/>
    <xf numFmtId="41" fontId="92" fillId="91" borderId="48">
      <alignment horizontal="left"/>
      <protection locked="0"/>
    </xf>
    <xf numFmtId="173" fontId="34" fillId="0" borderId="0">
      <alignment horizontal="left" wrapText="1"/>
    </xf>
    <xf numFmtId="41" fontId="92" fillId="91" borderId="48">
      <alignment horizontal="left"/>
      <protection locked="0"/>
    </xf>
    <xf numFmtId="10" fontId="92" fillId="91" borderId="48">
      <alignment horizontal="right"/>
      <protection locked="0"/>
    </xf>
    <xf numFmtId="173" fontId="34" fillId="0" borderId="0">
      <alignment horizontal="left" wrapText="1"/>
    </xf>
    <xf numFmtId="10" fontId="92" fillId="91" borderId="48">
      <alignment horizontal="right"/>
      <protection locked="0"/>
    </xf>
    <xf numFmtId="173" fontId="34" fillId="0" borderId="0">
      <alignment horizontal="left" wrapText="1"/>
    </xf>
    <xf numFmtId="41" fontId="92" fillId="91" borderId="48">
      <alignment horizontal="left"/>
      <protection locked="0"/>
    </xf>
    <xf numFmtId="1" fontId="6" fillId="0" borderId="0"/>
    <xf numFmtId="0" fontId="75" fillId="0" borderId="49"/>
    <xf numFmtId="0" fontId="6" fillId="84" borderId="0"/>
    <xf numFmtId="0" fontId="6" fillId="84" borderId="0"/>
    <xf numFmtId="0" fontId="6" fillId="84" borderId="0"/>
    <xf numFmtId="0" fontId="6" fillId="84" borderId="0"/>
    <xf numFmtId="173" fontId="34" fillId="0" borderId="0">
      <alignment horizontal="left" wrapText="1"/>
    </xf>
    <xf numFmtId="3" fontId="93" fillId="0" borderId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94" fillId="0" borderId="50" applyNumberFormat="0" applyFill="0" applyAlignment="0" applyProtection="0"/>
    <xf numFmtId="0" fontId="94" fillId="0" borderId="50" applyNumberFormat="0" applyFill="0" applyAlignment="0" applyProtection="0"/>
    <xf numFmtId="0" fontId="94" fillId="0" borderId="50" applyNumberFormat="0" applyFill="0" applyAlignment="0" applyProtection="0"/>
    <xf numFmtId="0" fontId="94" fillId="0" borderId="5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95" fillId="0" borderId="51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95" fillId="0" borderId="51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95" fillId="0" borderId="51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95" fillId="0" borderId="51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0" fontId="26" fillId="0" borderId="30" applyNumberFormat="0" applyFill="0" applyAlignment="0" applyProtection="0"/>
    <xf numFmtId="15" fontId="55" fillId="0" borderId="0" applyFill="0" applyBorder="0">
      <alignment horizontal="right"/>
    </xf>
    <xf numFmtId="207" fontId="5" fillId="0" borderId="0"/>
    <xf numFmtId="20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09" fontId="96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210" fontId="5" fillId="0" borderId="0" applyFont="0" applyFill="0" applyBorder="0" applyAlignment="0" applyProtection="0"/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173" fontId="34" fillId="0" borderId="0">
      <alignment horizontal="left" wrapText="1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2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173" fontId="34" fillId="0" borderId="0">
      <alignment horizontal="left" wrapText="1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44" fontId="4" fillId="0" borderId="53" applyNumberFormat="0" applyFont="0" applyAlignment="0">
      <alignment horizont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4" borderId="0" applyNumberFormat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9" fillId="43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98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37" fontId="100" fillId="0" borderId="0"/>
    <xf numFmtId="37" fontId="100" fillId="0" borderId="0"/>
    <xf numFmtId="173" fontId="34" fillId="0" borderId="0">
      <alignment horizontal="left" wrapText="1"/>
    </xf>
    <xf numFmtId="37" fontId="100" fillId="0" borderId="0"/>
    <xf numFmtId="173" fontId="34" fillId="0" borderId="0">
      <alignment horizontal="left" wrapText="1"/>
    </xf>
    <xf numFmtId="37" fontId="100" fillId="0" borderId="0"/>
    <xf numFmtId="164" fontId="101" fillId="0" borderId="0" applyFont="0" applyAlignment="0" applyProtection="0"/>
    <xf numFmtId="212" fontId="5" fillId="0" borderId="0"/>
    <xf numFmtId="213" fontId="5" fillId="0" borderId="0"/>
    <xf numFmtId="213" fontId="5" fillId="0" borderId="0"/>
    <xf numFmtId="173" fontId="34" fillId="0" borderId="0">
      <alignment horizontal="left" wrapText="1"/>
    </xf>
    <xf numFmtId="213" fontId="5" fillId="0" borderId="0"/>
    <xf numFmtId="213" fontId="5" fillId="0" borderId="0"/>
    <xf numFmtId="213" fontId="5" fillId="0" borderId="0"/>
    <xf numFmtId="213" fontId="5" fillId="0" borderId="0"/>
    <xf numFmtId="213" fontId="5" fillId="0" borderId="0"/>
    <xf numFmtId="173" fontId="34" fillId="0" borderId="0">
      <alignment horizontal="left" wrapText="1"/>
    </xf>
    <xf numFmtId="213" fontId="5" fillId="0" borderId="0"/>
    <xf numFmtId="213" fontId="5" fillId="0" borderId="0"/>
    <xf numFmtId="213" fontId="5" fillId="0" borderId="0"/>
    <xf numFmtId="213" fontId="5" fillId="0" borderId="0"/>
    <xf numFmtId="213" fontId="5" fillId="0" borderId="0"/>
    <xf numFmtId="173" fontId="34" fillId="0" borderId="0">
      <alignment horizontal="left" wrapText="1"/>
    </xf>
    <xf numFmtId="213" fontId="5" fillId="0" borderId="0"/>
    <xf numFmtId="213" fontId="5" fillId="0" borderId="0"/>
    <xf numFmtId="213" fontId="5" fillId="0" borderId="0"/>
    <xf numFmtId="214" fontId="34" fillId="0" borderId="0"/>
    <xf numFmtId="214" fontId="34" fillId="0" borderId="0"/>
    <xf numFmtId="215" fontId="102" fillId="0" borderId="0"/>
    <xf numFmtId="0" fontId="5" fillId="0" borderId="0"/>
    <xf numFmtId="215" fontId="102" fillId="0" borderId="0"/>
    <xf numFmtId="212" fontId="5" fillId="0" borderId="0"/>
    <xf numFmtId="173" fontId="34" fillId="0" borderId="0">
      <alignment horizontal="left" wrapText="1"/>
    </xf>
    <xf numFmtId="212" fontId="5" fillId="0" borderId="0"/>
    <xf numFmtId="173" fontId="34" fillId="0" borderId="0">
      <alignment horizontal="left" wrapText="1"/>
    </xf>
    <xf numFmtId="173" fontId="34" fillId="0" borderId="0">
      <alignment horizontal="left" wrapText="1"/>
    </xf>
    <xf numFmtId="214" fontId="34" fillId="0" borderId="0"/>
    <xf numFmtId="216" fontId="5" fillId="0" borderId="0"/>
    <xf numFmtId="217" fontId="53" fillId="0" borderId="0"/>
    <xf numFmtId="174" fontId="5" fillId="0" borderId="0">
      <alignment horizontal="left" wrapText="1"/>
    </xf>
    <xf numFmtId="174" fontId="5" fillId="0" borderId="0">
      <alignment horizontal="left" wrapText="1"/>
    </xf>
    <xf numFmtId="0" fontId="3" fillId="0" borderId="0"/>
    <xf numFmtId="0" fontId="3" fillId="0" borderId="0"/>
    <xf numFmtId="0" fontId="5" fillId="0" borderId="0">
      <alignment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5" fillId="0" borderId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3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5" fillId="0" borderId="0">
      <alignment horizontal="left" wrapText="1"/>
    </xf>
    <xf numFmtId="0" fontId="3" fillId="0" borderId="0"/>
    <xf numFmtId="0" fontId="3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0" borderId="0"/>
    <xf numFmtId="0" fontId="39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213" fontId="34" fillId="0" borderId="0">
      <alignment horizontal="left" wrapText="1"/>
    </xf>
    <xf numFmtId="0" fontId="32" fillId="0" borderId="0"/>
    <xf numFmtId="0" fontId="39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" fillId="0" borderId="0"/>
    <xf numFmtId="213" fontId="34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213" fontId="34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5" fillId="0" borderId="0"/>
    <xf numFmtId="21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213" fontId="34" fillId="0" borderId="0">
      <alignment horizontal="left" wrapText="1"/>
    </xf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21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21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213" fontId="34" fillId="0" borderId="0">
      <alignment horizontal="left" wrapText="1"/>
    </xf>
    <xf numFmtId="21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213" fontId="34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4" fillId="0" borderId="0"/>
    <xf numFmtId="0" fontId="5" fillId="0" borderId="0">
      <alignment wrapText="1"/>
    </xf>
    <xf numFmtId="0" fontId="5" fillId="0" borderId="0"/>
    <xf numFmtId="0" fontId="5" fillId="0" borderId="0"/>
    <xf numFmtId="0" fontId="103" fillId="0" borderId="0"/>
    <xf numFmtId="41" fontId="104" fillId="0" borderId="0" applyFont="0" applyFill="0" applyBorder="0" applyAlignment="0" applyProtection="0"/>
    <xf numFmtId="0" fontId="39" fillId="0" borderId="0"/>
    <xf numFmtId="0" fontId="39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10" fillId="0" borderId="0"/>
    <xf numFmtId="0" fontId="10" fillId="0" borderId="0"/>
    <xf numFmtId="173" fontId="34" fillId="0" borderId="0">
      <alignment horizontal="left" wrapText="1"/>
    </xf>
    <xf numFmtId="0" fontId="39" fillId="0" borderId="0"/>
    <xf numFmtId="0" fontId="39" fillId="0" borderId="0"/>
    <xf numFmtId="0" fontId="10" fillId="0" borderId="0"/>
    <xf numFmtId="0" fontId="10" fillId="0" borderId="0"/>
    <xf numFmtId="0" fontId="39" fillId="0" borderId="0"/>
    <xf numFmtId="0" fontId="39" fillId="0" borderId="0"/>
    <xf numFmtId="0" fontId="10" fillId="0" borderId="0"/>
    <xf numFmtId="0" fontId="10" fillId="0" borderId="0"/>
    <xf numFmtId="0" fontId="39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218" fontId="5" fillId="0" borderId="0">
      <alignment horizontal="left" wrapText="1"/>
    </xf>
    <xf numFmtId="218" fontId="5" fillId="0" borderId="0">
      <alignment horizontal="left" wrapText="1"/>
    </xf>
    <xf numFmtId="173" fontId="34" fillId="0" borderId="0">
      <alignment horizontal="left" wrapText="1"/>
    </xf>
    <xf numFmtId="218" fontId="5" fillId="0" borderId="0">
      <alignment horizontal="left" wrapText="1"/>
    </xf>
    <xf numFmtId="218" fontId="5" fillId="0" borderId="0">
      <alignment horizontal="left" wrapText="1"/>
    </xf>
    <xf numFmtId="173" fontId="34" fillId="0" borderId="0">
      <alignment horizontal="left" wrapText="1"/>
    </xf>
    <xf numFmtId="218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218" fontId="5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34" fillId="0" borderId="0">
      <alignment horizontal="left" wrapText="1"/>
    </xf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9" fillId="0" borderId="0"/>
    <xf numFmtId="0" fontId="39" fillId="0" borderId="0"/>
    <xf numFmtId="0" fontId="5" fillId="0" borderId="0"/>
    <xf numFmtId="0" fontId="39" fillId="0" borderId="0"/>
    <xf numFmtId="0" fontId="105" fillId="0" borderId="0"/>
    <xf numFmtId="0" fontId="105" fillId="0" borderId="0"/>
    <xf numFmtId="0" fontId="6" fillId="92" borderId="0"/>
    <xf numFmtId="0" fontId="6" fillId="92" borderId="0"/>
    <xf numFmtId="0" fontId="3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220" fontId="34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175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1" fontId="5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167" fontId="5" fillId="0" borderId="0">
      <alignment horizontal="left" wrapText="1"/>
    </xf>
    <xf numFmtId="167" fontId="5" fillId="0" borderId="0">
      <alignment horizontal="left" wrapText="1"/>
    </xf>
    <xf numFmtId="0" fontId="39" fillId="0" borderId="0"/>
    <xf numFmtId="167" fontId="5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5" fillId="0" borderId="0">
      <alignment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4" fillId="0" borderId="0"/>
    <xf numFmtId="0" fontId="5" fillId="0" borderId="0"/>
    <xf numFmtId="173" fontId="34" fillId="0" borderId="0">
      <alignment horizontal="left" wrapText="1"/>
    </xf>
    <xf numFmtId="173" fontId="34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5" fillId="0" borderId="0"/>
    <xf numFmtId="0" fontId="6" fillId="92" borderId="0"/>
    <xf numFmtId="0" fontId="5" fillId="0" borderId="0"/>
    <xf numFmtId="0" fontId="6" fillId="92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0" fontId="66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39" fontId="106" fillId="0" borderId="0" applyNumberFormat="0" applyFill="0" applyBorder="0" applyAlignment="0" applyProtection="0"/>
    <xf numFmtId="39" fontId="106" fillId="0" borderId="0" applyNumberFormat="0" applyFill="0" applyBorder="0" applyAlignment="0" applyProtection="0"/>
    <xf numFmtId="173" fontId="34" fillId="0" borderId="0">
      <alignment horizontal="left" wrapText="1"/>
    </xf>
    <xf numFmtId="39" fontId="106" fillId="0" borderId="0" applyNumberForma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39" fontId="106" fillId="0" borderId="0" applyNumberForma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39" fontId="106" fillId="0" borderId="0" applyNumberFormat="0" applyFill="0" applyBorder="0" applyAlignment="0" applyProtection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39" fontId="106" fillId="0" borderId="0" applyNumberFormat="0" applyFill="0" applyBorder="0" applyAlignment="0" applyProtection="0"/>
    <xf numFmtId="173" fontId="34" fillId="0" borderId="0">
      <alignment horizontal="left" wrapText="1"/>
    </xf>
    <xf numFmtId="39" fontId="106" fillId="0" borderId="0" applyNumberFormat="0" applyFill="0" applyBorder="0" applyAlignment="0" applyProtection="0"/>
    <xf numFmtId="0" fontId="3" fillId="0" borderId="0"/>
    <xf numFmtId="0" fontId="3" fillId="0" borderId="0"/>
    <xf numFmtId="173" fontId="5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3" fontId="34" fillId="0" borderId="0">
      <alignment horizontal="left" wrapText="1"/>
    </xf>
    <xf numFmtId="0" fontId="5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4" fillId="0" borderId="0">
      <alignment horizontal="left" wrapText="1"/>
    </xf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3" fillId="0" borderId="0"/>
    <xf numFmtId="0" fontId="3" fillId="0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0" fontId="6" fillId="92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6" fillId="92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175" fontId="34" fillId="0" borderId="0">
      <alignment horizontal="left" wrapText="1"/>
    </xf>
    <xf numFmtId="0" fontId="5" fillId="0" borderId="0"/>
    <xf numFmtId="0" fontId="5" fillId="0" borderId="0"/>
    <xf numFmtId="0" fontId="5" fillId="0" borderId="0"/>
    <xf numFmtId="221" fontId="5" fillId="0" borderId="0">
      <alignment horizontal="left" wrapText="1"/>
    </xf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9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0" fontId="32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2" fillId="0" borderId="0"/>
    <xf numFmtId="173" fontId="5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173" fontId="34" fillId="0" borderId="0">
      <alignment horizontal="left" wrapText="1"/>
    </xf>
    <xf numFmtId="173" fontId="5" fillId="0" borderId="0">
      <alignment horizontal="left" wrapText="1"/>
    </xf>
    <xf numFmtId="0" fontId="10" fillId="0" borderId="0"/>
    <xf numFmtId="0" fontId="10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10" fillId="0" borderId="0"/>
    <xf numFmtId="0" fontId="10" fillId="0" borderId="0"/>
    <xf numFmtId="173" fontId="5" fillId="0" borderId="0">
      <alignment horizontal="left" wrapText="1"/>
    </xf>
    <xf numFmtId="0" fontId="10" fillId="0" borderId="0"/>
    <xf numFmtId="0" fontId="10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10" fillId="0" borderId="0"/>
    <xf numFmtId="0" fontId="10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39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175" fontId="34" fillId="0" borderId="0">
      <alignment horizontal="left" wrapText="1"/>
    </xf>
    <xf numFmtId="0" fontId="5" fillId="0" borderId="0"/>
    <xf numFmtId="175" fontId="34" fillId="0" borderId="0">
      <alignment horizontal="left" wrapText="1"/>
    </xf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5" fillId="0" borderId="0">
      <alignment horizontal="left" wrapText="1"/>
    </xf>
    <xf numFmtId="0" fontId="5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39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5" fillId="0" borderId="0">
      <alignment horizontal="left" wrapText="1"/>
    </xf>
    <xf numFmtId="0" fontId="32" fillId="0" borderId="0"/>
    <xf numFmtId="0" fontId="107" fillId="0" borderId="0"/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9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222" fontId="5" fillId="0" borderId="0">
      <alignment horizontal="left" wrapText="1"/>
    </xf>
    <xf numFmtId="0" fontId="5" fillId="0" borderId="0">
      <alignment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39" fillId="0" borderId="0"/>
    <xf numFmtId="0" fontId="5" fillId="0" borderId="0"/>
    <xf numFmtId="0" fontId="5" fillId="0" borderId="0"/>
    <xf numFmtId="173" fontId="34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0" fontId="5" fillId="0" borderId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5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5" fillId="38" borderId="54" applyNumberFormat="0" applyFont="0" applyAlignment="0" applyProtection="0"/>
    <xf numFmtId="173" fontId="34" fillId="0" borderId="0">
      <alignment horizontal="left" wrapText="1"/>
    </xf>
    <xf numFmtId="0" fontId="5" fillId="38" borderId="54" applyNumberFormat="0" applyFont="0" applyAlignment="0" applyProtection="0"/>
    <xf numFmtId="0" fontId="5" fillId="38" borderId="54" applyNumberFormat="0" applyFont="0" applyAlignment="0" applyProtection="0"/>
    <xf numFmtId="0" fontId="5" fillId="38" borderId="54" applyNumberFormat="0" applyFont="0" applyAlignment="0" applyProtection="0"/>
    <xf numFmtId="0" fontId="5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6" fillId="74" borderId="38" applyNumberFormat="0" applyFont="0" applyAlignment="0" applyProtection="0"/>
    <xf numFmtId="0" fontId="34" fillId="38" borderId="54" applyNumberFormat="0" applyFont="0" applyAlignment="0" applyProtection="0"/>
    <xf numFmtId="0" fontId="34" fillId="38" borderId="54" applyNumberFormat="0" applyFont="0" applyAlignment="0" applyProtection="0"/>
    <xf numFmtId="0" fontId="6" fillId="74" borderId="38" applyNumberFormat="0" applyFont="0" applyAlignment="0" applyProtection="0"/>
    <xf numFmtId="0" fontId="3" fillId="8" borderId="32" applyNumberFormat="0" applyFont="0" applyAlignment="0" applyProtection="0"/>
    <xf numFmtId="0" fontId="6" fillId="74" borderId="38" applyNumberFormat="0" applyFont="0" applyAlignment="0" applyProtection="0"/>
    <xf numFmtId="0" fontId="6" fillId="74" borderId="38" applyNumberFormat="0" applyFont="0" applyAlignment="0" applyProtection="0"/>
    <xf numFmtId="0" fontId="3" fillId="8" borderId="32" applyNumberFormat="0" applyFont="0" applyAlignment="0" applyProtection="0"/>
    <xf numFmtId="0" fontId="6" fillId="74" borderId="38" applyNumberFormat="0" applyFont="0" applyAlignment="0" applyProtection="0"/>
    <xf numFmtId="0" fontId="6" fillId="74" borderId="38" applyNumberFormat="0" applyFont="0" applyAlignment="0" applyProtection="0"/>
    <xf numFmtId="0" fontId="3" fillId="8" borderId="32" applyNumberFormat="0" applyFont="0" applyAlignment="0" applyProtection="0"/>
    <xf numFmtId="0" fontId="6" fillId="74" borderId="38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173" fontId="34" fillId="0" borderId="0">
      <alignment horizontal="left" wrapText="1"/>
    </xf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" fillId="8" borderId="32" applyNumberFormat="0" applyFont="0" applyAlignment="0" applyProtection="0"/>
    <xf numFmtId="0" fontId="5" fillId="74" borderId="54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5" fillId="74" borderId="54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6" fillId="74" borderId="38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8" borderId="32" applyNumberFormat="0" applyFont="0" applyAlignment="0" applyProtection="0"/>
    <xf numFmtId="0" fontId="39" fillId="8" borderId="32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0" fontId="39" fillId="38" borderId="54" applyNumberFormat="0" applyFont="0" applyAlignment="0" applyProtection="0"/>
    <xf numFmtId="223" fontId="108" fillId="0" borderId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224" fontId="5" fillId="0" borderId="0" applyFont="0" applyFill="0" applyBorder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173" fontId="34" fillId="0" borderId="0">
      <alignment horizontal="left" wrapText="1"/>
    </xf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109" fillId="79" borderId="55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80" borderId="29" applyNumberFormat="0" applyAlignment="0" applyProtection="0"/>
    <xf numFmtId="0" fontId="109" fillId="93" borderId="55" applyNumberFormat="0" applyAlignment="0" applyProtection="0"/>
    <xf numFmtId="0" fontId="109" fillId="93" borderId="55" applyNumberFormat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109" fillId="80" borderId="55" applyNumberFormat="0" applyAlignment="0" applyProtection="0"/>
    <xf numFmtId="0" fontId="109" fillId="80" borderId="55" applyNumberFormat="0" applyAlignment="0" applyProtection="0"/>
    <xf numFmtId="0" fontId="109" fillId="81" borderId="55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80" borderId="29" applyNumberFormat="0" applyAlignment="0" applyProtection="0"/>
    <xf numFmtId="0" fontId="109" fillId="81" borderId="55" applyNumberFormat="0" applyAlignment="0" applyProtection="0"/>
    <xf numFmtId="0" fontId="109" fillId="81" borderId="55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80" borderId="29" applyNumberFormat="0" applyAlignment="0" applyProtection="0"/>
    <xf numFmtId="0" fontId="109" fillId="81" borderId="55" applyNumberFormat="0" applyAlignment="0" applyProtection="0"/>
    <xf numFmtId="0" fontId="109" fillId="81" borderId="55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0" fontId="109" fillId="81" borderId="55" applyNumberFormat="0" applyAlignment="0" applyProtection="0"/>
    <xf numFmtId="0" fontId="24" fillId="6" borderId="29" applyNumberFormat="0" applyAlignment="0" applyProtection="0"/>
    <xf numFmtId="0" fontId="24" fillId="6" borderId="29" applyNumberFormat="0" applyAlignment="0" applyProtection="0"/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174" fontId="5" fillId="0" borderId="0" applyFill="0" applyBorder="0">
      <alignment horizontal="center"/>
    </xf>
    <xf numFmtId="0" fontId="55" fillId="0" borderId="0"/>
    <xf numFmtId="0" fontId="55" fillId="0" borderId="0"/>
    <xf numFmtId="0" fontId="55" fillId="0" borderId="0"/>
    <xf numFmtId="0" fontId="56" fillId="0" borderId="0"/>
    <xf numFmtId="0" fontId="56" fillId="0" borderId="0"/>
    <xf numFmtId="0" fontId="57" fillId="0" borderId="0"/>
    <xf numFmtId="0" fontId="58" fillId="0" borderId="0"/>
    <xf numFmtId="0" fontId="58" fillId="0" borderId="0"/>
    <xf numFmtId="0" fontId="57" fillId="0" borderId="0"/>
    <xf numFmtId="0" fontId="56" fillId="0" borderId="0"/>
    <xf numFmtId="0" fontId="58" fillId="0" borderId="0"/>
    <xf numFmtId="172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" fillId="0" borderId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0" fontId="5" fillId="0" borderId="48"/>
    <xf numFmtId="9" fontId="3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9" fontId="5" fillId="0" borderId="0" applyFont="0" applyFill="0" applyBorder="0" applyAlignment="0" applyProtection="0"/>
    <xf numFmtId="10" fontId="5" fillId="0" borderId="48"/>
    <xf numFmtId="9" fontId="66" fillId="0" borderId="0" applyFont="0" applyFill="0" applyBorder="0" applyAlignment="0" applyProtection="0"/>
    <xf numFmtId="9" fontId="67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48"/>
    <xf numFmtId="173" fontId="34" fillId="0" borderId="0">
      <alignment horizontal="left" wrapText="1"/>
    </xf>
    <xf numFmtId="10" fontId="5" fillId="0" borderId="48"/>
    <xf numFmtId="9" fontId="67" fillId="0" borderId="0" applyFont="0" applyFill="0" applyBorder="0" applyAlignment="0" applyProtection="0"/>
    <xf numFmtId="173" fontId="34" fillId="0" borderId="0">
      <alignment horizontal="left" wrapText="1"/>
    </xf>
    <xf numFmtId="9" fontId="39" fillId="0" borderId="0" applyFont="0" applyFill="0" applyBorder="0" applyAlignment="0" applyProtection="0"/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48"/>
    <xf numFmtId="173" fontId="34" fillId="0" borderId="0">
      <alignment horizontal="left" wrapText="1"/>
    </xf>
    <xf numFmtId="10" fontId="5" fillId="0" borderId="48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0" fontId="5" fillId="0" borderId="48"/>
    <xf numFmtId="173" fontId="34" fillId="0" borderId="0">
      <alignment horizontal="left" wrapText="1"/>
    </xf>
    <xf numFmtId="9" fontId="39" fillId="0" borderId="0" applyFont="0" applyFill="0" applyBorder="0" applyAlignment="0" applyProtection="0"/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9" fontId="52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4" fillId="0" borderId="0" applyFont="0" applyFill="0" applyBorder="0" applyAlignment="0" applyProtection="0"/>
    <xf numFmtId="10" fontId="5" fillId="0" borderId="48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10" fontId="5" fillId="0" borderId="48"/>
    <xf numFmtId="9" fontId="52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0" fontId="5" fillId="0" borderId="48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73" fontId="34" fillId="0" borderId="0">
      <alignment horizontal="left" wrapText="1"/>
    </xf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48"/>
    <xf numFmtId="173" fontId="34" fillId="0" borderId="0">
      <alignment horizontal="left" wrapText="1"/>
    </xf>
    <xf numFmtId="10" fontId="5" fillId="0" borderId="48"/>
    <xf numFmtId="10" fontId="5" fillId="0" borderId="48"/>
    <xf numFmtId="173" fontId="34" fillId="0" borderId="0">
      <alignment horizontal="left" wrapText="1"/>
    </xf>
    <xf numFmtId="10" fontId="5" fillId="0" borderId="48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73" fontId="34" fillId="0" borderId="0">
      <alignment horizontal="left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173" fontId="34" fillId="0" borderId="0">
      <alignment horizontal="left" wrapText="1"/>
    </xf>
    <xf numFmtId="9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9" fontId="39" fillId="0" borderId="0" applyFont="0" applyFill="0" applyBorder="0" applyAlignment="0" applyProtection="0"/>
    <xf numFmtId="173" fontId="34" fillId="0" borderId="0">
      <alignment horizontal="left" wrapText="1"/>
    </xf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4" fillId="0" borderId="0">
      <alignment horizontal="left" wrapText="1"/>
    </xf>
    <xf numFmtId="9" fontId="52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9" fontId="3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4" fillId="0" borderId="0">
      <alignment horizontal="left" wrapText="1"/>
    </xf>
    <xf numFmtId="9" fontId="110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3" fontId="34" fillId="0" borderId="0">
      <alignment horizontal="left" wrapText="1"/>
    </xf>
    <xf numFmtId="9" fontId="3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10" fontId="5" fillId="0" borderId="48"/>
    <xf numFmtId="41" fontId="5" fillId="94" borderId="48"/>
    <xf numFmtId="41" fontId="5" fillId="94" borderId="48"/>
    <xf numFmtId="173" fontId="34" fillId="0" borderId="0">
      <alignment horizontal="left" wrapText="1"/>
    </xf>
    <xf numFmtId="41" fontId="5" fillId="94" borderId="48"/>
    <xf numFmtId="41" fontId="5" fillId="94" borderId="48"/>
    <xf numFmtId="41" fontId="5" fillId="94" borderId="48"/>
    <xf numFmtId="173" fontId="34" fillId="0" borderId="0">
      <alignment horizontal="left" wrapText="1"/>
    </xf>
    <xf numFmtId="0" fontId="10" fillId="0" borderId="0" applyNumberFormat="0" applyFont="0" applyFill="0" applyBorder="0" applyAlignment="0" applyProtection="0">
      <alignment horizontal="left"/>
    </xf>
    <xf numFmtId="0" fontId="10" fillId="0" borderId="0" applyNumberFormat="0" applyFont="0" applyFill="0" applyBorder="0" applyAlignment="0" applyProtection="0">
      <alignment horizontal="left"/>
    </xf>
    <xf numFmtId="173" fontId="34" fillId="0" borderId="0">
      <alignment horizontal="left" wrapText="1"/>
    </xf>
    <xf numFmtId="0" fontId="10" fillId="0" borderId="0" applyNumberFormat="0" applyFont="0" applyFill="0" applyBorder="0" applyAlignment="0" applyProtection="0">
      <alignment horizontal="left"/>
    </xf>
    <xf numFmtId="173" fontId="34" fillId="0" borderId="0">
      <alignment horizontal="left" wrapText="1"/>
    </xf>
    <xf numFmtId="0" fontId="10" fillId="0" borderId="0" applyNumberFormat="0" applyFont="0" applyFill="0" applyBorder="0" applyAlignment="0" applyProtection="0">
      <alignment horizontal="left"/>
    </xf>
    <xf numFmtId="15" fontId="10" fillId="0" borderId="0" applyFont="0" applyFill="0" applyBorder="0" applyAlignment="0" applyProtection="0"/>
    <xf numFmtId="15" fontId="10" fillId="0" borderId="0" applyFont="0" applyFill="0" applyBorder="0" applyAlignment="0" applyProtection="0"/>
    <xf numFmtId="173" fontId="34" fillId="0" borderId="0">
      <alignment horizontal="left" wrapText="1"/>
    </xf>
    <xf numFmtId="15" fontId="10" fillId="0" borderId="0" applyFont="0" applyFill="0" applyBorder="0" applyAlignment="0" applyProtection="0"/>
    <xf numFmtId="173" fontId="34" fillId="0" borderId="0">
      <alignment horizontal="left" wrapText="1"/>
    </xf>
    <xf numFmtId="15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4" fontId="10" fillId="0" borderId="0" applyFont="0" applyFill="0" applyBorder="0" applyAlignment="0" applyProtection="0"/>
    <xf numFmtId="173" fontId="34" fillId="0" borderId="0">
      <alignment horizontal="left" wrapText="1"/>
    </xf>
    <xf numFmtId="4" fontId="10" fillId="0" borderId="0" applyFont="0" applyFill="0" applyBorder="0" applyAlignment="0" applyProtection="0"/>
    <xf numFmtId="173" fontId="34" fillId="0" borderId="0">
      <alignment horizontal="left" wrapText="1"/>
    </xf>
    <xf numFmtId="4" fontId="10" fillId="0" borderId="0" applyFont="0" applyFill="0" applyBorder="0" applyAlignment="0" applyProtection="0"/>
    <xf numFmtId="0" fontId="111" fillId="0" borderId="41">
      <alignment horizontal="center"/>
    </xf>
    <xf numFmtId="0" fontId="111" fillId="0" borderId="41">
      <alignment horizontal="center"/>
    </xf>
    <xf numFmtId="173" fontId="34" fillId="0" borderId="0">
      <alignment horizontal="left" wrapText="1"/>
    </xf>
    <xf numFmtId="0" fontId="111" fillId="0" borderId="41">
      <alignment horizontal="center"/>
    </xf>
    <xf numFmtId="173" fontId="34" fillId="0" borderId="0">
      <alignment horizontal="left" wrapText="1"/>
    </xf>
    <xf numFmtId="0" fontId="111" fillId="0" borderId="41">
      <alignment horizontal="center"/>
    </xf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73" fontId="34" fillId="0" borderId="0">
      <alignment horizontal="left" wrapText="1"/>
    </xf>
    <xf numFmtId="3" fontId="10" fillId="0" borderId="0" applyFont="0" applyFill="0" applyBorder="0" applyAlignment="0" applyProtection="0"/>
    <xf numFmtId="173" fontId="34" fillId="0" borderId="0">
      <alignment horizontal="left" wrapText="1"/>
    </xf>
    <xf numFmtId="3" fontId="10" fillId="0" borderId="0" applyFont="0" applyFill="0" applyBorder="0" applyAlignment="0" applyProtection="0"/>
    <xf numFmtId="0" fontId="10" fillId="95" borderId="0" applyNumberFormat="0" applyFont="0" applyBorder="0" applyAlignment="0" applyProtection="0"/>
    <xf numFmtId="0" fontId="10" fillId="95" borderId="0" applyNumberFormat="0" applyFont="0" applyBorder="0" applyAlignment="0" applyProtection="0"/>
    <xf numFmtId="173" fontId="34" fillId="0" borderId="0">
      <alignment horizontal="left" wrapText="1"/>
    </xf>
    <xf numFmtId="0" fontId="10" fillId="95" borderId="0" applyNumberFormat="0" applyFont="0" applyBorder="0" applyAlignment="0" applyProtection="0"/>
    <xf numFmtId="173" fontId="34" fillId="0" borderId="0">
      <alignment horizontal="left" wrapText="1"/>
    </xf>
    <xf numFmtId="0" fontId="10" fillId="95" borderId="0" applyNumberFormat="0" applyFont="0" applyBorder="0" applyAlignment="0" applyProtection="0"/>
    <xf numFmtId="0" fontId="57" fillId="0" borderId="0"/>
    <xf numFmtId="0" fontId="58" fillId="0" borderId="0"/>
    <xf numFmtId="0" fontId="58" fillId="0" borderId="0"/>
    <xf numFmtId="0" fontId="57" fillId="0" borderId="0"/>
    <xf numFmtId="0" fontId="58" fillId="0" borderId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225" fontId="5" fillId="0" borderId="0" applyFont="0" applyFill="0" applyBorder="0" applyAlignment="0"/>
    <xf numFmtId="3" fontId="112" fillId="0" borderId="0" applyFill="0" applyBorder="0" applyAlignment="0" applyProtection="0"/>
    <xf numFmtId="0" fontId="113" fillId="0" borderId="0"/>
    <xf numFmtId="0" fontId="114" fillId="0" borderId="0"/>
    <xf numFmtId="0" fontId="114" fillId="0" borderId="0"/>
    <xf numFmtId="0" fontId="113" fillId="0" borderId="0"/>
    <xf numFmtId="0" fontId="114" fillId="0" borderId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3" fontId="112" fillId="0" borderId="0" applyFill="0" applyBorder="0" applyAlignment="0" applyProtection="0"/>
    <xf numFmtId="42" fontId="5" fillId="78" borderId="0"/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173" fontId="34" fillId="0" borderId="0">
      <alignment horizontal="left" wrapText="1"/>
    </xf>
    <xf numFmtId="42" fontId="5" fillId="78" borderId="0"/>
    <xf numFmtId="173" fontId="34" fillId="0" borderId="0">
      <alignment horizontal="left" wrapText="1"/>
    </xf>
    <xf numFmtId="42" fontId="5" fillId="78" borderId="0"/>
    <xf numFmtId="42" fontId="5" fillId="78" borderId="0"/>
    <xf numFmtId="173" fontId="34" fillId="0" borderId="0">
      <alignment horizontal="left" wrapText="1"/>
    </xf>
    <xf numFmtId="42" fontId="5" fillId="78" borderId="0"/>
    <xf numFmtId="42" fontId="5" fillId="78" borderId="0"/>
    <xf numFmtId="42" fontId="5" fillId="78" borderId="0"/>
    <xf numFmtId="42" fontId="5" fillId="78" borderId="4">
      <alignment vertical="center"/>
    </xf>
    <xf numFmtId="42" fontId="5" fillId="78" borderId="4">
      <alignment vertical="center"/>
    </xf>
    <xf numFmtId="173" fontId="34" fillId="0" borderId="0">
      <alignment horizontal="left" wrapText="1"/>
    </xf>
    <xf numFmtId="42" fontId="5" fillId="78" borderId="4">
      <alignment vertical="center"/>
    </xf>
    <xf numFmtId="42" fontId="5" fillId="78" borderId="4">
      <alignment vertical="center"/>
    </xf>
    <xf numFmtId="42" fontId="5" fillId="78" borderId="4">
      <alignment vertical="center"/>
    </xf>
    <xf numFmtId="173" fontId="34" fillId="0" borderId="0">
      <alignment horizontal="left" wrapText="1"/>
    </xf>
    <xf numFmtId="42" fontId="5" fillId="78" borderId="4">
      <alignment vertical="center"/>
    </xf>
    <xf numFmtId="173" fontId="34" fillId="0" borderId="0">
      <alignment horizontal="left" wrapText="1"/>
    </xf>
    <xf numFmtId="0" fontId="4" fillId="78" borderId="56" applyNumberFormat="0">
      <alignment horizontal="center" vertical="center" wrapText="1"/>
    </xf>
    <xf numFmtId="0" fontId="4" fillId="78" borderId="56" applyNumberFormat="0">
      <alignment horizontal="center" vertical="center" wrapText="1"/>
    </xf>
    <xf numFmtId="0" fontId="4" fillId="78" borderId="56" applyNumberFormat="0">
      <alignment horizontal="center" vertical="center" wrapText="1"/>
    </xf>
    <xf numFmtId="0" fontId="4" fillId="78" borderId="56" applyNumberFormat="0">
      <alignment horizontal="center" vertical="center" wrapText="1"/>
    </xf>
    <xf numFmtId="0" fontId="4" fillId="78" borderId="56" applyNumberFormat="0">
      <alignment horizontal="center" vertical="center" wrapText="1"/>
    </xf>
    <xf numFmtId="173" fontId="34" fillId="0" borderId="0">
      <alignment horizontal="left" wrapText="1"/>
    </xf>
    <xf numFmtId="10" fontId="5" fillId="78" borderId="0"/>
    <xf numFmtId="10" fontId="5" fillId="78" borderId="0"/>
    <xf numFmtId="10" fontId="5" fillId="78" borderId="0"/>
    <xf numFmtId="173" fontId="34" fillId="0" borderId="0">
      <alignment horizontal="left" wrapText="1"/>
    </xf>
    <xf numFmtId="10" fontId="5" fillId="78" borderId="0"/>
    <xf numFmtId="173" fontId="34" fillId="0" borderId="0">
      <alignment horizontal="left" wrapText="1"/>
    </xf>
    <xf numFmtId="10" fontId="5" fillId="78" borderId="0"/>
    <xf numFmtId="10" fontId="5" fillId="78" borderId="0"/>
    <xf numFmtId="10" fontId="5" fillId="78" borderId="0"/>
    <xf numFmtId="173" fontId="34" fillId="0" borderId="0">
      <alignment horizontal="left" wrapText="1"/>
    </xf>
    <xf numFmtId="10" fontId="5" fillId="78" borderId="0"/>
    <xf numFmtId="10" fontId="5" fillId="78" borderId="0"/>
    <xf numFmtId="173" fontId="34" fillId="0" borderId="0">
      <alignment horizontal="left" wrapText="1"/>
    </xf>
    <xf numFmtId="10" fontId="5" fillId="78" borderId="0"/>
    <xf numFmtId="10" fontId="5" fillId="78" borderId="0"/>
    <xf numFmtId="173" fontId="34" fillId="0" borderId="0">
      <alignment horizontal="left" wrapText="1"/>
    </xf>
    <xf numFmtId="10" fontId="5" fillId="78" borderId="0"/>
    <xf numFmtId="10" fontId="5" fillId="78" borderId="0"/>
    <xf numFmtId="173" fontId="34" fillId="0" borderId="0">
      <alignment horizontal="left" wrapText="1"/>
    </xf>
    <xf numFmtId="10" fontId="5" fillId="78" borderId="0"/>
    <xf numFmtId="173" fontId="34" fillId="0" borderId="0">
      <alignment horizontal="left" wrapText="1"/>
    </xf>
    <xf numFmtId="10" fontId="5" fillId="78" borderId="0"/>
    <xf numFmtId="10" fontId="5" fillId="78" borderId="0"/>
    <xf numFmtId="10" fontId="5" fillId="78" borderId="0"/>
    <xf numFmtId="222" fontId="5" fillId="78" borderId="0"/>
    <xf numFmtId="222" fontId="5" fillId="78" borderId="0"/>
    <xf numFmtId="222" fontId="5" fillId="78" borderId="0"/>
    <xf numFmtId="173" fontId="34" fillId="0" borderId="0">
      <alignment horizontal="left" wrapText="1"/>
    </xf>
    <xf numFmtId="222" fontId="5" fillId="78" borderId="0"/>
    <xf numFmtId="173" fontId="34" fillId="0" borderId="0">
      <alignment horizontal="left" wrapText="1"/>
    </xf>
    <xf numFmtId="222" fontId="5" fillId="78" borderId="0"/>
    <xf numFmtId="222" fontId="5" fillId="78" borderId="0"/>
    <xf numFmtId="222" fontId="5" fillId="78" borderId="0"/>
    <xf numFmtId="173" fontId="34" fillId="0" borderId="0">
      <alignment horizontal="left" wrapText="1"/>
    </xf>
    <xf numFmtId="222" fontId="5" fillId="78" borderId="0"/>
    <xf numFmtId="222" fontId="5" fillId="78" borderId="0"/>
    <xf numFmtId="173" fontId="34" fillId="0" borderId="0">
      <alignment horizontal="left" wrapText="1"/>
    </xf>
    <xf numFmtId="222" fontId="5" fillId="78" borderId="0"/>
    <xf numFmtId="222" fontId="5" fillId="78" borderId="0"/>
    <xf numFmtId="173" fontId="34" fillId="0" borderId="0">
      <alignment horizontal="left" wrapText="1"/>
    </xf>
    <xf numFmtId="222" fontId="5" fillId="78" borderId="0"/>
    <xf numFmtId="222" fontId="5" fillId="78" borderId="0"/>
    <xf numFmtId="173" fontId="34" fillId="0" borderId="0">
      <alignment horizontal="left" wrapText="1"/>
    </xf>
    <xf numFmtId="222" fontId="5" fillId="78" borderId="0"/>
    <xf numFmtId="173" fontId="34" fillId="0" borderId="0">
      <alignment horizontal="left" wrapText="1"/>
    </xf>
    <xf numFmtId="222" fontId="5" fillId="78" borderId="0"/>
    <xf numFmtId="222" fontId="5" fillId="78" borderId="0"/>
    <xf numFmtId="222" fontId="5" fillId="78" borderId="0"/>
    <xf numFmtId="42" fontId="5" fillId="78" borderId="0"/>
    <xf numFmtId="164" fontId="7" fillId="0" borderId="0" applyBorder="0" applyAlignment="0"/>
    <xf numFmtId="164" fontId="7" fillId="0" borderId="0" applyBorder="0" applyAlignment="0"/>
    <xf numFmtId="164" fontId="7" fillId="0" borderId="0" applyBorder="0" applyAlignment="0"/>
    <xf numFmtId="42" fontId="5" fillId="78" borderId="19">
      <alignment horizontal="left"/>
    </xf>
    <xf numFmtId="42" fontId="5" fillId="78" borderId="19">
      <alignment horizontal="left"/>
    </xf>
    <xf numFmtId="173" fontId="34" fillId="0" borderId="0">
      <alignment horizontal="left" wrapText="1"/>
    </xf>
    <xf numFmtId="42" fontId="5" fillId="78" borderId="19">
      <alignment horizontal="left"/>
    </xf>
    <xf numFmtId="42" fontId="5" fillId="78" borderId="19">
      <alignment horizontal="left"/>
    </xf>
    <xf numFmtId="42" fontId="5" fillId="78" borderId="19">
      <alignment horizontal="left"/>
    </xf>
    <xf numFmtId="173" fontId="34" fillId="0" borderId="0">
      <alignment horizontal="left" wrapText="1"/>
    </xf>
    <xf numFmtId="42" fontId="5" fillId="78" borderId="19">
      <alignment horizontal="left"/>
    </xf>
    <xf numFmtId="173" fontId="34" fillId="0" borderId="0">
      <alignment horizontal="left" wrapText="1"/>
    </xf>
    <xf numFmtId="222" fontId="8" fillId="78" borderId="19">
      <alignment horizontal="left"/>
    </xf>
    <xf numFmtId="173" fontId="34" fillId="0" borderId="0">
      <alignment horizontal="left" wrapText="1"/>
    </xf>
    <xf numFmtId="222" fontId="8" fillId="78" borderId="19">
      <alignment horizontal="left"/>
    </xf>
    <xf numFmtId="164" fontId="7" fillId="0" borderId="0" applyBorder="0" applyAlignment="0"/>
    <xf numFmtId="14" fontId="34" fillId="0" borderId="0" applyNumberFormat="0" applyFill="0" applyBorder="0" applyAlignment="0" applyProtection="0">
      <alignment horizontal="left"/>
    </xf>
    <xf numFmtId="14" fontId="34" fillId="0" borderId="0" applyNumberFormat="0" applyFill="0" applyBorder="0" applyAlignment="0" applyProtection="0">
      <alignment horizontal="left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173" fontId="34" fillId="0" borderId="0">
      <alignment horizontal="left" wrapText="1"/>
    </xf>
    <xf numFmtId="226" fontId="5" fillId="0" borderId="0" applyFont="0" applyFill="0" applyAlignment="0">
      <alignment horizontal="right"/>
    </xf>
    <xf numFmtId="226" fontId="5" fillId="0" borderId="0" applyFont="0" applyFill="0" applyAlignment="0">
      <alignment horizontal="right"/>
    </xf>
    <xf numFmtId="4" fontId="107" fillId="91" borderId="55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173" fontId="34" fillId="0" borderId="0">
      <alignment horizontal="left" wrapText="1"/>
    </xf>
    <xf numFmtId="4" fontId="107" fillId="91" borderId="55" applyNumberFormat="0" applyProtection="0">
      <alignment vertical="center"/>
    </xf>
    <xf numFmtId="4" fontId="107" fillId="91" borderId="55" applyNumberFormat="0" applyProtection="0">
      <alignment vertical="center"/>
    </xf>
    <xf numFmtId="4" fontId="107" fillId="91" borderId="55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107" fillId="91" borderId="55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6" fillId="43" borderId="38" applyNumberFormat="0" applyProtection="0">
      <alignment vertical="center"/>
    </xf>
    <xf numFmtId="4" fontId="115" fillId="91" borderId="55" applyNumberFormat="0" applyProtection="0">
      <alignment vertical="center"/>
    </xf>
    <xf numFmtId="173" fontId="34" fillId="0" borderId="0">
      <alignment horizontal="left" wrapText="1"/>
    </xf>
    <xf numFmtId="4" fontId="116" fillId="91" borderId="38" applyNumberFormat="0" applyProtection="0">
      <alignment vertical="center"/>
    </xf>
    <xf numFmtId="4" fontId="116" fillId="91" borderId="38" applyNumberFormat="0" applyProtection="0">
      <alignment vertical="center"/>
    </xf>
    <xf numFmtId="4" fontId="115" fillId="91" borderId="55" applyNumberFormat="0" applyProtection="0">
      <alignment vertical="center"/>
    </xf>
    <xf numFmtId="4" fontId="116" fillId="91" borderId="38" applyNumberFormat="0" applyProtection="0">
      <alignment vertical="center"/>
    </xf>
    <xf numFmtId="4" fontId="116" fillId="91" borderId="38" applyNumberFormat="0" applyProtection="0">
      <alignment vertical="center"/>
    </xf>
    <xf numFmtId="4" fontId="107" fillId="91" borderId="55" applyNumberFormat="0" applyProtection="0">
      <alignment horizontal="left" vertical="center" indent="1"/>
    </xf>
    <xf numFmtId="173" fontId="34" fillId="0" borderId="0">
      <alignment horizontal="left" wrapText="1"/>
    </xf>
    <xf numFmtId="4" fontId="6" fillId="91" borderId="38" applyNumberFormat="0" applyProtection="0">
      <alignment horizontal="left" vertical="center" indent="1"/>
    </xf>
    <xf numFmtId="4" fontId="6" fillId="91" borderId="38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4" fontId="6" fillId="91" borderId="38" applyNumberFormat="0" applyProtection="0">
      <alignment horizontal="left" vertical="center" indent="1"/>
    </xf>
    <xf numFmtId="4" fontId="6" fillId="91" borderId="38" applyNumberFormat="0" applyProtection="0">
      <alignment horizontal="left" vertical="center" indent="1"/>
    </xf>
    <xf numFmtId="4" fontId="6" fillId="91" borderId="38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173" fontId="34" fillId="0" borderId="0">
      <alignment horizontal="left" wrapText="1"/>
    </xf>
    <xf numFmtId="4" fontId="107" fillId="91" borderId="55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4" fontId="107" fillId="91" borderId="55" applyNumberFormat="0" applyProtection="0">
      <alignment horizontal="left" vertical="center" indent="1"/>
    </xf>
    <xf numFmtId="0" fontId="117" fillId="43" borderId="57" applyNumberFormat="0" applyProtection="0">
      <alignment horizontal="left" vertical="top" indent="1"/>
    </xf>
    <xf numFmtId="0" fontId="117" fillId="43" borderId="57" applyNumberFormat="0" applyProtection="0">
      <alignment horizontal="left" vertical="top" indent="1"/>
    </xf>
    <xf numFmtId="4" fontId="107" fillId="91" borderId="55" applyNumberFormat="0" applyProtection="0">
      <alignment horizontal="left" vertical="center" indent="1"/>
    </xf>
    <xf numFmtId="0" fontId="117" fillId="43" borderId="57" applyNumberFormat="0" applyProtection="0">
      <alignment horizontal="left" vertical="top" indent="1"/>
    </xf>
    <xf numFmtId="0" fontId="117" fillId="43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60" borderId="0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4" fontId="6" fillId="48" borderId="38" applyNumberFormat="0" applyProtection="0">
      <alignment horizontal="left" vertical="center" indent="1"/>
    </xf>
    <xf numFmtId="4" fontId="107" fillId="97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35" borderId="38" applyNumberFormat="0" applyProtection="0">
      <alignment horizontal="right" vertical="center"/>
    </xf>
    <xf numFmtId="4" fontId="6" fillId="35" borderId="38" applyNumberFormat="0" applyProtection="0">
      <alignment horizontal="right" vertical="center"/>
    </xf>
    <xf numFmtId="4" fontId="107" fillId="97" borderId="55" applyNumberFormat="0" applyProtection="0">
      <alignment horizontal="right" vertical="center"/>
    </xf>
    <xf numFmtId="4" fontId="6" fillId="35" borderId="38" applyNumberFormat="0" applyProtection="0">
      <alignment horizontal="right" vertical="center"/>
    </xf>
    <xf numFmtId="4" fontId="6" fillId="35" borderId="38" applyNumberFormat="0" applyProtection="0">
      <alignment horizontal="right" vertical="center"/>
    </xf>
    <xf numFmtId="4" fontId="107" fillId="98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99" borderId="38" applyNumberFormat="0" applyProtection="0">
      <alignment horizontal="right" vertical="center"/>
    </xf>
    <xf numFmtId="4" fontId="6" fillId="99" borderId="38" applyNumberFormat="0" applyProtection="0">
      <alignment horizontal="right" vertical="center"/>
    </xf>
    <xf numFmtId="4" fontId="107" fillId="98" borderId="55" applyNumberFormat="0" applyProtection="0">
      <alignment horizontal="right" vertical="center"/>
    </xf>
    <xf numFmtId="4" fontId="6" fillId="99" borderId="38" applyNumberFormat="0" applyProtection="0">
      <alignment horizontal="right" vertical="center"/>
    </xf>
    <xf numFmtId="4" fontId="6" fillId="99" borderId="38" applyNumberFormat="0" applyProtection="0">
      <alignment horizontal="right" vertical="center"/>
    </xf>
    <xf numFmtId="4" fontId="107" fillId="100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64" borderId="58" applyNumberFormat="0" applyProtection="0">
      <alignment horizontal="right" vertical="center"/>
    </xf>
    <xf numFmtId="4" fontId="6" fillId="64" borderId="58" applyNumberFormat="0" applyProtection="0">
      <alignment horizontal="right" vertical="center"/>
    </xf>
    <xf numFmtId="4" fontId="107" fillId="100" borderId="55" applyNumberFormat="0" applyProtection="0">
      <alignment horizontal="right" vertical="center"/>
    </xf>
    <xf numFmtId="4" fontId="6" fillId="64" borderId="58" applyNumberFormat="0" applyProtection="0">
      <alignment horizontal="right" vertical="center"/>
    </xf>
    <xf numFmtId="4" fontId="6" fillId="64" borderId="58" applyNumberFormat="0" applyProtection="0">
      <alignment horizontal="right" vertical="center"/>
    </xf>
    <xf numFmtId="4" fontId="107" fillId="101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44" borderId="38" applyNumberFormat="0" applyProtection="0">
      <alignment horizontal="right" vertical="center"/>
    </xf>
    <xf numFmtId="4" fontId="6" fillId="44" borderId="38" applyNumberFormat="0" applyProtection="0">
      <alignment horizontal="right" vertical="center"/>
    </xf>
    <xf numFmtId="4" fontId="107" fillId="101" borderId="55" applyNumberFormat="0" applyProtection="0">
      <alignment horizontal="right" vertical="center"/>
    </xf>
    <xf numFmtId="4" fontId="6" fillId="44" borderId="38" applyNumberFormat="0" applyProtection="0">
      <alignment horizontal="right" vertical="center"/>
    </xf>
    <xf numFmtId="4" fontId="6" fillId="44" borderId="38" applyNumberFormat="0" applyProtection="0">
      <alignment horizontal="right" vertical="center"/>
    </xf>
    <xf numFmtId="4" fontId="107" fillId="102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49" borderId="38" applyNumberFormat="0" applyProtection="0">
      <alignment horizontal="right" vertical="center"/>
    </xf>
    <xf numFmtId="4" fontId="6" fillId="49" borderId="38" applyNumberFormat="0" applyProtection="0">
      <alignment horizontal="right" vertical="center"/>
    </xf>
    <xf numFmtId="4" fontId="107" fillId="102" borderId="55" applyNumberFormat="0" applyProtection="0">
      <alignment horizontal="right" vertical="center"/>
    </xf>
    <xf numFmtId="4" fontId="6" fillId="49" borderId="38" applyNumberFormat="0" applyProtection="0">
      <alignment horizontal="right" vertical="center"/>
    </xf>
    <xf numFmtId="4" fontId="6" fillId="49" borderId="38" applyNumberFormat="0" applyProtection="0">
      <alignment horizontal="right" vertical="center"/>
    </xf>
    <xf numFmtId="4" fontId="107" fillId="103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46" borderId="38" applyNumberFormat="0" applyProtection="0">
      <alignment horizontal="right" vertical="center"/>
    </xf>
    <xf numFmtId="4" fontId="6" fillId="46" borderId="38" applyNumberFormat="0" applyProtection="0">
      <alignment horizontal="right" vertical="center"/>
    </xf>
    <xf numFmtId="4" fontId="107" fillId="103" borderId="55" applyNumberFormat="0" applyProtection="0">
      <alignment horizontal="right" vertical="center"/>
    </xf>
    <xf numFmtId="4" fontId="6" fillId="46" borderId="38" applyNumberFormat="0" applyProtection="0">
      <alignment horizontal="right" vertical="center"/>
    </xf>
    <xf numFmtId="4" fontId="6" fillId="46" borderId="38" applyNumberFormat="0" applyProtection="0">
      <alignment horizontal="right" vertical="center"/>
    </xf>
    <xf numFmtId="4" fontId="107" fillId="104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70" borderId="38" applyNumberFormat="0" applyProtection="0">
      <alignment horizontal="right" vertical="center"/>
    </xf>
    <xf numFmtId="4" fontId="6" fillId="70" borderId="38" applyNumberFormat="0" applyProtection="0">
      <alignment horizontal="right" vertical="center"/>
    </xf>
    <xf numFmtId="4" fontId="107" fillId="104" borderId="55" applyNumberFormat="0" applyProtection="0">
      <alignment horizontal="right" vertical="center"/>
    </xf>
    <xf numFmtId="4" fontId="6" fillId="70" borderId="38" applyNumberFormat="0" applyProtection="0">
      <alignment horizontal="right" vertical="center"/>
    </xf>
    <xf numFmtId="4" fontId="6" fillId="70" borderId="38" applyNumberFormat="0" applyProtection="0">
      <alignment horizontal="right" vertical="center"/>
    </xf>
    <xf numFmtId="4" fontId="107" fillId="105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106" borderId="38" applyNumberFormat="0" applyProtection="0">
      <alignment horizontal="right" vertical="center"/>
    </xf>
    <xf numFmtId="4" fontId="6" fillId="106" borderId="38" applyNumberFormat="0" applyProtection="0">
      <alignment horizontal="right" vertical="center"/>
    </xf>
    <xf numFmtId="4" fontId="107" fillId="105" borderId="55" applyNumberFormat="0" applyProtection="0">
      <alignment horizontal="right" vertical="center"/>
    </xf>
    <xf numFmtId="4" fontId="6" fillId="106" borderId="38" applyNumberFormat="0" applyProtection="0">
      <alignment horizontal="right" vertical="center"/>
    </xf>
    <xf numFmtId="4" fontId="6" fillId="106" borderId="38" applyNumberFormat="0" applyProtection="0">
      <alignment horizontal="right" vertical="center"/>
    </xf>
    <xf numFmtId="4" fontId="107" fillId="107" borderId="55" applyNumberFormat="0" applyProtection="0">
      <alignment horizontal="right" vertical="center"/>
    </xf>
    <xf numFmtId="173" fontId="34" fillId="0" borderId="0">
      <alignment horizontal="left" wrapText="1"/>
    </xf>
    <xf numFmtId="4" fontId="6" fillId="42" borderId="38" applyNumberFormat="0" applyProtection="0">
      <alignment horizontal="right" vertical="center"/>
    </xf>
    <xf numFmtId="4" fontId="6" fillId="42" borderId="38" applyNumberFormat="0" applyProtection="0">
      <alignment horizontal="right" vertical="center"/>
    </xf>
    <xf numFmtId="4" fontId="107" fillId="107" borderId="55" applyNumberFormat="0" applyProtection="0">
      <alignment horizontal="right" vertical="center"/>
    </xf>
    <xf numFmtId="4" fontId="6" fillId="42" borderId="38" applyNumberFormat="0" applyProtection="0">
      <alignment horizontal="right" vertical="center"/>
    </xf>
    <xf numFmtId="4" fontId="6" fillId="42" borderId="38" applyNumberFormat="0" applyProtection="0">
      <alignment horizontal="right" vertical="center"/>
    </xf>
    <xf numFmtId="4" fontId="118" fillId="108" borderId="55" applyNumberFormat="0" applyProtection="0">
      <alignment horizontal="left" vertical="center" indent="1"/>
    </xf>
    <xf numFmtId="4" fontId="118" fillId="109" borderId="0" applyNumberFormat="0" applyProtection="0">
      <alignment horizontal="left" vertical="center" indent="1"/>
    </xf>
    <xf numFmtId="4" fontId="6" fillId="110" borderId="58" applyNumberFormat="0" applyProtection="0">
      <alignment horizontal="left" vertical="center" indent="1"/>
    </xf>
    <xf numFmtId="4" fontId="6" fillId="110" borderId="58" applyNumberFormat="0" applyProtection="0">
      <alignment horizontal="left" vertical="center" indent="1"/>
    </xf>
    <xf numFmtId="4" fontId="118" fillId="109" borderId="0" applyNumberFormat="0" applyProtection="0">
      <alignment horizontal="left" vertical="center" indent="1"/>
    </xf>
    <xf numFmtId="4" fontId="118" fillId="108" borderId="55" applyNumberFormat="0" applyProtection="0">
      <alignment horizontal="left" vertical="center" indent="1"/>
    </xf>
    <xf numFmtId="4" fontId="118" fillId="108" borderId="55" applyNumberFormat="0" applyProtection="0">
      <alignment horizontal="left" vertical="center" indent="1"/>
    </xf>
    <xf numFmtId="4" fontId="118" fillId="108" borderId="55" applyNumberFormat="0" applyProtection="0">
      <alignment horizontal="left" vertical="center" indent="1"/>
    </xf>
    <xf numFmtId="4" fontId="6" fillId="110" borderId="58" applyNumberFormat="0" applyProtection="0">
      <alignment horizontal="left" vertical="center" indent="1"/>
    </xf>
    <xf numFmtId="4" fontId="6" fillId="110" borderId="58" applyNumberFormat="0" applyProtection="0">
      <alignment horizontal="left" vertical="center" indent="1"/>
    </xf>
    <xf numFmtId="4" fontId="107" fillId="111" borderId="59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107" fillId="111" borderId="0" applyNumberFormat="0" applyProtection="0">
      <alignment horizontal="left" vertical="center" indent="1"/>
    </xf>
    <xf numFmtId="4" fontId="107" fillId="111" borderId="59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107" fillId="111" borderId="0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107" fillId="111" borderId="59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4" fontId="86" fillId="73" borderId="0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4" fontId="5" fillId="73" borderId="58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4" fontId="6" fillId="113" borderId="38" applyNumberFormat="0" applyProtection="0">
      <alignment horizontal="right" vertical="center"/>
    </xf>
    <xf numFmtId="4" fontId="6" fillId="113" borderId="38" applyNumberFormat="0" applyProtection="0">
      <alignment horizontal="right" vertical="center"/>
    </xf>
    <xf numFmtId="4" fontId="107" fillId="111" borderId="55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107" fillId="111" borderId="55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107" fillId="114" borderId="0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119" fillId="0" borderId="0" applyNumberFormat="0" applyProtection="0">
      <alignment horizontal="left" vertical="center" indent="1"/>
    </xf>
    <xf numFmtId="4" fontId="107" fillId="111" borderId="55" applyNumberFormat="0" applyProtection="0">
      <alignment horizontal="left" vertical="center" indent="1"/>
    </xf>
    <xf numFmtId="4" fontId="107" fillId="111" borderId="55" applyNumberFormat="0" applyProtection="0">
      <alignment horizontal="left" vertical="center" indent="1"/>
    </xf>
    <xf numFmtId="4" fontId="107" fillId="111" borderId="55" applyNumberFormat="0" applyProtection="0">
      <alignment horizontal="left" vertical="center" indent="1"/>
    </xf>
    <xf numFmtId="4" fontId="107" fillId="111" borderId="55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6" fillId="114" borderId="58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107" fillId="113" borderId="0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119" fillId="0" borderId="0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107" fillId="115" borderId="55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4" fontId="6" fillId="113" borderId="58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73" borderId="57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6" fillId="79" borderId="38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5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5" borderId="55" applyNumberFormat="0" applyProtection="0">
      <alignment horizontal="left" vertical="center" indent="1"/>
    </xf>
    <xf numFmtId="0" fontId="5" fillId="115" borderId="55" applyNumberFormat="0" applyProtection="0">
      <alignment horizontal="left" vertical="center" indent="1"/>
    </xf>
    <xf numFmtId="0" fontId="5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173" fontId="34" fillId="0" borderId="0">
      <alignment horizontal="left" wrapTex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5" borderId="55" applyNumberFormat="0" applyProtection="0">
      <alignment horizontal="left" vertical="center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6" fillId="73" borderId="57" applyNumberFormat="0" applyProtection="0">
      <alignment horizontal="left" vertical="top" indent="1"/>
    </xf>
    <xf numFmtId="0" fontId="5" fillId="116" borderId="55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3" borderId="57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6" fillId="83" borderId="38" applyNumberFormat="0" applyProtection="0">
      <alignment horizontal="left" vertical="center" indent="1"/>
    </xf>
    <xf numFmtId="0" fontId="5" fillId="116" borderId="55" applyNumberFormat="0" applyProtection="0">
      <alignment horizontal="left" vertical="center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5" fillId="11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5" fillId="116" borderId="55" applyNumberFormat="0" applyProtection="0">
      <alignment horizontal="left" vertical="center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5" fillId="113" borderId="57" applyNumberFormat="0" applyProtection="0">
      <alignment horizontal="left" vertical="top" indent="1"/>
    </xf>
    <xf numFmtId="0" fontId="5" fillId="116" borderId="55" applyNumberFormat="0" applyProtection="0">
      <alignment horizontal="left" vertical="center" indent="1"/>
    </xf>
    <xf numFmtId="0" fontId="5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5" fillId="113" borderId="57" applyNumberFormat="0" applyProtection="0">
      <alignment horizontal="left" vertical="top" indent="1"/>
    </xf>
    <xf numFmtId="0" fontId="5" fillId="116" borderId="55" applyNumberFormat="0" applyProtection="0">
      <alignment horizontal="left" vertical="center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6" fillId="113" borderId="57" applyNumberFormat="0" applyProtection="0">
      <alignment horizontal="left" vertical="top" indent="1"/>
    </xf>
    <xf numFmtId="0" fontId="5" fillId="84" borderId="55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34" borderId="57" applyNumberFormat="0" applyProtection="0">
      <alignment horizontal="left" vertical="center" indent="1"/>
    </xf>
    <xf numFmtId="0" fontId="5" fillId="34" borderId="57" applyNumberFormat="0" applyProtection="0">
      <alignment horizontal="left" vertical="center" indent="1"/>
    </xf>
    <xf numFmtId="0" fontId="5" fillId="34" borderId="57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 indent="1"/>
    </xf>
    <xf numFmtId="0" fontId="5" fillId="34" borderId="57" applyNumberFormat="0" applyProtection="0">
      <alignment horizontal="left" vertical="center" indent="1"/>
    </xf>
    <xf numFmtId="0" fontId="5" fillId="34" borderId="57" applyNumberFormat="0" applyProtection="0">
      <alignment horizontal="left" vertical="center" indent="1"/>
    </xf>
    <xf numFmtId="0" fontId="5" fillId="34" borderId="57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34" borderId="57" applyNumberFormat="0" applyProtection="0">
      <alignment horizontal="left" vertical="center" indent="1"/>
    </xf>
    <xf numFmtId="0" fontId="5" fillId="84" borderId="55" applyNumberFormat="0" applyProtection="0">
      <alignment horizontal="left" vertical="center" indent="1"/>
    </xf>
    <xf numFmtId="0" fontId="5" fillId="84" borderId="55" applyNumberFormat="0" applyProtection="0">
      <alignment horizontal="left" vertical="center" indent="1"/>
    </xf>
    <xf numFmtId="0" fontId="5" fillId="84" borderId="55" applyNumberFormat="0" applyProtection="0">
      <alignment horizontal="left" vertical="center" indent="1"/>
    </xf>
    <xf numFmtId="0" fontId="5" fillId="84" borderId="55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5" fillId="84" borderId="55" applyNumberFormat="0" applyProtection="0">
      <alignment horizontal="left" vertical="center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6" fillId="34" borderId="38" applyNumberFormat="0" applyProtection="0">
      <alignment horizontal="left" vertical="center" indent="1"/>
    </xf>
    <xf numFmtId="0" fontId="5" fillId="84" borderId="55" applyNumberFormat="0" applyProtection="0">
      <alignment horizontal="left" vertical="center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5" fillId="84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5" fillId="84" borderId="55" applyNumberFormat="0" applyProtection="0">
      <alignment horizontal="left" vertical="center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84" borderId="55" applyNumberFormat="0" applyProtection="0">
      <alignment horizontal="left" vertical="center" indent="1"/>
    </xf>
    <xf numFmtId="0" fontId="5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5" fillId="34" borderId="57" applyNumberFormat="0" applyProtection="0">
      <alignment horizontal="left" vertical="top" indent="1"/>
    </xf>
    <xf numFmtId="0" fontId="5" fillId="84" borderId="55" applyNumberFormat="0" applyProtection="0">
      <alignment horizontal="left" vertical="center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6" fillId="34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114" borderId="57" applyNumberFormat="0" applyProtection="0">
      <alignment horizontal="left" vertical="center" indent="1"/>
    </xf>
    <xf numFmtId="0" fontId="5" fillId="114" borderId="57" applyNumberFormat="0" applyProtection="0">
      <alignment horizontal="left" vertical="center" indent="1"/>
    </xf>
    <xf numFmtId="0" fontId="5" fillId="114" borderId="57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 indent="1"/>
    </xf>
    <xf numFmtId="0" fontId="5" fillId="114" borderId="57" applyNumberFormat="0" applyProtection="0">
      <alignment horizontal="left" vertical="center" indent="1"/>
    </xf>
    <xf numFmtId="0" fontId="5" fillId="114" borderId="57" applyNumberFormat="0" applyProtection="0">
      <alignment horizontal="left" vertical="center" indent="1"/>
    </xf>
    <xf numFmtId="0" fontId="5" fillId="114" borderId="57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114" borderId="57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5" fillId="96" borderId="55" applyNumberFormat="0" applyProtection="0">
      <alignment horizontal="left" vertical="center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6" fillId="114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5" fillId="114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0" fontId="5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5" fillId="114" borderId="57" applyNumberFormat="0" applyProtection="0">
      <alignment horizontal="left" vertical="top" indent="1"/>
    </xf>
    <xf numFmtId="0" fontId="5" fillId="96" borderId="55" applyNumberFormat="0" applyProtection="0">
      <alignment horizontal="left" vertical="center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6" fillId="114" borderId="57" applyNumberFormat="0" applyProtection="0">
      <alignment horizontal="left" vertical="top" indent="1"/>
    </xf>
    <xf numFmtId="0" fontId="5" fillId="80" borderId="3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5" fillId="80" borderId="3" applyNumberFormat="0">
      <protection locked="0"/>
    </xf>
    <xf numFmtId="173" fontId="34" fillId="0" borderId="0">
      <alignment horizontal="left" wrapText="1"/>
    </xf>
    <xf numFmtId="0" fontId="5" fillId="80" borderId="3" applyNumberFormat="0">
      <protection locked="0"/>
    </xf>
    <xf numFmtId="0" fontId="5" fillId="80" borderId="3" applyNumberFormat="0">
      <protection locked="0"/>
    </xf>
    <xf numFmtId="173" fontId="34" fillId="0" borderId="0">
      <alignment horizontal="left" wrapText="1"/>
    </xf>
    <xf numFmtId="0" fontId="5" fillId="80" borderId="3" applyNumberFormat="0">
      <protection locked="0"/>
    </xf>
    <xf numFmtId="0" fontId="6" fillId="80" borderId="60" applyNumberFormat="0">
      <protection locked="0"/>
    </xf>
    <xf numFmtId="0" fontId="5" fillId="80" borderId="3" applyNumberFormat="0">
      <protection locked="0"/>
    </xf>
    <xf numFmtId="0" fontId="5" fillId="80" borderId="3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6" fillId="80" borderId="60" applyNumberFormat="0">
      <protection locked="0"/>
    </xf>
    <xf numFmtId="0" fontId="7" fillId="73" borderId="61" applyBorder="0"/>
    <xf numFmtId="0" fontId="7" fillId="73" borderId="61" applyBorder="0"/>
    <xf numFmtId="0" fontId="7" fillId="73" borderId="61" applyBorder="0"/>
    <xf numFmtId="4" fontId="107" fillId="117" borderId="55" applyNumberFormat="0" applyProtection="0">
      <alignment vertical="center"/>
    </xf>
    <xf numFmtId="173" fontId="34" fillId="0" borderId="0">
      <alignment horizontal="left" wrapText="1"/>
    </xf>
    <xf numFmtId="4" fontId="67" fillId="38" borderId="57" applyNumberFormat="0" applyProtection="0">
      <alignment vertical="center"/>
    </xf>
    <xf numFmtId="4" fontId="67" fillId="38" borderId="57" applyNumberFormat="0" applyProtection="0">
      <alignment vertical="center"/>
    </xf>
    <xf numFmtId="4" fontId="107" fillId="117" borderId="55" applyNumberFormat="0" applyProtection="0">
      <alignment vertical="center"/>
    </xf>
    <xf numFmtId="4" fontId="67" fillId="38" borderId="57" applyNumberFormat="0" applyProtection="0">
      <alignment vertical="center"/>
    </xf>
    <xf numFmtId="4" fontId="67" fillId="38" borderId="57" applyNumberFormat="0" applyProtection="0">
      <alignment vertical="center"/>
    </xf>
    <xf numFmtId="4" fontId="115" fillId="117" borderId="55" applyNumberFormat="0" applyProtection="0">
      <alignment vertical="center"/>
    </xf>
    <xf numFmtId="173" fontId="34" fillId="0" borderId="0">
      <alignment horizontal="left" wrapText="1"/>
    </xf>
    <xf numFmtId="4" fontId="116" fillId="117" borderId="3" applyNumberFormat="0" applyProtection="0">
      <alignment vertical="center"/>
    </xf>
    <xf numFmtId="4" fontId="116" fillId="117" borderId="3" applyNumberFormat="0" applyProtection="0">
      <alignment vertical="center"/>
    </xf>
    <xf numFmtId="4" fontId="115" fillId="117" borderId="55" applyNumberFormat="0" applyProtection="0">
      <alignment vertical="center"/>
    </xf>
    <xf numFmtId="4" fontId="116" fillId="117" borderId="3" applyNumberFormat="0" applyProtection="0">
      <alignment vertical="center"/>
    </xf>
    <xf numFmtId="4" fontId="116" fillId="117" borderId="3" applyNumberFormat="0" applyProtection="0">
      <alignment vertical="center"/>
    </xf>
    <xf numFmtId="4" fontId="107" fillId="117" borderId="55" applyNumberFormat="0" applyProtection="0">
      <alignment horizontal="left" vertical="center" indent="1"/>
    </xf>
    <xf numFmtId="173" fontId="34" fillId="0" borderId="0">
      <alignment horizontal="left" wrapText="1"/>
    </xf>
    <xf numFmtId="4" fontId="107" fillId="117" borderId="55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4" fontId="67" fillId="79" borderId="57" applyNumberFormat="0" applyProtection="0">
      <alignment horizontal="left" vertical="center" indent="1"/>
    </xf>
    <xf numFmtId="4" fontId="67" fillId="79" borderId="57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4" fontId="67" fillId="79" borderId="57" applyNumberFormat="0" applyProtection="0">
      <alignment horizontal="left" vertical="center" indent="1"/>
    </xf>
    <xf numFmtId="4" fontId="67" fillId="79" borderId="57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173" fontId="34" fillId="0" borderId="0">
      <alignment horizontal="left" wrapText="1"/>
    </xf>
    <xf numFmtId="4" fontId="107" fillId="117" borderId="55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4" fontId="107" fillId="117" borderId="55" applyNumberFormat="0" applyProtection="0">
      <alignment horizontal="left" vertical="center" indent="1"/>
    </xf>
    <xf numFmtId="0" fontId="67" fillId="38" borderId="57" applyNumberFormat="0" applyProtection="0">
      <alignment horizontal="left" vertical="top" indent="1"/>
    </xf>
    <xf numFmtId="0" fontId="67" fillId="38" borderId="57" applyNumberFormat="0" applyProtection="0">
      <alignment horizontal="left" vertical="top" indent="1"/>
    </xf>
    <xf numFmtId="4" fontId="107" fillId="117" borderId="55" applyNumberFormat="0" applyProtection="0">
      <alignment horizontal="left" vertical="center" indent="1"/>
    </xf>
    <xf numFmtId="0" fontId="67" fillId="38" borderId="57" applyNumberFormat="0" applyProtection="0">
      <alignment horizontal="left" vertical="top" indent="1"/>
    </xf>
    <xf numFmtId="0" fontId="67" fillId="38" borderId="57" applyNumberFormat="0" applyProtection="0">
      <alignment horizontal="left" vertical="top" indent="1"/>
    </xf>
    <xf numFmtId="4" fontId="107" fillId="111" borderId="55" applyNumberFormat="0" applyProtection="0">
      <alignment horizontal="right" vertical="center"/>
    </xf>
    <xf numFmtId="4" fontId="107" fillId="111" borderId="55" applyNumberFormat="0" applyProtection="0">
      <alignment horizontal="right" vertical="center"/>
    </xf>
    <xf numFmtId="4" fontId="6" fillId="0" borderId="38" applyNumberFormat="0" applyProtection="0">
      <alignment horizontal="right" vertical="center"/>
    </xf>
    <xf numFmtId="4" fontId="6" fillId="0" borderId="38" applyNumberFormat="0" applyProtection="0">
      <alignment horizontal="right" vertical="center"/>
    </xf>
    <xf numFmtId="173" fontId="34" fillId="0" borderId="0">
      <alignment horizontal="left" wrapText="1"/>
    </xf>
    <xf numFmtId="4" fontId="6" fillId="0" borderId="38" applyNumberFormat="0" applyProtection="0">
      <alignment horizontal="right" vertical="center"/>
    </xf>
    <xf numFmtId="4" fontId="107" fillId="111" borderId="55" applyNumberFormat="0" applyProtection="0">
      <alignment horizontal="right" vertical="center"/>
    </xf>
    <xf numFmtId="4" fontId="6" fillId="0" borderId="38" applyNumberFormat="0" applyProtection="0">
      <alignment horizontal="right" vertical="center"/>
    </xf>
    <xf numFmtId="4" fontId="115" fillId="111" borderId="55" applyNumberFormat="0" applyProtection="0">
      <alignment horizontal="right" vertical="center"/>
    </xf>
    <xf numFmtId="173" fontId="34" fillId="0" borderId="0">
      <alignment horizontal="left" wrapText="1"/>
    </xf>
    <xf numFmtId="4" fontId="116" fillId="78" borderId="38" applyNumberFormat="0" applyProtection="0">
      <alignment horizontal="right" vertical="center"/>
    </xf>
    <xf numFmtId="4" fontId="116" fillId="78" borderId="38" applyNumberFormat="0" applyProtection="0">
      <alignment horizontal="right" vertical="center"/>
    </xf>
    <xf numFmtId="4" fontId="115" fillId="111" borderId="55" applyNumberFormat="0" applyProtection="0">
      <alignment horizontal="right" vertical="center"/>
    </xf>
    <xf numFmtId="4" fontId="116" fillId="78" borderId="38" applyNumberFormat="0" applyProtection="0">
      <alignment horizontal="right" vertical="center"/>
    </xf>
    <xf numFmtId="4" fontId="116" fillId="78" borderId="38" applyNumberFormat="0" applyProtection="0">
      <alignment horizontal="right" vertical="center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4" fontId="6" fillId="48" borderId="38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173" fontId="34" fillId="0" borderId="0">
      <alignment horizontal="left" wrapTex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5" fillId="96" borderId="55" applyNumberFormat="0" applyProtection="0">
      <alignment horizontal="left" vertical="center" indent="1"/>
    </xf>
    <xf numFmtId="0" fontId="67" fillId="113" borderId="57" applyNumberFormat="0" applyProtection="0">
      <alignment horizontal="left" vertical="top" indent="1"/>
    </xf>
    <xf numFmtId="0" fontId="120" fillId="0" borderId="0"/>
    <xf numFmtId="0" fontId="120" fillId="0" borderId="0"/>
    <xf numFmtId="0" fontId="121" fillId="0" borderId="0" applyNumberFormat="0" applyProtection="0">
      <alignment horizontal="left" indent="5"/>
    </xf>
    <xf numFmtId="0" fontId="120" fillId="0" borderId="0"/>
    <xf numFmtId="4" fontId="122" fillId="118" borderId="58" applyNumberFormat="0" applyProtection="0">
      <alignment horizontal="left" vertical="center" indent="1"/>
    </xf>
    <xf numFmtId="4" fontId="122" fillId="118" borderId="58" applyNumberFormat="0" applyProtection="0">
      <alignment horizontal="left" vertical="center" indent="1"/>
    </xf>
    <xf numFmtId="4" fontId="122" fillId="118" borderId="58" applyNumberFormat="0" applyProtection="0">
      <alignment horizontal="left" vertical="center" indent="1"/>
    </xf>
    <xf numFmtId="4" fontId="122" fillId="118" borderId="58" applyNumberFormat="0" applyProtection="0">
      <alignment horizontal="left" vertical="center" indent="1"/>
    </xf>
    <xf numFmtId="4" fontId="122" fillId="118" borderId="58" applyNumberFormat="0" applyProtection="0">
      <alignment horizontal="left" vertical="center" indent="1"/>
    </xf>
    <xf numFmtId="0" fontId="6" fillId="119" borderId="3"/>
    <xf numFmtId="0" fontId="6" fillId="119" borderId="3"/>
    <xf numFmtId="0" fontId="6" fillId="119" borderId="3"/>
    <xf numFmtId="0" fontId="6" fillId="119" borderId="3"/>
    <xf numFmtId="0" fontId="6" fillId="119" borderId="3"/>
    <xf numFmtId="0" fontId="6" fillId="119" borderId="3"/>
    <xf numFmtId="0" fontId="6" fillId="119" borderId="3"/>
    <xf numFmtId="4" fontId="123" fillId="111" borderId="55" applyNumberFormat="0" applyProtection="0">
      <alignment horizontal="right" vertical="center"/>
    </xf>
    <xf numFmtId="173" fontId="34" fillId="0" borderId="0">
      <alignment horizontal="left" wrapText="1"/>
    </xf>
    <xf numFmtId="4" fontId="124" fillId="80" borderId="38" applyNumberFormat="0" applyProtection="0">
      <alignment horizontal="right" vertical="center"/>
    </xf>
    <xf numFmtId="4" fontId="124" fillId="80" borderId="38" applyNumberFormat="0" applyProtection="0">
      <alignment horizontal="right" vertical="center"/>
    </xf>
    <xf numFmtId="4" fontId="123" fillId="111" borderId="55" applyNumberFormat="0" applyProtection="0">
      <alignment horizontal="right" vertical="center"/>
    </xf>
    <xf numFmtId="4" fontId="124" fillId="80" borderId="38" applyNumberFormat="0" applyProtection="0">
      <alignment horizontal="right" vertical="center"/>
    </xf>
    <xf numFmtId="4" fontId="124" fillId="80" borderId="38" applyNumberFormat="0" applyProtection="0">
      <alignment horizontal="right" vertical="center"/>
    </xf>
    <xf numFmtId="39" fontId="5" fillId="120" borderId="0"/>
    <xf numFmtId="39" fontId="5" fillId="120" borderId="0"/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173" fontId="34" fillId="0" borderId="0">
      <alignment horizontal="left" wrapText="1"/>
    </xf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39" fontId="5" fillId="120" borderId="0"/>
    <xf numFmtId="0" fontId="125" fillId="0" borderId="0" applyNumberFormat="0" applyFill="0" applyBorder="0" applyAlignment="0" applyProtection="0"/>
    <xf numFmtId="42" fontId="46" fillId="0" borderId="0" applyFill="0" applyBorder="0" applyAlignment="0" applyProtection="0"/>
    <xf numFmtId="227" fontId="110" fillId="0" borderId="0" applyFill="0" applyBorder="0" applyProtection="0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38" fontId="6" fillId="0" borderId="62"/>
    <xf numFmtId="173" fontId="34" fillId="0" borderId="0">
      <alignment horizontal="left" wrapText="1"/>
    </xf>
    <xf numFmtId="38" fontId="6" fillId="0" borderId="62"/>
    <xf numFmtId="0" fontId="6" fillId="0" borderId="62"/>
    <xf numFmtId="38" fontId="6" fillId="0" borderId="62"/>
    <xf numFmtId="38" fontId="6" fillId="0" borderId="62"/>
    <xf numFmtId="38" fontId="6" fillId="0" borderId="62"/>
    <xf numFmtId="38" fontId="7" fillId="0" borderId="19"/>
    <xf numFmtId="38" fontId="7" fillId="0" borderId="19"/>
    <xf numFmtId="38" fontId="7" fillId="0" borderId="19"/>
    <xf numFmtId="38" fontId="7" fillId="0" borderId="19"/>
    <xf numFmtId="173" fontId="34" fillId="0" borderId="0">
      <alignment horizontal="left" wrapText="1"/>
    </xf>
    <xf numFmtId="0" fontId="7" fillId="0" borderId="19"/>
    <xf numFmtId="0" fontId="7" fillId="0" borderId="19"/>
    <xf numFmtId="0" fontId="7" fillId="0" borderId="19"/>
    <xf numFmtId="38" fontId="7" fillId="0" borderId="19"/>
    <xf numFmtId="38" fontId="7" fillId="0" borderId="19"/>
    <xf numFmtId="38" fontId="7" fillId="0" borderId="19"/>
    <xf numFmtId="38" fontId="7" fillId="0" borderId="19"/>
    <xf numFmtId="39" fontId="34" fillId="121" borderId="0"/>
    <xf numFmtId="39" fontId="34" fillId="121" borderId="0"/>
    <xf numFmtId="173" fontId="5" fillId="0" borderId="0">
      <alignment horizontal="left" wrapText="1"/>
    </xf>
    <xf numFmtId="165" fontId="5" fillId="0" borderId="0">
      <alignment horizontal="left" wrapText="1"/>
    </xf>
    <xf numFmtId="218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4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222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2" fontId="5" fillId="0" borderId="0">
      <alignment horizontal="left" wrapText="1"/>
    </xf>
    <xf numFmtId="173" fontId="34" fillId="0" borderId="0">
      <alignment horizontal="left" wrapText="1"/>
    </xf>
    <xf numFmtId="222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34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3" fontId="5" fillId="0" borderId="0">
      <alignment horizontal="left" wrapText="1"/>
    </xf>
    <xf numFmtId="171" fontId="5" fillId="0" borderId="0">
      <alignment horizontal="left" wrapText="1"/>
    </xf>
    <xf numFmtId="171" fontId="5" fillId="0" borderId="0">
      <alignment horizontal="left" wrapText="1"/>
    </xf>
    <xf numFmtId="173" fontId="34" fillId="0" borderId="0">
      <alignment horizontal="left" wrapText="1"/>
    </xf>
    <xf numFmtId="171" fontId="5" fillId="0" borderId="0">
      <alignment horizontal="left" wrapText="1"/>
    </xf>
    <xf numFmtId="173" fontId="34" fillId="0" borderId="0">
      <alignment horizontal="left" wrapText="1"/>
    </xf>
    <xf numFmtId="171" fontId="5" fillId="0" borderId="0">
      <alignment horizontal="left" wrapText="1"/>
    </xf>
    <xf numFmtId="165" fontId="5" fillId="0" borderId="0">
      <alignment horizontal="left" wrapText="1"/>
    </xf>
    <xf numFmtId="165" fontId="5" fillId="0" borderId="0">
      <alignment horizontal="left" wrapText="1"/>
    </xf>
    <xf numFmtId="173" fontId="34" fillId="0" borderId="0">
      <alignment horizontal="left" wrapText="1"/>
    </xf>
    <xf numFmtId="219" fontId="5" fillId="0" borderId="0">
      <alignment horizontal="left" wrapText="1"/>
    </xf>
    <xf numFmtId="165" fontId="5" fillId="0" borderId="0">
      <alignment horizontal="left" wrapText="1"/>
    </xf>
    <xf numFmtId="219" fontId="5" fillId="0" borderId="0">
      <alignment horizontal="left" wrapText="1"/>
    </xf>
    <xf numFmtId="219" fontId="5" fillId="0" borderId="0">
      <alignment horizontal="left" wrapText="1"/>
    </xf>
    <xf numFmtId="219" fontId="5" fillId="0" borderId="0">
      <alignment horizontal="left" wrapText="1"/>
    </xf>
    <xf numFmtId="219" fontId="5" fillId="0" borderId="0">
      <alignment horizontal="left" wrapText="1"/>
    </xf>
    <xf numFmtId="172" fontId="5" fillId="0" borderId="0">
      <alignment horizontal="left" wrapText="1"/>
    </xf>
    <xf numFmtId="172" fontId="5" fillId="0" borderId="0">
      <alignment horizontal="left" wrapText="1"/>
    </xf>
    <xf numFmtId="219" fontId="5" fillId="0" borderId="0">
      <alignment horizontal="left" wrapText="1"/>
    </xf>
    <xf numFmtId="165" fontId="5" fillId="0" borderId="0">
      <alignment horizontal="left" wrapText="1"/>
    </xf>
    <xf numFmtId="173" fontId="5" fillId="0" borderId="0">
      <alignment horizontal="left" wrapText="1"/>
    </xf>
    <xf numFmtId="172" fontId="5" fillId="0" borderId="0">
      <alignment horizontal="left" wrapText="1"/>
    </xf>
    <xf numFmtId="173" fontId="5" fillId="0" borderId="0">
      <alignment horizontal="left" wrapText="1"/>
    </xf>
    <xf numFmtId="0" fontId="5" fillId="0" borderId="0">
      <alignment horizontal="left" wrapText="1"/>
    </xf>
    <xf numFmtId="0" fontId="126" fillId="122" borderId="0" applyNumberFormat="0" applyBorder="0" applyAlignment="0" applyProtection="0"/>
    <xf numFmtId="0" fontId="87" fillId="0" borderId="0" applyNumberFormat="0" applyFill="0" applyBorder="0" applyAlignment="0" applyProtection="0"/>
    <xf numFmtId="0" fontId="127" fillId="122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8" fillId="123" borderId="0" applyNumberFormat="0" applyBorder="0" applyAlignment="0" applyProtection="0"/>
    <xf numFmtId="0" fontId="128" fillId="123" borderId="0" applyNumberFormat="0" applyBorder="0" applyProtection="0">
      <alignment horizontal="center"/>
    </xf>
    <xf numFmtId="0" fontId="129" fillId="123" borderId="0" applyNumberFormat="0" applyBorder="0" applyAlignment="0" applyProtection="0"/>
    <xf numFmtId="0" fontId="5" fillId="0" borderId="0" applyNumberFormat="0" applyFont="0" applyFill="0" applyBorder="0" applyProtection="0">
      <alignment horizontal="right"/>
    </xf>
    <xf numFmtId="0" fontId="5" fillId="0" borderId="0" applyNumberFormat="0" applyFont="0" applyFill="0" applyBorder="0" applyProtection="0">
      <alignment horizontal="left"/>
    </xf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" fillId="124" borderId="0" applyNumberFormat="0" applyFont="0" applyBorder="0" applyAlignment="0" applyProtection="0"/>
    <xf numFmtId="228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29" fontId="5" fillId="0" borderId="0" applyFont="0" applyFill="0" applyBorder="0" applyAlignment="0" applyProtection="0"/>
    <xf numFmtId="0" fontId="5" fillId="0" borderId="41" applyNumberFormat="0" applyFont="0" applyFill="0" applyAlignment="0" applyProtection="0"/>
    <xf numFmtId="0" fontId="107" fillId="0" borderId="0" applyNumberFormat="0" applyBorder="0" applyAlignment="0"/>
    <xf numFmtId="0" fontId="130" fillId="0" borderId="0" applyNumberFormat="0" applyBorder="0" applyAlignment="0"/>
    <xf numFmtId="0" fontId="118" fillId="0" borderId="0" applyNumberFormat="0" applyBorder="0" applyAlignment="0"/>
    <xf numFmtId="0" fontId="86" fillId="0" borderId="0" applyNumberFormat="0" applyBorder="0" applyAlignment="0"/>
    <xf numFmtId="0" fontId="107" fillId="0" borderId="0" applyNumberFormat="0" applyBorder="0" applyAlignment="0"/>
    <xf numFmtId="0" fontId="131" fillId="0" borderId="0"/>
    <xf numFmtId="0" fontId="75" fillId="0" borderId="63"/>
    <xf numFmtId="40" fontId="132" fillId="0" borderId="0" applyBorder="0">
      <alignment horizontal="right"/>
    </xf>
    <xf numFmtId="41" fontId="9" fillId="78" borderId="0">
      <alignment horizontal="left"/>
    </xf>
    <xf numFmtId="40" fontId="132" fillId="0" borderId="0" applyBorder="0">
      <alignment horizontal="right"/>
    </xf>
    <xf numFmtId="41" fontId="9" fillId="78" borderId="0">
      <alignment horizontal="left"/>
    </xf>
    <xf numFmtId="40" fontId="132" fillId="0" borderId="0" applyBorder="0">
      <alignment horizontal="right"/>
    </xf>
    <xf numFmtId="41" fontId="9" fillId="78" borderId="0">
      <alignment horizontal="left"/>
    </xf>
    <xf numFmtId="0" fontId="133" fillId="0" borderId="0" applyFill="0" applyBorder="0" applyProtection="0">
      <alignment horizontal="left"/>
    </xf>
    <xf numFmtId="0" fontId="134" fillId="0" borderId="0"/>
    <xf numFmtId="173" fontId="34" fillId="0" borderId="0">
      <alignment horizontal="left" wrapText="1"/>
    </xf>
    <xf numFmtId="49" fontId="5" fillId="0" borderId="0" applyFont="0" applyFill="0" applyBorder="0" applyAlignment="0" applyProtection="0"/>
    <xf numFmtId="49" fontId="5" fillId="0" borderId="0" applyFont="0" applyFill="0" applyBorder="0" applyAlignment="0" applyProtection="0"/>
    <xf numFmtId="0" fontId="135" fillId="0" borderId="0" applyFill="0" applyBorder="0" applyProtection="0">
      <alignment horizontal="left" vertical="top"/>
    </xf>
    <xf numFmtId="0" fontId="136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230" fontId="138" fillId="78" borderId="0">
      <alignment horizontal="left" vertical="center"/>
    </xf>
    <xf numFmtId="230" fontId="139" fillId="0" borderId="0">
      <alignment horizontal="left" vertical="center"/>
    </xf>
    <xf numFmtId="230" fontId="139" fillId="0" borderId="0">
      <alignment horizontal="left" vertical="center"/>
    </xf>
    <xf numFmtId="0" fontId="4" fillId="78" borderId="0">
      <alignment horizontal="left" wrapText="1"/>
    </xf>
    <xf numFmtId="0" fontId="4" fillId="78" borderId="0">
      <alignment horizontal="left" wrapText="1"/>
    </xf>
    <xf numFmtId="0" fontId="4" fillId="78" borderId="0">
      <alignment horizontal="left" wrapText="1"/>
    </xf>
    <xf numFmtId="173" fontId="34" fillId="0" borderId="0">
      <alignment horizontal="left" wrapText="1"/>
    </xf>
    <xf numFmtId="0" fontId="140" fillId="0" borderId="0">
      <alignment horizontal="left" vertical="center"/>
    </xf>
    <xf numFmtId="0" fontId="140" fillId="0" borderId="0">
      <alignment horizontal="left" vertical="center"/>
    </xf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59" fillId="0" borderId="64" applyNumberFormat="0" applyFont="0" applyFill="0" applyAlignment="0" applyProtection="0"/>
    <xf numFmtId="0" fontId="70" fillId="0" borderId="65" applyNumberFormat="0" applyFill="0" applyAlignment="0" applyProtection="0"/>
    <xf numFmtId="0" fontId="70" fillId="0" borderId="65" applyNumberFormat="0" applyFill="0" applyAlignment="0" applyProtection="0"/>
    <xf numFmtId="0" fontId="70" fillId="0" borderId="65" applyNumberFormat="0" applyFill="0" applyAlignment="0" applyProtection="0"/>
    <xf numFmtId="0" fontId="30" fillId="0" borderId="33" applyNumberFormat="0" applyFill="0" applyAlignment="0" applyProtection="0"/>
    <xf numFmtId="0" fontId="30" fillId="0" borderId="66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0" fillId="0" borderId="66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66" applyNumberFormat="0" applyFill="0" applyAlignment="0" applyProtection="0"/>
    <xf numFmtId="173" fontId="34" fillId="0" borderId="0">
      <alignment horizontal="left" wrapText="1"/>
    </xf>
    <xf numFmtId="173" fontId="34" fillId="0" borderId="0">
      <alignment horizontal="left" wrapText="1"/>
    </xf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41" fontId="4" fillId="78" borderId="0">
      <alignment horizontal="left"/>
    </xf>
    <xf numFmtId="173" fontId="34" fillId="0" borderId="0">
      <alignment horizontal="left" wrapText="1"/>
    </xf>
    <xf numFmtId="0" fontId="70" fillId="0" borderId="67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173" fontId="34" fillId="0" borderId="0">
      <alignment horizontal="left" wrapText="1"/>
    </xf>
    <xf numFmtId="0" fontId="70" fillId="0" borderId="67" applyNumberFormat="0" applyFill="0" applyAlignment="0" applyProtection="0"/>
    <xf numFmtId="0" fontId="70" fillId="0" borderId="67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41" fontId="4" fillId="78" borderId="0">
      <alignment horizontal="left"/>
    </xf>
    <xf numFmtId="0" fontId="70" fillId="0" borderId="67" applyNumberFormat="0" applyFill="0" applyAlignment="0" applyProtection="0"/>
    <xf numFmtId="0" fontId="70" fillId="0" borderId="67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30" fillId="0" borderId="33" applyNumberFormat="0" applyFill="0" applyAlignment="0" applyProtection="0"/>
    <xf numFmtId="0" fontId="5" fillId="0" borderId="64" applyNumberFormat="0" applyFont="0" applyFill="0" applyAlignment="0" applyProtection="0"/>
    <xf numFmtId="0" fontId="5" fillId="0" borderId="64" applyNumberFormat="0" applyFont="0" applyFill="0" applyAlignment="0" applyProtection="0"/>
    <xf numFmtId="0" fontId="30" fillId="0" borderId="33" applyNumberFormat="0" applyFill="0" applyAlignment="0" applyProtection="0"/>
    <xf numFmtId="0" fontId="70" fillId="0" borderId="67" applyNumberFormat="0" applyFill="0" applyAlignment="0" applyProtection="0"/>
    <xf numFmtId="0" fontId="30" fillId="0" borderId="33" applyNumberFormat="0" applyFill="0" applyAlignment="0" applyProtection="0"/>
    <xf numFmtId="0" fontId="30" fillId="0" borderId="66" applyNumberFormat="0" applyFill="0" applyAlignment="0" applyProtection="0"/>
    <xf numFmtId="0" fontId="30" fillId="0" borderId="33" applyNumberFormat="0" applyFill="0" applyAlignment="0" applyProtection="0"/>
    <xf numFmtId="0" fontId="57" fillId="0" borderId="68"/>
    <xf numFmtId="0" fontId="58" fillId="0" borderId="68"/>
    <xf numFmtId="0" fontId="58" fillId="0" borderId="68"/>
    <xf numFmtId="0" fontId="57" fillId="0" borderId="68"/>
    <xf numFmtId="0" fontId="58" fillId="0" borderId="68"/>
    <xf numFmtId="231" fontId="141" fillId="0" borderId="0">
      <alignment horizontal="left"/>
    </xf>
    <xf numFmtId="232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173" fontId="34" fillId="0" borderId="0">
      <alignment horizontal="left" wrapText="1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233" fontId="46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23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8" fillId="0" borderId="0" applyFont="0" applyFill="0" applyBorder="0" applyAlignment="0" applyProtection="0"/>
    <xf numFmtId="0" fontId="2" fillId="0" borderId="0"/>
    <xf numFmtId="9" fontId="162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142" fillId="0" borderId="0"/>
  </cellStyleXfs>
  <cellXfs count="646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7" applyFont="1" applyFill="1"/>
    <xf numFmtId="164" fontId="3" fillId="0" borderId="0" xfId="7" applyNumberFormat="1" applyFont="1" applyFill="1"/>
    <xf numFmtId="0" fontId="3" fillId="0" borderId="0" xfId="7" quotePrefix="1" applyFont="1" applyFill="1" applyAlignment="1">
      <alignment horizontal="left"/>
    </xf>
    <xf numFmtId="0" fontId="5" fillId="0" borderId="0" xfId="7" applyFont="1" applyFill="1"/>
    <xf numFmtId="0" fontId="5" fillId="0" borderId="11" xfId="7" applyFont="1" applyFill="1" applyBorder="1"/>
    <xf numFmtId="0" fontId="5" fillId="0" borderId="16" xfId="7" applyFont="1" applyFill="1" applyBorder="1"/>
    <xf numFmtId="0" fontId="5" fillId="0" borderId="10" xfId="7" applyFont="1" applyFill="1" applyBorder="1"/>
    <xf numFmtId="164" fontId="5" fillId="0" borderId="9" xfId="7" applyNumberFormat="1" applyFont="1" applyFill="1" applyBorder="1"/>
    <xf numFmtId="164" fontId="5" fillId="0" borderId="0" xfId="7" applyNumberFormat="1" applyFont="1" applyFill="1" applyBorder="1"/>
    <xf numFmtId="164" fontId="5" fillId="0" borderId="8" xfId="7" applyNumberFormat="1" applyFont="1" applyFill="1" applyBorder="1"/>
    <xf numFmtId="0" fontId="5" fillId="0" borderId="0" xfId="7" applyFont="1" applyFill="1" applyBorder="1"/>
    <xf numFmtId="0" fontId="5" fillId="0" borderId="8" xfId="7" applyFont="1" applyFill="1" applyBorder="1" applyAlignment="1">
      <alignment horizontal="center"/>
    </xf>
    <xf numFmtId="0" fontId="5" fillId="0" borderId="0" xfId="7" applyFont="1" applyFill="1" applyBorder="1" applyAlignment="1">
      <alignment horizontal="right"/>
    </xf>
    <xf numFmtId="0" fontId="5" fillId="0" borderId="0" xfId="7" quotePrefix="1" applyFont="1" applyFill="1" applyBorder="1" applyAlignment="1">
      <alignment horizontal="right"/>
    </xf>
    <xf numFmtId="0" fontId="5" fillId="0" borderId="6" xfId="7" applyFont="1" applyFill="1" applyBorder="1" applyAlignment="1">
      <alignment horizontal="right"/>
    </xf>
    <xf numFmtId="0" fontId="5" fillId="0" borderId="5" xfId="7" applyFont="1" applyFill="1" applyBorder="1" applyAlignment="1">
      <alignment horizontal="center"/>
    </xf>
    <xf numFmtId="0" fontId="5" fillId="0" borderId="13" xfId="7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center" wrapText="1"/>
    </xf>
    <xf numFmtId="0" fontId="5" fillId="0" borderId="1" xfId="7" quotePrefix="1" applyFont="1" applyFill="1" applyBorder="1" applyAlignment="1">
      <alignment horizontal="center" wrapText="1"/>
    </xf>
    <xf numFmtId="0" fontId="5" fillId="0" borderId="12" xfId="7" applyFont="1" applyFill="1" applyBorder="1" applyAlignment="1">
      <alignment horizontal="center" wrapText="1"/>
    </xf>
    <xf numFmtId="0" fontId="5" fillId="0" borderId="13" xfId="7" quotePrefix="1" applyFont="1" applyFill="1" applyBorder="1" applyAlignment="1">
      <alignment horizontal="center" wrapText="1"/>
    </xf>
    <xf numFmtId="0" fontId="5" fillId="0" borderId="0" xfId="7" applyFont="1" applyFill="1" applyAlignment="1">
      <alignment horizontal="center" wrapText="1"/>
    </xf>
    <xf numFmtId="0" fontId="5" fillId="0" borderId="7" xfId="7" applyFont="1" applyFill="1" applyBorder="1" applyAlignment="1">
      <alignment horizontal="center"/>
    </xf>
    <xf numFmtId="0" fontId="5" fillId="0" borderId="6" xfId="7" quotePrefix="1" applyFont="1" applyFill="1" applyBorder="1" applyAlignment="1">
      <alignment horizontal="center"/>
    </xf>
    <xf numFmtId="0" fontId="5" fillId="0" borderId="6" xfId="7" applyFont="1" applyFill="1" applyBorder="1" applyAlignment="1">
      <alignment horizontal="center"/>
    </xf>
    <xf numFmtId="0" fontId="5" fillId="0" borderId="0" xfId="7" applyFont="1" applyFill="1" applyAlignment="1">
      <alignment horizontal="center"/>
    </xf>
    <xf numFmtId="164" fontId="3" fillId="0" borderId="0" xfId="8" applyNumberFormat="1" applyFont="1" applyFill="1"/>
    <xf numFmtId="0" fontId="5" fillId="0" borderId="0" xfId="16502"/>
    <xf numFmtId="3" fontId="5" fillId="0" borderId="0" xfId="16502" applyNumberFormat="1"/>
    <xf numFmtId="3" fontId="5" fillId="125" borderId="0" xfId="16502" applyNumberFormat="1" applyFill="1"/>
    <xf numFmtId="0" fontId="5" fillId="125" borderId="0" xfId="16502" applyFill="1"/>
    <xf numFmtId="0" fontId="5" fillId="125" borderId="0" xfId="16502" quotePrefix="1" applyFill="1" applyAlignment="1">
      <alignment horizontal="left"/>
    </xf>
    <xf numFmtId="3" fontId="5" fillId="0" borderId="0" xfId="16502" applyNumberFormat="1" applyFill="1" applyBorder="1"/>
    <xf numFmtId="164" fontId="142" fillId="0" borderId="0" xfId="16502" applyNumberFormat="1" applyFont="1" applyFill="1" applyBorder="1"/>
    <xf numFmtId="0" fontId="5" fillId="0" borderId="0" xfId="16502" applyFill="1" applyBorder="1"/>
    <xf numFmtId="3" fontId="5" fillId="0" borderId="0" xfId="16502" applyNumberFormat="1" applyFill="1" applyBorder="1" applyAlignment="1">
      <alignment horizontal="right"/>
    </xf>
    <xf numFmtId="0" fontId="5" fillId="0" borderId="0" xfId="16502" applyFill="1" applyBorder="1" applyAlignment="1">
      <alignment horizontal="center"/>
    </xf>
    <xf numFmtId="3" fontId="5" fillId="0" borderId="56" xfId="16502" applyNumberFormat="1" applyBorder="1"/>
    <xf numFmtId="0" fontId="5" fillId="0" borderId="22" xfId="16502" applyBorder="1" applyAlignment="1">
      <alignment horizontal="center"/>
    </xf>
    <xf numFmtId="0" fontId="5" fillId="0" borderId="69" xfId="16502" applyBorder="1" applyAlignment="1">
      <alignment horizontal="center"/>
    </xf>
    <xf numFmtId="3" fontId="5" fillId="0" borderId="14" xfId="16502" applyNumberFormat="1" applyBorder="1"/>
    <xf numFmtId="3" fontId="5" fillId="0" borderId="22" xfId="16502" applyNumberFormat="1" applyBorder="1"/>
    <xf numFmtId="3" fontId="5" fillId="126" borderId="14" xfId="16502" applyNumberFormat="1" applyFill="1" applyBorder="1"/>
    <xf numFmtId="3" fontId="5" fillId="126" borderId="22" xfId="16502" applyNumberFormat="1" applyFill="1" applyBorder="1"/>
    <xf numFmtId="3" fontId="5" fillId="126" borderId="56" xfId="16502" applyNumberFormat="1" applyFill="1" applyBorder="1"/>
    <xf numFmtId="0" fontId="5" fillId="125" borderId="0" xfId="16502" applyFill="1" applyBorder="1"/>
    <xf numFmtId="3" fontId="5" fillId="125" borderId="0" xfId="16502" applyNumberFormat="1" applyFill="1" applyBorder="1"/>
    <xf numFmtId="3" fontId="5" fillId="125" borderId="0" xfId="16502" applyNumberFormat="1" applyFill="1" applyBorder="1" applyAlignment="1">
      <alignment horizontal="right"/>
    </xf>
    <xf numFmtId="0" fontId="5" fillId="125" borderId="0" xfId="16502" applyFill="1" applyBorder="1" applyAlignment="1">
      <alignment horizontal="center"/>
    </xf>
    <xf numFmtId="3" fontId="5" fillId="0" borderId="0" xfId="16502" applyNumberFormat="1" applyBorder="1"/>
    <xf numFmtId="0" fontId="5" fillId="0" borderId="0" xfId="16502" applyBorder="1" applyAlignment="1">
      <alignment horizontal="center"/>
    </xf>
    <xf numFmtId="3" fontId="5" fillId="126" borderId="0" xfId="16502" applyNumberFormat="1" applyFill="1" applyBorder="1"/>
    <xf numFmtId="0" fontId="15" fillId="0" borderId="19" xfId="16502" applyFont="1" applyFill="1" applyBorder="1" applyAlignment="1">
      <alignment horizontal="center"/>
    </xf>
    <xf numFmtId="0" fontId="15" fillId="0" borderId="19" xfId="16502" quotePrefix="1" applyFont="1" applyFill="1" applyBorder="1" applyAlignment="1">
      <alignment horizontal="center"/>
    </xf>
    <xf numFmtId="0" fontId="15" fillId="127" borderId="17" xfId="16502" applyFont="1" applyFill="1" applyBorder="1" applyAlignment="1">
      <alignment horizontal="center"/>
    </xf>
    <xf numFmtId="0" fontId="15" fillId="127" borderId="21" xfId="16502" applyFont="1" applyFill="1" applyBorder="1" applyAlignment="1">
      <alignment horizontal="center"/>
    </xf>
    <xf numFmtId="0" fontId="15" fillId="127" borderId="19" xfId="16502" applyFont="1" applyFill="1" applyBorder="1" applyAlignment="1">
      <alignment horizontal="center"/>
    </xf>
    <xf numFmtId="0" fontId="15" fillId="127" borderId="24" xfId="16502" applyFont="1" applyFill="1" applyBorder="1" applyAlignment="1">
      <alignment horizontal="center"/>
    </xf>
    <xf numFmtId="0" fontId="15" fillId="0" borderId="2" xfId="16502" applyFont="1" applyFill="1" applyBorder="1" applyAlignment="1">
      <alignment horizontal="center"/>
    </xf>
    <xf numFmtId="0" fontId="15" fillId="0" borderId="23" xfId="16502" applyFont="1" applyFill="1" applyBorder="1" applyAlignment="1">
      <alignment horizontal="center"/>
    </xf>
    <xf numFmtId="0" fontId="15" fillId="0" borderId="20" xfId="16502" applyFont="1" applyFill="1" applyBorder="1" applyAlignment="1">
      <alignment horizontal="center"/>
    </xf>
    <xf numFmtId="0" fontId="15" fillId="0" borderId="3" xfId="16502" applyFont="1" applyFill="1" applyBorder="1" applyAlignment="1">
      <alignment horizontal="center"/>
    </xf>
    <xf numFmtId="0" fontId="5" fillId="127" borderId="0" xfId="16502" applyFill="1"/>
    <xf numFmtId="0" fontId="143" fillId="127" borderId="0" xfId="16502" applyFont="1" applyFill="1"/>
    <xf numFmtId="0" fontId="143" fillId="127" borderId="0" xfId="16502" applyFont="1" applyFill="1" applyAlignment="1"/>
    <xf numFmtId="0" fontId="144" fillId="127" borderId="0" xfId="16502" applyFont="1" applyFill="1"/>
    <xf numFmtId="0" fontId="143" fillId="0" borderId="0" xfId="16502" applyFont="1"/>
    <xf numFmtId="0" fontId="144" fillId="127" borderId="0" xfId="16502" applyFont="1" applyFill="1" applyAlignment="1"/>
    <xf numFmtId="0" fontId="144" fillId="0" borderId="0" xfId="16502" applyFont="1"/>
    <xf numFmtId="0" fontId="145" fillId="127" borderId="0" xfId="16502" applyFont="1" applyFill="1"/>
    <xf numFmtId="0" fontId="145" fillId="127" borderId="0" xfId="16502" applyFont="1" applyFill="1" applyAlignment="1"/>
    <xf numFmtId="0" fontId="145" fillId="0" borderId="0" xfId="16502" applyFont="1"/>
    <xf numFmtId="0" fontId="146" fillId="127" borderId="0" xfId="16502" applyFont="1" applyFill="1"/>
    <xf numFmtId="0" fontId="146" fillId="127" borderId="0" xfId="16502" applyFont="1" applyFill="1" applyAlignment="1"/>
    <xf numFmtId="0" fontId="146" fillId="127" borderId="0" xfId="16502" quotePrefix="1" applyFont="1" applyFill="1" applyAlignment="1">
      <alignment horizontal="left"/>
    </xf>
    <xf numFmtId="0" fontId="146" fillId="0" borderId="0" xfId="16502" quotePrefix="1" applyFont="1" applyAlignment="1">
      <alignment horizontal="left"/>
    </xf>
    <xf numFmtId="0" fontId="14" fillId="127" borderId="0" xfId="16502" applyFont="1" applyFill="1"/>
    <xf numFmtId="0" fontId="14" fillId="127" borderId="0" xfId="16502" applyFont="1" applyFill="1" applyAlignment="1"/>
    <xf numFmtId="0" fontId="14" fillId="0" borderId="0" xfId="16502" applyFont="1"/>
    <xf numFmtId="0" fontId="147" fillId="0" borderId="0" xfId="7" applyFont="1" applyFill="1"/>
    <xf numFmtId="173" fontId="34" fillId="0" borderId="0" xfId="16848" applyFont="1">
      <alignment horizontal="left" wrapText="1"/>
    </xf>
    <xf numFmtId="173" fontId="34" fillId="0" borderId="0" xfId="16848" applyFont="1" applyAlignment="1">
      <alignment horizontal="left"/>
    </xf>
    <xf numFmtId="173" fontId="34" fillId="0" borderId="0" xfId="16848" applyFont="1" applyBorder="1">
      <alignment horizontal="left" wrapText="1"/>
    </xf>
    <xf numFmtId="173" fontId="34" fillId="0" borderId="9" xfId="16848" applyFont="1" applyBorder="1">
      <alignment horizontal="left" wrapText="1"/>
    </xf>
    <xf numFmtId="173" fontId="149" fillId="0" borderId="0" xfId="16848" applyFont="1" applyAlignment="1">
      <alignment horizontal="left"/>
    </xf>
    <xf numFmtId="0" fontId="34" fillId="0" borderId="0" xfId="16848" applyNumberFormat="1" applyFont="1" applyAlignment="1"/>
    <xf numFmtId="0" fontId="6" fillId="0" borderId="0" xfId="16848" applyNumberFormat="1" applyFont="1" applyBorder="1" applyAlignment="1"/>
    <xf numFmtId="44" fontId="34" fillId="0" borderId="0" xfId="20198" applyFont="1" applyAlignment="1">
      <alignment horizontal="left" wrapText="1"/>
    </xf>
    <xf numFmtId="0" fontId="6" fillId="0" borderId="0" xfId="0" applyFont="1" applyFill="1"/>
    <xf numFmtId="0" fontId="6" fillId="0" borderId="0" xfId="0" applyFont="1" applyFill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quotePrefix="1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top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quotePrefix="1" applyFont="1" applyFill="1" applyBorder="1" applyAlignment="1">
      <alignment horizontal="center" wrapText="1"/>
    </xf>
    <xf numFmtId="0" fontId="6" fillId="0" borderId="0" xfId="0" applyFont="1" applyFill="1" applyAlignment="1">
      <alignment horizontal="left" indent="1"/>
    </xf>
    <xf numFmtId="0" fontId="6" fillId="0" borderId="0" xfId="0" applyFont="1" applyFill="1" applyAlignment="1">
      <alignment horizontal="center"/>
    </xf>
    <xf numFmtId="167" fontId="6" fillId="0" borderId="0" xfId="0" quotePrefix="1" applyNumberFormat="1" applyFont="1" applyFill="1" applyAlignment="1">
      <alignment horizontal="left"/>
    </xf>
    <xf numFmtId="10" fontId="6" fillId="0" borderId="0" xfId="0" quotePrefix="1" applyNumberFormat="1" applyFont="1" applyFill="1" applyAlignment="1">
      <alignment horizontal="center"/>
    </xf>
    <xf numFmtId="167" fontId="6" fillId="0" borderId="0" xfId="0" applyNumberFormat="1" applyFont="1" applyFill="1"/>
    <xf numFmtId="0" fontId="6" fillId="0" borderId="0" xfId="0" applyFont="1" applyFill="1" applyAlignment="1">
      <alignment horizontal="left"/>
    </xf>
    <xf numFmtId="164" fontId="6" fillId="0" borderId="2" xfId="0" applyNumberFormat="1" applyFont="1" applyFill="1" applyBorder="1"/>
    <xf numFmtId="170" fontId="6" fillId="0" borderId="2" xfId="0" applyNumberFormat="1" applyFont="1" applyFill="1" applyBorder="1"/>
    <xf numFmtId="167" fontId="6" fillId="0" borderId="2" xfId="0" applyNumberFormat="1" applyFont="1" applyFill="1" applyBorder="1"/>
    <xf numFmtId="164" fontId="6" fillId="0" borderId="0" xfId="0" applyNumberFormat="1" applyFont="1" applyFill="1" applyBorder="1"/>
    <xf numFmtId="170" fontId="6" fillId="0" borderId="0" xfId="0" applyNumberFormat="1" applyFont="1" applyFill="1" applyBorder="1"/>
    <xf numFmtId="167" fontId="6" fillId="0" borderId="0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6" fillId="0" borderId="0" xfId="0" quotePrefix="1" applyFont="1" applyFill="1" applyAlignment="1">
      <alignment horizontal="left" indent="1"/>
    </xf>
    <xf numFmtId="0" fontId="6" fillId="0" borderId="0" xfId="0" quotePrefix="1" applyFont="1" applyFill="1" applyAlignment="1">
      <alignment horizontal="center"/>
    </xf>
    <xf numFmtId="0" fontId="6" fillId="0" borderId="0" xfId="0" quotePrefix="1" applyFont="1" applyFill="1" applyAlignment="1">
      <alignment horizontal="left"/>
    </xf>
    <xf numFmtId="164" fontId="6" fillId="0" borderId="0" xfId="0" applyNumberFormat="1" applyFont="1" applyFill="1"/>
    <xf numFmtId="170" fontId="6" fillId="0" borderId="0" xfId="0" applyNumberFormat="1" applyFont="1" applyFill="1"/>
    <xf numFmtId="10" fontId="6" fillId="0" borderId="0" xfId="0" applyNumberFormat="1" applyFont="1" applyFill="1" applyAlignment="1">
      <alignment horizontal="center"/>
    </xf>
    <xf numFmtId="164" fontId="6" fillId="0" borderId="4" xfId="0" applyNumberFormat="1" applyFont="1" applyFill="1" applyBorder="1"/>
    <xf numFmtId="170" fontId="6" fillId="0" borderId="4" xfId="0" applyNumberFormat="1" applyFont="1" applyFill="1" applyBorder="1"/>
    <xf numFmtId="167" fontId="6" fillId="0" borderId="4" xfId="0" applyNumberFormat="1" applyFont="1" applyFill="1" applyBorder="1"/>
    <xf numFmtId="0" fontId="6" fillId="0" borderId="56" xfId="0" applyFont="1" applyFill="1" applyBorder="1" applyAlignment="1">
      <alignment horizontal="center"/>
    </xf>
    <xf numFmtId="164" fontId="151" fillId="0" borderId="0" xfId="0" applyNumberFormat="1" applyFont="1" applyFill="1" applyBorder="1"/>
    <xf numFmtId="164" fontId="151" fillId="0" borderId="2" xfId="0" applyNumberFormat="1" applyFont="1" applyFill="1" applyBorder="1"/>
    <xf numFmtId="236" fontId="6" fillId="0" borderId="0" xfId="0" applyNumberFormat="1" applyFont="1" applyFill="1"/>
    <xf numFmtId="164" fontId="153" fillId="0" borderId="0" xfId="0" applyNumberFormat="1" applyFont="1" applyFill="1"/>
    <xf numFmtId="44" fontId="153" fillId="0" borderId="0" xfId="20198" applyFont="1" applyFill="1"/>
    <xf numFmtId="44" fontId="153" fillId="0" borderId="2" xfId="20198" applyFont="1" applyFill="1" applyBorder="1"/>
    <xf numFmtId="170" fontId="151" fillId="0" borderId="0" xfId="20198" applyNumberFormat="1" applyFont="1" applyFill="1" applyBorder="1"/>
    <xf numFmtId="170" fontId="151" fillId="0" borderId="2" xfId="20198" applyNumberFormat="1" applyFont="1" applyFill="1" applyBorder="1"/>
    <xf numFmtId="0" fontId="6" fillId="0" borderId="0" xfId="0" applyFont="1" applyBorder="1"/>
    <xf numFmtId="0" fontId="6" fillId="0" borderId="8" xfId="0" applyFont="1" applyBorder="1"/>
    <xf numFmtId="0" fontId="6" fillId="0" borderId="0" xfId="0" applyFont="1" applyBorder="1" applyAlignment="1">
      <alignment horizontal="center"/>
    </xf>
    <xf numFmtId="164" fontId="6" fillId="0" borderId="0" xfId="0" applyNumberFormat="1" applyFont="1" applyBorder="1"/>
    <xf numFmtId="0" fontId="6" fillId="0" borderId="0" xfId="0" applyFont="1" applyBorder="1" applyAlignment="1">
      <alignment horizontal="center" wrapText="1"/>
    </xf>
    <xf numFmtId="0" fontId="6" fillId="0" borderId="8" xfId="0" applyFont="1" applyFill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center" vertical="top" wrapText="1"/>
    </xf>
    <xf numFmtId="164" fontId="6" fillId="0" borderId="0" xfId="0" quotePrefix="1" applyNumberFormat="1" applyFont="1" applyFill="1" applyBorder="1" applyAlignment="1">
      <alignment horizontal="center" vertical="top" wrapText="1"/>
    </xf>
    <xf numFmtId="0" fontId="6" fillId="0" borderId="0" xfId="0" quotePrefix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9" xfId="0" quotePrefix="1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wrapText="1"/>
    </xf>
    <xf numFmtId="164" fontId="6" fillId="0" borderId="0" xfId="0" applyNumberFormat="1" applyFont="1" applyBorder="1" applyAlignment="1">
      <alignment horizontal="center" wrapText="1"/>
    </xf>
    <xf numFmtId="0" fontId="6" fillId="0" borderId="0" xfId="0" quotePrefix="1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7" fillId="0" borderId="8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8" fontId="6" fillId="0" borderId="0" xfId="0" applyNumberFormat="1" applyFont="1" applyFill="1" applyBorder="1"/>
    <xf numFmtId="168" fontId="6" fillId="0" borderId="0" xfId="0" applyNumberFormat="1" applyFont="1" applyBorder="1"/>
    <xf numFmtId="167" fontId="6" fillId="0" borderId="0" xfId="0" applyNumberFormat="1" applyFont="1" applyBorder="1"/>
    <xf numFmtId="170" fontId="6" fillId="0" borderId="9" xfId="0" applyNumberFormat="1" applyFont="1" applyBorder="1" applyAlignment="1">
      <alignment horizontal="center"/>
    </xf>
    <xf numFmtId="0" fontId="6" fillId="0" borderId="0" xfId="0" quotePrefix="1" applyFont="1" applyBorder="1" applyAlignment="1">
      <alignment horizontal="left"/>
    </xf>
    <xf numFmtId="0" fontId="6" fillId="0" borderId="0" xfId="0" quotePrefix="1" applyFont="1" applyFill="1" applyBorder="1" applyAlignment="1">
      <alignment horizontal="center"/>
    </xf>
    <xf numFmtId="166" fontId="6" fillId="0" borderId="9" xfId="0" applyNumberFormat="1" applyFont="1" applyBorder="1" applyAlignment="1">
      <alignment horizontal="center"/>
    </xf>
    <xf numFmtId="0" fontId="6" fillId="0" borderId="0" xfId="0" quotePrefix="1" applyFont="1" applyBorder="1" applyAlignment="1">
      <alignment horizontal="left" indent="1"/>
    </xf>
    <xf numFmtId="0" fontId="6" fillId="0" borderId="0" xfId="0" quotePrefix="1" applyFont="1" applyBorder="1" applyAlignment="1"/>
    <xf numFmtId="0" fontId="6" fillId="0" borderId="0" xfId="0" quotePrefix="1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0" xfId="0" applyFont="1"/>
    <xf numFmtId="0" fontId="6" fillId="0" borderId="10" xfId="0" applyFont="1" applyBorder="1"/>
    <xf numFmtId="0" fontId="6" fillId="0" borderId="16" xfId="0" applyFont="1" applyBorder="1"/>
    <xf numFmtId="0" fontId="6" fillId="0" borderId="16" xfId="0" applyFont="1" applyBorder="1" applyAlignment="1">
      <alignment horizontal="center"/>
    </xf>
    <xf numFmtId="164" fontId="6" fillId="0" borderId="16" xfId="0" applyNumberFormat="1" applyFont="1" applyBorder="1"/>
    <xf numFmtId="0" fontId="6" fillId="0" borderId="11" xfId="0" applyFont="1" applyBorder="1"/>
    <xf numFmtId="0" fontId="7" fillId="0" borderId="0" xfId="0" applyFont="1" applyFill="1" applyBorder="1" applyAlignment="1">
      <alignment horizontal="center"/>
    </xf>
    <xf numFmtId="167" fontId="153" fillId="0" borderId="0" xfId="20198" applyNumberFormat="1" applyFont="1" applyFill="1"/>
    <xf numFmtId="167" fontId="153" fillId="0" borderId="2" xfId="20198" applyNumberFormat="1" applyFont="1" applyFill="1" applyBorder="1"/>
    <xf numFmtId="167" fontId="6" fillId="0" borderId="4" xfId="20198" applyNumberFormat="1" applyFont="1" applyFill="1" applyBorder="1"/>
    <xf numFmtId="167" fontId="6" fillId="0" borderId="2" xfId="20198" applyNumberFormat="1" applyFont="1" applyFill="1" applyBorder="1"/>
    <xf numFmtId="0" fontId="6" fillId="0" borderId="5" xfId="0" applyFont="1" applyFill="1" applyBorder="1" applyAlignment="1"/>
    <xf numFmtId="0" fontId="154" fillId="0" borderId="6" xfId="0" quotePrefix="1" applyFont="1" applyFill="1" applyBorder="1" applyAlignment="1">
      <alignment horizontal="left"/>
    </xf>
    <xf numFmtId="0" fontId="6" fillId="0" borderId="6" xfId="0" applyFont="1" applyFill="1" applyBorder="1" applyAlignment="1"/>
    <xf numFmtId="0" fontId="6" fillId="0" borderId="6" xfId="0" applyFont="1" applyBorder="1" applyAlignment="1">
      <alignment horizontal="left" wrapText="1"/>
    </xf>
    <xf numFmtId="0" fontId="155" fillId="0" borderId="6" xfId="0" applyNumberFormat="1" applyFont="1" applyFill="1" applyBorder="1" applyAlignment="1">
      <alignment horizontal="right"/>
    </xf>
    <xf numFmtId="0" fontId="6" fillId="0" borderId="7" xfId="0" applyFont="1" applyFill="1" applyBorder="1" applyAlignment="1"/>
    <xf numFmtId="0" fontId="6" fillId="0" borderId="0" xfId="0" applyFont="1" applyFill="1" applyAlignment="1"/>
    <xf numFmtId="0" fontId="6" fillId="0" borderId="0" xfId="0" applyFont="1" applyAlignment="1"/>
    <xf numFmtId="0" fontId="154" fillId="0" borderId="8" xfId="0" applyFont="1" applyFill="1" applyBorder="1" applyAlignment="1">
      <alignment horizontal="centerContinuous"/>
    </xf>
    <xf numFmtId="0" fontId="156" fillId="0" borderId="0" xfId="0" applyFont="1" applyFill="1" applyBorder="1" applyAlignment="1"/>
    <xf numFmtId="0" fontId="154" fillId="0" borderId="0" xfId="0" applyFont="1" applyFill="1" applyBorder="1" applyAlignment="1">
      <alignment horizontal="centerContinuous"/>
    </xf>
    <xf numFmtId="0" fontId="134" fillId="0" borderId="0" xfId="0" applyNumberFormat="1" applyFont="1" applyFill="1" applyBorder="1" applyAlignment="1">
      <alignment horizontal="right"/>
    </xf>
    <xf numFmtId="0" fontId="154" fillId="0" borderId="9" xfId="0" applyFont="1" applyFill="1" applyBorder="1" applyAlignment="1">
      <alignment horizontal="centerContinuous"/>
    </xf>
    <xf numFmtId="0" fontId="154" fillId="0" borderId="0" xfId="0" quotePrefix="1" applyFont="1" applyFill="1" applyBorder="1" applyAlignment="1">
      <alignment horizontal="centerContinuous"/>
    </xf>
    <xf numFmtId="0" fontId="15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54" fillId="0" borderId="9" xfId="0" applyFont="1" applyFill="1" applyBorder="1" applyAlignment="1">
      <alignment horizontal="left"/>
    </xf>
    <xf numFmtId="0" fontId="6" fillId="0" borderId="8" xfId="0" applyFont="1" applyFill="1" applyBorder="1" applyAlignment="1"/>
    <xf numFmtId="0" fontId="7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9" xfId="0" applyFont="1" applyFill="1" applyBorder="1" applyAlignment="1"/>
    <xf numFmtId="0" fontId="7" fillId="0" borderId="0" xfId="0" quotePrefix="1" applyFont="1" applyFill="1" applyBorder="1" applyAlignment="1">
      <alignment horizontal="left"/>
    </xf>
    <xf numFmtId="0" fontId="158" fillId="0" borderId="0" xfId="0" applyNumberFormat="1" applyFont="1" applyFill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3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16" fontId="6" fillId="0" borderId="0" xfId="0" applyNumberFormat="1" applyFont="1" applyFill="1" applyBorder="1" applyAlignment="1">
      <alignment horizontal="center"/>
    </xf>
    <xf numFmtId="0" fontId="159" fillId="0" borderId="0" xfId="0" applyFont="1" applyFill="1" applyAlignment="1"/>
    <xf numFmtId="0" fontId="6" fillId="0" borderId="76" xfId="0" applyFont="1" applyFill="1" applyBorder="1" applyAlignment="1">
      <alignment horizontal="center"/>
    </xf>
    <xf numFmtId="0" fontId="6" fillId="0" borderId="56" xfId="0" applyFont="1" applyFill="1" applyBorder="1" applyAlignment="1">
      <alignment horizontal="right"/>
    </xf>
    <xf numFmtId="0" fontId="6" fillId="0" borderId="56" xfId="0" applyFont="1" applyFill="1" applyBorder="1" applyAlignment="1"/>
    <xf numFmtId="0" fontId="6" fillId="0" borderId="56" xfId="0" quotePrefix="1" applyFont="1" applyFill="1" applyBorder="1" applyAlignment="1">
      <alignment horizontal="center"/>
    </xf>
    <xf numFmtId="0" fontId="6" fillId="0" borderId="75" xfId="0" applyFont="1" applyFill="1" applyBorder="1" applyAlignment="1"/>
    <xf numFmtId="0" fontId="6" fillId="0" borderId="8" xfId="0" applyNumberFormat="1" applyFont="1" applyFill="1" applyBorder="1" applyAlignment="1">
      <alignment horizontal="center"/>
    </xf>
    <xf numFmtId="167" fontId="6" fillId="0" borderId="0" xfId="2" applyNumberFormat="1" applyFont="1" applyFill="1" applyBorder="1"/>
    <xf numFmtId="235" fontId="6" fillId="0" borderId="56" xfId="3" applyNumberFormat="1" applyFont="1" applyFill="1" applyBorder="1"/>
    <xf numFmtId="235" fontId="6" fillId="0" borderId="0" xfId="3" applyNumberFormat="1" applyFont="1" applyFill="1" applyBorder="1"/>
    <xf numFmtId="0" fontId="6" fillId="0" borderId="0" xfId="0" applyFont="1" applyFill="1" applyBorder="1" applyAlignment="1">
      <alignment horizontal="left" indent="1"/>
    </xf>
    <xf numFmtId="164" fontId="6" fillId="0" borderId="0" xfId="3" applyNumberFormat="1" applyFont="1" applyFill="1" applyBorder="1"/>
    <xf numFmtId="41" fontId="6" fillId="0" borderId="0" xfId="2" applyNumberFormat="1" applyFont="1" applyFill="1" applyBorder="1"/>
    <xf numFmtId="41" fontId="6" fillId="0" borderId="0" xfId="0" applyNumberFormat="1" applyFont="1" applyFill="1" applyBorder="1" applyAlignment="1"/>
    <xf numFmtId="43" fontId="6" fillId="0" borderId="0" xfId="0" applyNumberFormat="1" applyFont="1" applyFill="1" applyBorder="1" applyAlignment="1"/>
    <xf numFmtId="171" fontId="6" fillId="0" borderId="0" xfId="2" applyNumberFormat="1" applyFont="1" applyFill="1" applyBorder="1"/>
    <xf numFmtId="0" fontId="6" fillId="0" borderId="0" xfId="4" quotePrefix="1" applyNumberFormat="1" applyFont="1" applyFill="1" applyBorder="1" applyAlignment="1">
      <alignment horizontal="left"/>
    </xf>
    <xf numFmtId="0" fontId="6" fillId="0" borderId="0" xfId="0" applyFont="1" applyBorder="1" applyAlignment="1"/>
    <xf numFmtId="167" fontId="6" fillId="0" borderId="3" xfId="2" applyNumberFormat="1" applyFont="1" applyFill="1" applyBorder="1"/>
    <xf numFmtId="0" fontId="6" fillId="0" borderId="0" xfId="4" applyNumberFormat="1" applyFont="1" applyFill="1" applyBorder="1" applyAlignment="1">
      <alignment horizontal="left"/>
    </xf>
    <xf numFmtId="165" fontId="6" fillId="0" borderId="0" xfId="18235" applyNumberFormat="1" applyFont="1" applyBorder="1"/>
    <xf numFmtId="0" fontId="6" fillId="0" borderId="10" xfId="0" applyFont="1" applyFill="1" applyBorder="1" applyAlignment="1">
      <alignment horizontal="center"/>
    </xf>
    <xf numFmtId="0" fontId="6" fillId="0" borderId="16" xfId="0" applyFont="1" applyFill="1" applyBorder="1" applyAlignment="1"/>
    <xf numFmtId="0" fontId="6" fillId="0" borderId="11" xfId="0" applyFont="1" applyFill="1" applyBorder="1" applyAlignment="1"/>
    <xf numFmtId="0" fontId="160" fillId="0" borderId="0" xfId="0" applyFont="1" applyFill="1" applyAlignment="1">
      <alignment horizontal="left"/>
    </xf>
    <xf numFmtId="167" fontId="6" fillId="0" borderId="0" xfId="0" applyNumberFormat="1" applyFont="1" applyFill="1" applyAlignment="1"/>
    <xf numFmtId="168" fontId="6" fillId="0" borderId="0" xfId="0" applyNumberFormat="1" applyFont="1" applyFill="1" applyAlignment="1"/>
    <xf numFmtId="168" fontId="159" fillId="0" borderId="0" xfId="0" applyNumberFormat="1" applyFont="1" applyFill="1" applyAlignment="1"/>
    <xf numFmtId="0" fontId="4" fillId="0" borderId="0" xfId="7" applyFont="1" applyFill="1"/>
    <xf numFmtId="0" fontId="5" fillId="129" borderId="0" xfId="16502" quotePrefix="1" applyFill="1" applyAlignment="1">
      <alignment horizontal="left"/>
    </xf>
    <xf numFmtId="0" fontId="5" fillId="129" borderId="0" xfId="16502" applyFill="1"/>
    <xf numFmtId="3" fontId="5" fillId="129" borderId="0" xfId="16502" applyNumberFormat="1" applyFill="1"/>
    <xf numFmtId="0" fontId="66" fillId="0" borderId="0" xfId="20201" applyFont="1" applyFill="1"/>
    <xf numFmtId="0" fontId="66" fillId="0" borderId="0" xfId="20201" applyFont="1"/>
    <xf numFmtId="0" fontId="7" fillId="0" borderId="0" xfId="20201" applyFont="1" applyFill="1" applyAlignment="1">
      <alignment horizontal="center"/>
    </xf>
    <xf numFmtId="0" fontId="66" fillId="0" borderId="56" xfId="20201" applyFont="1" applyFill="1" applyBorder="1"/>
    <xf numFmtId="41" fontId="7" fillId="0" borderId="56" xfId="20201" applyNumberFormat="1" applyFont="1" applyFill="1" applyBorder="1" applyAlignment="1">
      <alignment horizontal="center"/>
    </xf>
    <xf numFmtId="0" fontId="7" fillId="0" borderId="56" xfId="20201" applyNumberFormat="1" applyFont="1" applyFill="1" applyBorder="1" applyAlignment="1">
      <alignment horizontal="center"/>
    </xf>
    <xf numFmtId="0" fontId="7" fillId="0" borderId="0" xfId="20201" applyNumberFormat="1" applyFont="1" applyFill="1" applyBorder="1" applyAlignment="1">
      <alignment horizontal="center" wrapText="1"/>
    </xf>
    <xf numFmtId="0" fontId="66" fillId="0" borderId="0" xfId="20201" applyFont="1" applyFill="1" applyAlignment="1">
      <alignment horizontal="center"/>
    </xf>
    <xf numFmtId="0" fontId="66" fillId="0" borderId="0" xfId="20201" applyFont="1" applyFill="1" applyBorder="1" applyAlignment="1">
      <alignment horizontal="center"/>
    </xf>
    <xf numFmtId="0" fontId="66" fillId="0" borderId="0" xfId="20201" quotePrefix="1" applyFont="1" applyFill="1" applyAlignment="1">
      <alignment horizontal="center"/>
    </xf>
    <xf numFmtId="167" fontId="151" fillId="0" borderId="0" xfId="20201" applyNumberFormat="1" applyFont="1" applyFill="1" applyBorder="1"/>
    <xf numFmtId="167" fontId="66" fillId="0" borderId="0" xfId="20201" applyNumberFormat="1" applyFont="1" applyFill="1" applyBorder="1"/>
    <xf numFmtId="167" fontId="66" fillId="0" borderId="0" xfId="20201" applyNumberFormat="1" applyFont="1" applyFill="1"/>
    <xf numFmtId="167" fontId="66" fillId="0" borderId="4" xfId="20201" applyNumberFormat="1" applyFont="1" applyFill="1" applyBorder="1"/>
    <xf numFmtId="167" fontId="66" fillId="0" borderId="0" xfId="20201" applyNumberFormat="1" applyFont="1" applyFill="1" applyAlignment="1">
      <alignment horizontal="center"/>
    </xf>
    <xf numFmtId="3" fontId="66" fillId="0" borderId="0" xfId="20201" applyNumberFormat="1" applyFont="1" applyFill="1"/>
    <xf numFmtId="44" fontId="66" fillId="0" borderId="0" xfId="20202" applyFont="1" applyFill="1" applyAlignment="1">
      <alignment horizontal="center"/>
    </xf>
    <xf numFmtId="167" fontId="66" fillId="0" borderId="0" xfId="20203" applyNumberFormat="1" applyFont="1"/>
    <xf numFmtId="10" fontId="66" fillId="0" borderId="0" xfId="20203" applyNumberFormat="1" applyFont="1"/>
    <xf numFmtId="9" fontId="66" fillId="0" borderId="0" xfId="20203" applyFont="1"/>
    <xf numFmtId="44" fontId="66" fillId="0" borderId="0" xfId="20202" applyFont="1"/>
    <xf numFmtId="167" fontId="66" fillId="0" borderId="0" xfId="20201" applyNumberFormat="1" applyFont="1"/>
    <xf numFmtId="0" fontId="6" fillId="78" borderId="0" xfId="20201" applyNumberFormat="1" applyFont="1" applyFill="1" applyAlignment="1"/>
    <xf numFmtId="0" fontId="7" fillId="78" borderId="56" xfId="20201" applyNumberFormat="1" applyFont="1" applyFill="1" applyBorder="1" applyAlignment="1">
      <alignment horizontal="center" wrapText="1"/>
    </xf>
    <xf numFmtId="0" fontId="7" fillId="78" borderId="0" xfId="20201" applyNumberFormat="1" applyFont="1" applyFill="1" applyAlignment="1">
      <alignment wrapText="1"/>
    </xf>
    <xf numFmtId="0" fontId="7" fillId="78" borderId="0" xfId="20201" applyNumberFormat="1" applyFont="1" applyFill="1" applyAlignment="1">
      <alignment horizontal="center" wrapText="1"/>
    </xf>
    <xf numFmtId="0" fontId="7" fillId="78" borderId="0" xfId="20201" applyNumberFormat="1" applyFont="1" applyFill="1" applyAlignment="1">
      <alignment horizontal="center"/>
    </xf>
    <xf numFmtId="0" fontId="7" fillId="78" borderId="0" xfId="20201" applyNumberFormat="1" applyFont="1" applyFill="1" applyAlignment="1"/>
    <xf numFmtId="164" fontId="66" fillId="0" borderId="0" xfId="20204" quotePrefix="1" applyNumberFormat="1" applyFont="1" applyFill="1" applyBorder="1" applyAlignment="1">
      <alignment horizontal="left"/>
    </xf>
    <xf numFmtId="164" fontId="6" fillId="0" borderId="0" xfId="20204" applyNumberFormat="1" applyFont="1" applyFill="1" applyBorder="1" applyAlignment="1"/>
    <xf numFmtId="164" fontId="6" fillId="0" borderId="0" xfId="20201" applyNumberFormat="1" applyFont="1" applyFill="1" applyAlignment="1">
      <alignment horizontal="left" wrapText="1"/>
    </xf>
    <xf numFmtId="164" fontId="6" fillId="0" borderId="0" xfId="20201" quotePrefix="1" applyNumberFormat="1" applyFont="1" applyFill="1" applyBorder="1" applyAlignment="1">
      <alignment horizontal="left"/>
    </xf>
    <xf numFmtId="0" fontId="7" fillId="78" borderId="0" xfId="20201" quotePrefix="1" applyNumberFormat="1" applyFont="1" applyFill="1" applyAlignment="1">
      <alignment horizontal="left"/>
    </xf>
    <xf numFmtId="168" fontId="66" fillId="0" borderId="0" xfId="20201" quotePrefix="1" applyNumberFormat="1" applyFont="1" applyFill="1" applyBorder="1" applyAlignment="1">
      <alignment horizontal="left"/>
    </xf>
    <xf numFmtId="168" fontId="6" fillId="0" borderId="0" xfId="20201" applyNumberFormat="1" applyFont="1" applyFill="1" applyBorder="1" applyAlignment="1"/>
    <xf numFmtId="0" fontId="7" fillId="78" borderId="0" xfId="20201" quotePrefix="1" applyNumberFormat="1" applyFont="1" applyFill="1" applyAlignment="1">
      <alignment horizontal="left" indent="1"/>
    </xf>
    <xf numFmtId="9" fontId="6" fillId="0" borderId="0" xfId="20201" quotePrefix="1" applyNumberFormat="1" applyFont="1" applyFill="1" applyBorder="1"/>
    <xf numFmtId="0" fontId="6" fillId="0" borderId="0" xfId="20201" applyNumberFormat="1" applyFont="1" applyFill="1" applyBorder="1" applyAlignment="1"/>
    <xf numFmtId="167" fontId="66" fillId="0" borderId="0" xfId="20201" quotePrefix="1" applyNumberFormat="1" applyFont="1" applyFill="1" applyBorder="1" applyAlignment="1">
      <alignment horizontal="left"/>
    </xf>
    <xf numFmtId="167" fontId="6" fillId="0" borderId="0" xfId="20201" quotePrefix="1" applyNumberFormat="1" applyFont="1" applyFill="1" applyBorder="1" applyAlignment="1">
      <alignment horizontal="left"/>
    </xf>
    <xf numFmtId="167" fontId="151" fillId="0" borderId="0" xfId="20201" quotePrefix="1" applyNumberFormat="1" applyFont="1" applyFill="1" applyBorder="1" applyAlignment="1">
      <alignment horizontal="left"/>
    </xf>
    <xf numFmtId="167" fontId="152" fillId="0" borderId="0" xfId="20201" quotePrefix="1" applyNumberFormat="1" applyFont="1" applyFill="1" applyBorder="1" applyAlignment="1">
      <alignment horizontal="left"/>
    </xf>
    <xf numFmtId="0" fontId="7" fillId="0" borderId="0" xfId="20201" quotePrefix="1" applyNumberFormat="1" applyFont="1" applyFill="1" applyAlignment="1">
      <alignment horizontal="left"/>
    </xf>
    <xf numFmtId="0" fontId="7" fillId="0" borderId="0" xfId="20201" quotePrefix="1" applyNumberFormat="1" applyFont="1" applyFill="1" applyAlignment="1">
      <alignment horizontal="left" indent="1"/>
    </xf>
    <xf numFmtId="0" fontId="7" fillId="0" borderId="0" xfId="20201" applyNumberFormat="1" applyFont="1" applyFill="1" applyAlignment="1"/>
    <xf numFmtId="0" fontId="6" fillId="0" borderId="0" xfId="20201" applyNumberFormat="1" applyFont="1" applyFill="1" applyAlignment="1"/>
    <xf numFmtId="0" fontId="6" fillId="78" borderId="0" xfId="20201" applyNumberFormat="1" applyFont="1" applyFill="1" applyAlignment="1">
      <alignment horizontal="center"/>
    </xf>
    <xf numFmtId="167" fontId="150" fillId="0" borderId="0" xfId="20201" quotePrefix="1" applyNumberFormat="1" applyFont="1" applyFill="1" applyAlignment="1">
      <alignment horizontal="left"/>
    </xf>
    <xf numFmtId="164" fontId="66" fillId="0" borderId="0" xfId="20201" quotePrefix="1" applyNumberFormat="1" applyFont="1" applyFill="1" applyAlignment="1">
      <alignment horizontal="left"/>
    </xf>
    <xf numFmtId="168" fontId="66" fillId="0" borderId="0" xfId="20201" quotePrefix="1" applyNumberFormat="1" applyFont="1" applyFill="1" applyAlignment="1">
      <alignment horizontal="left"/>
    </xf>
    <xf numFmtId="168" fontId="6" fillId="78" borderId="0" xfId="20201" applyNumberFormat="1" applyFont="1" applyFill="1" applyAlignment="1"/>
    <xf numFmtId="9" fontId="6" fillId="0" borderId="48" xfId="20201" quotePrefix="1" applyNumberFormat="1" applyFont="1" applyBorder="1"/>
    <xf numFmtId="167" fontId="66" fillId="0" borderId="0" xfId="20201" quotePrefix="1" applyNumberFormat="1" applyFont="1" applyFill="1" applyAlignment="1">
      <alignment horizontal="left"/>
    </xf>
    <xf numFmtId="167" fontId="151" fillId="0" borderId="0" xfId="20201" quotePrefix="1" applyNumberFormat="1" applyFont="1" applyFill="1" applyAlignment="1">
      <alignment horizontal="left"/>
    </xf>
    <xf numFmtId="168" fontId="6" fillId="0" borderId="0" xfId="20201" applyNumberFormat="1" applyFont="1" applyFill="1" applyAlignment="1"/>
    <xf numFmtId="0" fontId="7" fillId="0" borderId="0" xfId="16848" applyNumberFormat="1" applyFont="1" applyFill="1" applyAlignment="1">
      <alignment horizontal="left"/>
    </xf>
    <xf numFmtId="0" fontId="6" fillId="0" borderId="0" xfId="16848" applyNumberFormat="1" applyFont="1" applyFill="1" applyAlignment="1"/>
    <xf numFmtId="0" fontId="168" fillId="0" borderId="0" xfId="16848" applyNumberFormat="1" applyFont="1" applyAlignment="1"/>
    <xf numFmtId="0" fontId="155" fillId="0" borderId="0" xfId="16848" applyNumberFormat="1" applyFont="1" applyFill="1" applyAlignment="1">
      <alignment horizontal="right"/>
    </xf>
    <xf numFmtId="173" fontId="7" fillId="0" borderId="0" xfId="16848" applyFont="1" applyFill="1" applyAlignment="1">
      <alignment horizontal="left"/>
    </xf>
    <xf numFmtId="0" fontId="7" fillId="0" borderId="0" xfId="16848" applyNumberFormat="1" applyFont="1" applyFill="1" applyAlignment="1"/>
    <xf numFmtId="0" fontId="134" fillId="0" borderId="0" xfId="16848" applyNumberFormat="1" applyFont="1" applyFill="1" applyAlignment="1">
      <alignment horizontal="right"/>
    </xf>
    <xf numFmtId="0" fontId="169" fillId="128" borderId="12" xfId="16848" applyNumberFormat="1" applyFont="1" applyFill="1" applyBorder="1" applyAlignment="1">
      <alignment horizontal="centerContinuous"/>
    </xf>
    <xf numFmtId="0" fontId="169" fillId="128" borderId="1" xfId="16848" applyNumberFormat="1" applyFont="1" applyFill="1" applyBorder="1" applyAlignment="1">
      <alignment horizontal="centerContinuous"/>
    </xf>
    <xf numFmtId="173" fontId="170" fillId="128" borderId="1" xfId="16848" applyFont="1" applyFill="1" applyBorder="1" applyAlignment="1">
      <alignment horizontal="centerContinuous" wrapText="1"/>
    </xf>
    <xf numFmtId="173" fontId="170" fillId="128" borderId="13" xfId="16848" applyFont="1" applyFill="1" applyBorder="1" applyAlignment="1">
      <alignment horizontal="centerContinuous" wrapText="1"/>
    </xf>
    <xf numFmtId="0" fontId="6" fillId="0" borderId="0" xfId="16848" applyNumberFormat="1" applyFont="1" applyFill="1" applyAlignment="1">
      <alignment horizontal="center"/>
    </xf>
    <xf numFmtId="0" fontId="6" fillId="0" borderId="0" xfId="16848" quotePrefix="1" applyNumberFormat="1" applyFont="1" applyFill="1" applyAlignment="1">
      <alignment horizontal="left"/>
    </xf>
    <xf numFmtId="0" fontId="7" fillId="0" borderId="5" xfId="16848" applyNumberFormat="1" applyFont="1" applyFill="1" applyBorder="1" applyAlignment="1">
      <alignment horizontal="center"/>
    </xf>
    <xf numFmtId="0" fontId="168" fillId="0" borderId="6" xfId="16848" applyNumberFormat="1" applyFont="1" applyBorder="1" applyAlignment="1"/>
    <xf numFmtId="0" fontId="168" fillId="0" borderId="7" xfId="16848" applyNumberFormat="1" applyFont="1" applyBorder="1" applyAlignment="1"/>
    <xf numFmtId="0" fontId="6" fillId="0" borderId="0" xfId="16848" applyNumberFormat="1" applyFont="1" applyFill="1" applyAlignment="1">
      <alignment horizontal="left"/>
    </xf>
    <xf numFmtId="167" fontId="6" fillId="0" borderId="8" xfId="16848" applyNumberFormat="1" applyFont="1" applyFill="1" applyBorder="1" applyAlignment="1"/>
    <xf numFmtId="164" fontId="6" fillId="0" borderId="8" xfId="16848" applyNumberFormat="1" applyFont="1" applyFill="1" applyBorder="1" applyAlignment="1">
      <alignment horizontal="right"/>
    </xf>
    <xf numFmtId="0" fontId="6" fillId="0" borderId="9" xfId="16848" applyNumberFormat="1" applyFont="1" applyBorder="1" applyAlignment="1"/>
    <xf numFmtId="0" fontId="66" fillId="0" borderId="0" xfId="16848" applyNumberFormat="1" applyFont="1" applyBorder="1" applyAlignment="1"/>
    <xf numFmtId="0" fontId="66" fillId="0" borderId="23" xfId="16848" applyNumberFormat="1" applyFont="1" applyBorder="1" applyAlignment="1"/>
    <xf numFmtId="0" fontId="168" fillId="0" borderId="20" xfId="16848" applyNumberFormat="1" applyFont="1" applyBorder="1" applyAlignment="1">
      <alignment horizontal="right"/>
    </xf>
    <xf numFmtId="175" fontId="168" fillId="0" borderId="71" xfId="16848" applyNumberFormat="1" applyFont="1" applyBorder="1" applyAlignment="1"/>
    <xf numFmtId="0" fontId="6" fillId="0" borderId="23" xfId="16848" applyNumberFormat="1" applyFont="1" applyBorder="1" applyAlignment="1"/>
    <xf numFmtId="175" fontId="168" fillId="0" borderId="72" xfId="16848" applyNumberFormat="1" applyFont="1" applyBorder="1" applyAlignment="1"/>
    <xf numFmtId="175" fontId="171" fillId="0" borderId="0" xfId="16848" applyNumberFormat="1" applyFont="1" applyBorder="1" applyAlignment="1"/>
    <xf numFmtId="0" fontId="153" fillId="0" borderId="0" xfId="16848" applyNumberFormat="1" applyFont="1" applyFill="1" applyAlignment="1">
      <alignment horizontal="left"/>
    </xf>
    <xf numFmtId="167" fontId="6" fillId="0" borderId="73" xfId="16848" applyNumberFormat="1" applyFont="1" applyFill="1" applyBorder="1" applyAlignment="1">
      <alignment horizontal="right"/>
    </xf>
    <xf numFmtId="0" fontId="6" fillId="0" borderId="0" xfId="16848" applyNumberFormat="1" applyFont="1" applyFill="1" applyBorder="1" applyAlignment="1"/>
    <xf numFmtId="0" fontId="7" fillId="0" borderId="0" xfId="16848" applyNumberFormat="1" applyFont="1" applyFill="1" applyBorder="1" applyAlignment="1">
      <alignment horizontal="center"/>
    </xf>
    <xf numFmtId="0" fontId="172" fillId="0" borderId="0" xfId="16848" applyNumberFormat="1" applyFont="1" applyFill="1" applyBorder="1" applyAlignment="1">
      <alignment horizontal="center"/>
    </xf>
    <xf numFmtId="0" fontId="6" fillId="0" borderId="0" xfId="16848" applyNumberFormat="1" applyFont="1" applyFill="1" applyBorder="1" applyAlignment="1">
      <alignment horizontal="center"/>
    </xf>
    <xf numFmtId="0" fontId="168" fillId="0" borderId="0" xfId="16848" applyNumberFormat="1" applyFont="1" applyFill="1" applyBorder="1" applyAlignment="1">
      <alignment horizontal="center"/>
    </xf>
    <xf numFmtId="10" fontId="6" fillId="0" borderId="8" xfId="16848" applyNumberFormat="1" applyFont="1" applyBorder="1" applyAlignment="1"/>
    <xf numFmtId="43" fontId="6" fillId="0" borderId="0" xfId="16848" applyNumberFormat="1" applyFont="1" applyFill="1" applyBorder="1" applyAlignment="1">
      <alignment horizontal="right"/>
    </xf>
    <xf numFmtId="0" fontId="7" fillId="0" borderId="9" xfId="16848" applyNumberFormat="1" applyFont="1" applyFill="1" applyBorder="1" applyAlignment="1">
      <alignment horizontal="center"/>
    </xf>
    <xf numFmtId="0" fontId="150" fillId="0" borderId="0" xfId="16848" applyNumberFormat="1" applyFont="1" applyFill="1" applyBorder="1" applyAlignment="1">
      <alignment horizontal="center"/>
    </xf>
    <xf numFmtId="167" fontId="6" fillId="0" borderId="0" xfId="16848" applyNumberFormat="1" applyFont="1" applyFill="1" applyAlignment="1">
      <alignment horizontal="left"/>
    </xf>
    <xf numFmtId="0" fontId="6" fillId="0" borderId="8" xfId="16848" applyNumberFormat="1" applyFont="1" applyBorder="1" applyAlignment="1"/>
    <xf numFmtId="43" fontId="6" fillId="0" borderId="0" xfId="16848" applyNumberFormat="1" applyFont="1" applyFill="1" applyAlignment="1">
      <alignment horizontal="left"/>
    </xf>
    <xf numFmtId="164" fontId="7" fillId="0" borderId="0" xfId="16848" applyNumberFormat="1" applyFont="1" applyFill="1" applyBorder="1" applyAlignment="1">
      <alignment horizontal="center"/>
    </xf>
    <xf numFmtId="164" fontId="7" fillId="0" borderId="9" xfId="16848" applyNumberFormat="1" applyFont="1" applyFill="1" applyBorder="1" applyAlignment="1">
      <alignment horizontal="center"/>
    </xf>
    <xf numFmtId="0" fontId="168" fillId="0" borderId="0" xfId="16848" applyNumberFormat="1" applyFont="1" applyFill="1" applyAlignment="1"/>
    <xf numFmtId="0" fontId="7" fillId="0" borderId="8" xfId="16848" applyNumberFormat="1" applyFont="1" applyFill="1" applyBorder="1" applyAlignment="1">
      <alignment horizontal="center"/>
    </xf>
    <xf numFmtId="171" fontId="6" fillId="0" borderId="0" xfId="16848" applyNumberFormat="1" applyFont="1" applyFill="1" applyBorder="1" applyAlignment="1"/>
    <xf numFmtId="164" fontId="6" fillId="0" borderId="0" xfId="16848" applyNumberFormat="1" applyFont="1" applyFill="1" applyBorder="1" applyAlignment="1">
      <alignment horizontal="center"/>
    </xf>
    <xf numFmtId="167" fontId="6" fillId="0" borderId="0" xfId="16848" applyNumberFormat="1" applyFont="1" applyBorder="1" applyAlignment="1"/>
    <xf numFmtId="167" fontId="6" fillId="0" borderId="9" xfId="16848" applyNumberFormat="1" applyFont="1" applyBorder="1" applyAlignment="1"/>
    <xf numFmtId="164" fontId="168" fillId="0" borderId="0" xfId="16848" applyNumberFormat="1" applyFont="1" applyFill="1" applyAlignment="1"/>
    <xf numFmtId="167" fontId="66" fillId="0" borderId="0" xfId="16848" applyNumberFormat="1" applyFont="1" applyBorder="1" applyAlignment="1"/>
    <xf numFmtId="164" fontId="6" fillId="0" borderId="9" xfId="16848" applyNumberFormat="1" applyFont="1" applyBorder="1" applyAlignment="1"/>
    <xf numFmtId="164" fontId="161" fillId="0" borderId="0" xfId="16848" applyNumberFormat="1" applyFont="1" applyBorder="1" applyAlignment="1"/>
    <xf numFmtId="164" fontId="6" fillId="0" borderId="8" xfId="16848" applyNumberFormat="1" applyFont="1" applyFill="1" applyBorder="1" applyAlignment="1"/>
    <xf numFmtId="164" fontId="6" fillId="0" borderId="0" xfId="16848" applyNumberFormat="1" applyFont="1" applyBorder="1" applyAlignment="1"/>
    <xf numFmtId="164" fontId="6" fillId="0" borderId="8" xfId="13781" applyNumberFormat="1" applyFont="1" applyFill="1" applyBorder="1" applyAlignment="1"/>
    <xf numFmtId="0" fontId="6" fillId="0" borderId="0" xfId="16848" applyNumberFormat="1" applyFont="1" applyFill="1" applyBorder="1" applyAlignment="1">
      <alignment horizontal="left" indent="1"/>
    </xf>
    <xf numFmtId="0" fontId="6" fillId="0" borderId="0" xfId="16848" applyNumberFormat="1" applyFont="1" applyFill="1" applyAlignment="1">
      <alignment horizontal="center" vertical="top"/>
    </xf>
    <xf numFmtId="0" fontId="6" fillId="0" borderId="0" xfId="16848" applyNumberFormat="1" applyFont="1" applyFill="1" applyAlignment="1">
      <alignment vertical="top"/>
    </xf>
    <xf numFmtId="0" fontId="6" fillId="0" borderId="0" xfId="16848" quotePrefix="1" applyNumberFormat="1" applyFont="1" applyFill="1" applyBorder="1" applyAlignment="1">
      <alignment horizontal="left"/>
    </xf>
    <xf numFmtId="0" fontId="172" fillId="0" borderId="0" xfId="16848" applyNumberFormat="1" applyFont="1" applyAlignment="1"/>
    <xf numFmtId="0" fontId="168" fillId="0" borderId="8" xfId="16848" applyNumberFormat="1" applyFont="1" applyFill="1" applyBorder="1" applyAlignment="1"/>
    <xf numFmtId="0" fontId="168" fillId="0" borderId="0" xfId="16848" applyNumberFormat="1" applyFont="1" applyFill="1" applyBorder="1" applyAlignment="1"/>
    <xf numFmtId="0" fontId="168" fillId="0" borderId="9" xfId="16848" applyNumberFormat="1" applyFont="1" applyFill="1" applyBorder="1" applyAlignment="1"/>
    <xf numFmtId="0" fontId="163" fillId="0" borderId="0" xfId="16848" applyNumberFormat="1" applyFont="1" applyFill="1" applyBorder="1" applyAlignment="1"/>
    <xf numFmtId="0" fontId="6" fillId="0" borderId="0" xfId="16848" applyNumberFormat="1" applyFont="1" applyFill="1" applyAlignment="1">
      <alignment horizontal="left" vertical="center" indent="1"/>
    </xf>
    <xf numFmtId="167" fontId="6" fillId="0" borderId="73" xfId="16848" applyNumberFormat="1" applyFont="1" applyFill="1" applyBorder="1" applyAlignment="1"/>
    <xf numFmtId="171" fontId="6" fillId="0" borderId="19" xfId="16848" applyNumberFormat="1" applyFont="1" applyBorder="1" applyAlignment="1"/>
    <xf numFmtId="167" fontId="6" fillId="0" borderId="19" xfId="16848" applyNumberFormat="1" applyFont="1" applyFill="1" applyBorder="1" applyAlignment="1"/>
    <xf numFmtId="167" fontId="6" fillId="0" borderId="74" xfId="16848" applyNumberFormat="1" applyFont="1" applyFill="1" applyBorder="1" applyAlignment="1"/>
    <xf numFmtId="167" fontId="161" fillId="0" borderId="73" xfId="16848" applyNumberFormat="1" applyFont="1" applyFill="1" applyBorder="1" applyAlignment="1"/>
    <xf numFmtId="235" fontId="6" fillId="0" borderId="8" xfId="16848" applyNumberFormat="1" applyFont="1" applyFill="1" applyBorder="1" applyAlignment="1">
      <alignment horizontal="right"/>
    </xf>
    <xf numFmtId="235" fontId="6" fillId="0" borderId="0" xfId="16848" applyNumberFormat="1" applyFont="1" applyFill="1" applyBorder="1" applyAlignment="1">
      <alignment horizontal="right"/>
    </xf>
    <xf numFmtId="235" fontId="6" fillId="0" borderId="0" xfId="16848" applyNumberFormat="1" applyFont="1" applyBorder="1" applyAlignment="1"/>
    <xf numFmtId="235" fontId="6" fillId="0" borderId="9" xfId="16848" applyNumberFormat="1" applyFont="1" applyBorder="1" applyAlignment="1"/>
    <xf numFmtId="235" fontId="66" fillId="0" borderId="0" xfId="16848" applyNumberFormat="1" applyFont="1" applyBorder="1" applyAlignment="1"/>
    <xf numFmtId="167" fontId="161" fillId="0" borderId="0" xfId="16848" applyNumberFormat="1" applyFont="1" applyFill="1" applyBorder="1" applyAlignment="1"/>
    <xf numFmtId="164" fontId="6" fillId="0" borderId="0" xfId="13722" applyNumberFormat="1" applyFont="1" applyFill="1" applyBorder="1"/>
    <xf numFmtId="167" fontId="154" fillId="0" borderId="8" xfId="16848" applyNumberFormat="1" applyFont="1" applyBorder="1" applyAlignment="1"/>
    <xf numFmtId="0" fontId="6" fillId="0" borderId="0" xfId="16848" applyNumberFormat="1" applyFont="1" applyBorder="1" applyAlignment="1">
      <alignment horizontal="center" wrapText="1"/>
    </xf>
    <xf numFmtId="0" fontId="6" fillId="0" borderId="9" xfId="16848" applyNumberFormat="1" applyFont="1" applyBorder="1" applyAlignment="1">
      <alignment horizontal="center" wrapText="1"/>
    </xf>
    <xf numFmtId="167" fontId="6" fillId="0" borderId="8" xfId="16848" applyNumberFormat="1" applyFont="1" applyBorder="1" applyAlignment="1"/>
    <xf numFmtId="0" fontId="66" fillId="0" borderId="0" xfId="16848" applyNumberFormat="1" applyFont="1" applyBorder="1" applyAlignment="1">
      <alignment horizontal="center" wrapText="1"/>
    </xf>
    <xf numFmtId="0" fontId="168" fillId="0" borderId="8" xfId="16848" applyNumberFormat="1" applyFont="1" applyBorder="1" applyAlignment="1"/>
    <xf numFmtId="0" fontId="168" fillId="0" borderId="0" xfId="16848" applyNumberFormat="1" applyFont="1" applyBorder="1" applyAlignment="1"/>
    <xf numFmtId="0" fontId="168" fillId="0" borderId="9" xfId="16848" applyNumberFormat="1" applyFont="1" applyBorder="1" applyAlignment="1"/>
    <xf numFmtId="0" fontId="163" fillId="0" borderId="0" xfId="16848" applyNumberFormat="1" applyFont="1" applyBorder="1" applyAlignment="1"/>
    <xf numFmtId="167" fontId="168" fillId="0" borderId="8" xfId="16848" applyNumberFormat="1" applyFont="1" applyBorder="1" applyAlignment="1"/>
    <xf numFmtId="171" fontId="6" fillId="0" borderId="0" xfId="16848" applyNumberFormat="1" applyFont="1" applyBorder="1" applyAlignment="1"/>
    <xf numFmtId="171" fontId="6" fillId="0" borderId="9" xfId="16848" applyNumberFormat="1" applyFont="1" applyBorder="1" applyAlignment="1"/>
    <xf numFmtId="171" fontId="161" fillId="0" borderId="0" xfId="16848" applyNumberFormat="1" applyFont="1" applyBorder="1" applyAlignment="1"/>
    <xf numFmtId="0" fontId="168" fillId="0" borderId="10" xfId="16848" applyNumberFormat="1" applyFont="1" applyBorder="1" applyAlignment="1"/>
    <xf numFmtId="171" fontId="6" fillId="0" borderId="41" xfId="16848" applyNumberFormat="1" applyFont="1" applyBorder="1" applyAlignment="1"/>
    <xf numFmtId="171" fontId="6" fillId="0" borderId="11" xfId="16848" applyNumberFormat="1" applyFont="1" applyBorder="1" applyAlignment="1"/>
    <xf numFmtId="173" fontId="173" fillId="0" borderId="0" xfId="16848" applyFont="1" applyFill="1" applyBorder="1" applyAlignment="1"/>
    <xf numFmtId="167" fontId="168" fillId="0" borderId="0" xfId="16848" applyNumberFormat="1" applyFont="1" applyAlignment="1"/>
    <xf numFmtId="0" fontId="163" fillId="0" borderId="0" xfId="16848" applyNumberFormat="1" applyFont="1" applyAlignment="1"/>
    <xf numFmtId="44" fontId="6" fillId="0" borderId="0" xfId="20198" applyFont="1" applyBorder="1"/>
    <xf numFmtId="167" fontId="6" fillId="0" borderId="0" xfId="20198" applyNumberFormat="1" applyFont="1" applyBorder="1"/>
    <xf numFmtId="44" fontId="66" fillId="129" borderId="4" xfId="20202" applyFont="1" applyFill="1" applyBorder="1"/>
    <xf numFmtId="0" fontId="6" fillId="0" borderId="56" xfId="20201" quotePrefix="1" applyFont="1" applyFill="1" applyBorder="1" applyAlignment="1">
      <alignment horizontal="center" wrapText="1"/>
    </xf>
    <xf numFmtId="0" fontId="6" fillId="0" borderId="0" xfId="20201" quotePrefix="1" applyFont="1" applyFill="1" applyBorder="1" applyAlignment="1">
      <alignment horizontal="center" wrapText="1"/>
    </xf>
    <xf numFmtId="0" fontId="6" fillId="0" borderId="0" xfId="20201" applyFont="1" applyFill="1" applyBorder="1" applyAlignment="1">
      <alignment horizontal="center" wrapText="1"/>
    </xf>
    <xf numFmtId="170" fontId="151" fillId="0" borderId="0" xfId="20201" applyNumberFormat="1" applyFont="1" applyFill="1" applyBorder="1"/>
    <xf numFmtId="170" fontId="6" fillId="0" borderId="0" xfId="20201" applyNumberFormat="1" applyFont="1" applyFill="1" applyBorder="1"/>
    <xf numFmtId="164" fontId="6" fillId="0" borderId="2" xfId="20201" applyNumberFormat="1" applyFont="1" applyFill="1" applyBorder="1"/>
    <xf numFmtId="164" fontId="151" fillId="0" borderId="2" xfId="20201" applyNumberFormat="1" applyFont="1" applyFill="1" applyBorder="1"/>
    <xf numFmtId="164" fontId="153" fillId="0" borderId="2" xfId="20201" applyNumberFormat="1" applyFont="1" applyFill="1" applyBorder="1"/>
    <xf numFmtId="164" fontId="6" fillId="0" borderId="4" xfId="20201" applyNumberFormat="1" applyFont="1" applyFill="1" applyBorder="1"/>
    <xf numFmtId="0" fontId="7" fillId="0" borderId="0" xfId="17779" quotePrefix="1" applyFont="1" applyFill="1" applyAlignment="1">
      <alignment horizontal="center"/>
    </xf>
    <xf numFmtId="0" fontId="7" fillId="0" borderId="0" xfId="17779" applyFont="1" applyFill="1" applyAlignment="1">
      <alignment horizontal="center"/>
    </xf>
    <xf numFmtId="0" fontId="6" fillId="0" borderId="56" xfId="17779" applyFont="1" applyFill="1" applyBorder="1" applyAlignment="1">
      <alignment horizontal="center" wrapText="1"/>
    </xf>
    <xf numFmtId="0" fontId="6" fillId="0" borderId="56" xfId="17779" quotePrefix="1" applyFont="1" applyFill="1" applyBorder="1" applyAlignment="1">
      <alignment horizontal="center" wrapText="1"/>
    </xf>
    <xf numFmtId="0" fontId="6" fillId="0" borderId="0" xfId="17779" applyFont="1" applyFill="1" applyAlignment="1">
      <alignment horizontal="center"/>
    </xf>
    <xf numFmtId="0" fontId="6" fillId="0" borderId="0" xfId="17779" applyFont="1" applyFill="1" applyBorder="1"/>
    <xf numFmtId="41" fontId="152" fillId="0" borderId="0" xfId="17779" applyNumberFormat="1" applyFont="1" applyFill="1"/>
    <xf numFmtId="0" fontId="151" fillId="0" borderId="0" xfId="17779" applyFont="1" applyFill="1" applyBorder="1"/>
    <xf numFmtId="167" fontId="6" fillId="0" borderId="0" xfId="17779" applyNumberFormat="1" applyFont="1" applyFill="1"/>
    <xf numFmtId="0" fontId="6" fillId="0" borderId="0" xfId="17779" applyFont="1" applyFill="1"/>
    <xf numFmtId="0" fontId="6" fillId="0" borderId="0" xfId="17779" quotePrefix="1" applyFont="1" applyFill="1" applyBorder="1" applyAlignment="1">
      <alignment horizontal="left" indent="1"/>
    </xf>
    <xf numFmtId="0" fontId="6" fillId="0" borderId="0" xfId="17779" quotePrefix="1" applyFont="1" applyFill="1" applyBorder="1" applyAlignment="1">
      <alignment horizontal="left"/>
    </xf>
    <xf numFmtId="0" fontId="6" fillId="0" borderId="0" xfId="17779" quotePrefix="1" applyFont="1" applyFill="1" applyBorder="1" applyAlignment="1">
      <alignment horizontal="right" wrapText="1"/>
    </xf>
    <xf numFmtId="164" fontId="151" fillId="0" borderId="0" xfId="17779" applyNumberFormat="1" applyFont="1" applyFill="1"/>
    <xf numFmtId="230" fontId="151" fillId="0" borderId="0" xfId="17779" applyNumberFormat="1" applyFont="1" applyFill="1" applyBorder="1"/>
    <xf numFmtId="0" fontId="6" fillId="0" borderId="0" xfId="17779" applyFont="1" applyFill="1" applyBorder="1" applyAlignment="1">
      <alignment horizontal="center" wrapText="1"/>
    </xf>
    <xf numFmtId="0" fontId="6" fillId="0" borderId="0" xfId="17779" quotePrefix="1" applyFont="1" applyFill="1" applyBorder="1" applyAlignment="1">
      <alignment horizontal="center"/>
    </xf>
    <xf numFmtId="0" fontId="6" fillId="0" borderId="0" xfId="17779" quotePrefix="1" applyFont="1" applyFill="1" applyBorder="1" applyAlignment="1">
      <alignment horizontal="center" wrapText="1"/>
    </xf>
    <xf numFmtId="164" fontId="6" fillId="0" borderId="0" xfId="17779" applyNumberFormat="1" applyFont="1" applyFill="1"/>
    <xf numFmtId="164" fontId="6" fillId="0" borderId="0" xfId="17779" applyNumberFormat="1" applyFont="1" applyFill="1" applyBorder="1" applyAlignment="1"/>
    <xf numFmtId="164" fontId="6" fillId="0" borderId="0" xfId="17779" applyNumberFormat="1" applyFont="1" applyFill="1" applyBorder="1" applyAlignment="1">
      <alignment horizontal="center"/>
    </xf>
    <xf numFmtId="0" fontId="6" fillId="0" borderId="0" xfId="17779" applyNumberFormat="1" applyFont="1" applyFill="1" applyBorder="1"/>
    <xf numFmtId="0" fontId="6" fillId="0" borderId="0" xfId="17779" applyFont="1" applyFill="1" applyBorder="1" applyAlignment="1"/>
    <xf numFmtId="164" fontId="6" fillId="0" borderId="0" xfId="17779" applyNumberFormat="1" applyFont="1" applyFill="1" applyBorder="1"/>
    <xf numFmtId="0" fontId="6" fillId="0" borderId="0" xfId="17779" applyFont="1" applyFill="1" applyBorder="1" applyAlignment="1">
      <alignment horizontal="left"/>
    </xf>
    <xf numFmtId="0" fontId="6" fillId="0" borderId="0" xfId="20201" quotePrefix="1" applyFont="1" applyFill="1" applyBorder="1" applyAlignment="1">
      <alignment horizontal="left" indent="1"/>
    </xf>
    <xf numFmtId="0" fontId="6" fillId="0" borderId="0" xfId="17779" applyFont="1" applyFill="1" applyBorder="1" applyAlignment="1">
      <alignment horizontal="left" indent="1"/>
    </xf>
    <xf numFmtId="164" fontId="6" fillId="0" borderId="0" xfId="20201" applyNumberFormat="1" applyFont="1" applyFill="1" applyBorder="1"/>
    <xf numFmtId="0" fontId="151" fillId="0" borderId="0" xfId="20201" applyFont="1" applyFill="1"/>
    <xf numFmtId="164" fontId="151" fillId="0" borderId="0" xfId="20201" applyNumberFormat="1" applyFont="1" applyFill="1" applyBorder="1"/>
    <xf numFmtId="0" fontId="67" fillId="0" borderId="0" xfId="20206" applyFont="1"/>
    <xf numFmtId="0" fontId="66" fillId="0" borderId="0" xfId="20206" applyNumberFormat="1" applyFont="1" applyAlignment="1"/>
    <xf numFmtId="0" fontId="66" fillId="0" borderId="56" xfId="20206" applyNumberFormat="1" applyFont="1" applyBorder="1" applyAlignment="1">
      <alignment horizontal="center" wrapText="1"/>
    </xf>
    <xf numFmtId="17" fontId="174" fillId="0" borderId="0" xfId="20206" applyNumberFormat="1" applyFont="1" applyAlignment="1">
      <alignment horizontal="center" wrapText="1"/>
    </xf>
    <xf numFmtId="0" fontId="66" fillId="130" borderId="0" xfId="20206" applyNumberFormat="1" applyFont="1" applyFill="1" applyBorder="1" applyAlignment="1">
      <alignment horizontal="center" wrapText="1"/>
    </xf>
    <xf numFmtId="0" fontId="66" fillId="130" borderId="0" xfId="20206" applyNumberFormat="1" applyFont="1" applyFill="1" applyAlignment="1">
      <alignment horizontal="center"/>
    </xf>
    <xf numFmtId="164" fontId="66" fillId="130" borderId="0" xfId="20206" applyNumberFormat="1" applyFont="1" applyFill="1" applyAlignment="1"/>
    <xf numFmtId="0" fontId="66" fillId="0" borderId="0" xfId="20206" applyNumberFormat="1" applyFont="1" applyAlignment="1">
      <alignment horizontal="center"/>
    </xf>
    <xf numFmtId="164" fontId="66" fillId="0" borderId="0" xfId="20206" applyNumberFormat="1" applyFont="1" applyAlignment="1"/>
    <xf numFmtId="0" fontId="66" fillId="0" borderId="0" xfId="20206" applyNumberFormat="1" applyFont="1" applyBorder="1" applyAlignment="1">
      <alignment horizontal="center" wrapText="1"/>
    </xf>
    <xf numFmtId="0" fontId="66" fillId="0" borderId="0" xfId="20206" quotePrefix="1" applyNumberFormat="1" applyFont="1" applyAlignment="1">
      <alignment horizontal="center"/>
    </xf>
    <xf numFmtId="164" fontId="6" fillId="129" borderId="0" xfId="20206" applyNumberFormat="1" applyFont="1" applyFill="1" applyAlignment="1"/>
    <xf numFmtId="164" fontId="66" fillId="129" borderId="0" xfId="20206" applyNumberFormat="1" applyFont="1" applyFill="1" applyAlignment="1"/>
    <xf numFmtId="169" fontId="66" fillId="0" borderId="0" xfId="20201" applyNumberFormat="1" applyFont="1" applyFill="1"/>
    <xf numFmtId="0" fontId="6" fillId="0" borderId="56" xfId="20201" applyFont="1" applyFill="1" applyBorder="1" applyAlignment="1">
      <alignment horizontal="center" wrapText="1"/>
    </xf>
    <xf numFmtId="0" fontId="6" fillId="0" borderId="22" xfId="20201" applyFont="1" applyFill="1" applyBorder="1" applyAlignment="1">
      <alignment horizontal="center" wrapText="1"/>
    </xf>
    <xf numFmtId="0" fontId="6" fillId="0" borderId="0" xfId="20201" applyFont="1" applyFill="1" applyBorder="1" applyAlignment="1">
      <alignment horizontal="center"/>
    </xf>
    <xf numFmtId="0" fontId="6" fillId="0" borderId="19" xfId="20201" applyFont="1" applyFill="1" applyBorder="1" applyAlignment="1">
      <alignment horizontal="center"/>
    </xf>
    <xf numFmtId="0" fontId="6" fillId="0" borderId="21" xfId="20201" quotePrefix="1" applyFont="1" applyFill="1" applyBorder="1" applyAlignment="1">
      <alignment horizontal="center"/>
    </xf>
    <xf numFmtId="9" fontId="66" fillId="0" borderId="0" xfId="20201" applyNumberFormat="1" applyFont="1" applyFill="1"/>
    <xf numFmtId="0" fontId="6" fillId="0" borderId="77" xfId="20201" quotePrefix="1" applyFont="1" applyFill="1" applyBorder="1" applyAlignment="1">
      <alignment horizontal="center"/>
    </xf>
    <xf numFmtId="0" fontId="66" fillId="0" borderId="0" xfId="20201" quotePrefix="1" applyFont="1" applyFill="1" applyAlignment="1">
      <alignment horizontal="center" wrapText="1"/>
    </xf>
    <xf numFmtId="164" fontId="66" fillId="0" borderId="0" xfId="20201" applyNumberFormat="1" applyFont="1" applyFill="1"/>
    <xf numFmtId="167" fontId="66" fillId="0" borderId="0" xfId="20202" applyNumberFormat="1" applyFont="1" applyFill="1"/>
    <xf numFmtId="0" fontId="6" fillId="0" borderId="0" xfId="20201" applyFont="1" applyFill="1" applyBorder="1"/>
    <xf numFmtId="0" fontId="6" fillId="0" borderId="0" xfId="20201" applyFont="1" applyFill="1" applyBorder="1" applyAlignment="1">
      <alignment horizontal="left"/>
    </xf>
    <xf numFmtId="167" fontId="66" fillId="131" borderId="0" xfId="20202" applyNumberFormat="1" applyFont="1" applyFill="1"/>
    <xf numFmtId="0" fontId="6" fillId="0" borderId="77" xfId="20201" applyFont="1" applyFill="1" applyBorder="1"/>
    <xf numFmtId="0" fontId="6" fillId="0" borderId="0" xfId="20201" quotePrefix="1" applyFont="1" applyFill="1" applyBorder="1" applyAlignment="1">
      <alignment horizontal="left"/>
    </xf>
    <xf numFmtId="0" fontId="6" fillId="0" borderId="77" xfId="20201" quotePrefix="1" applyFont="1" applyFill="1" applyBorder="1" applyAlignment="1">
      <alignment horizontal="right" wrapText="1"/>
    </xf>
    <xf numFmtId="230" fontId="6" fillId="0" borderId="0" xfId="20201" applyNumberFormat="1" applyFont="1" applyFill="1" applyBorder="1" applyAlignment="1">
      <alignment horizontal="center"/>
    </xf>
    <xf numFmtId="230" fontId="66" fillId="0" borderId="0" xfId="20201" applyNumberFormat="1" applyFont="1" applyFill="1"/>
    <xf numFmtId="44" fontId="66" fillId="0" borderId="0" xfId="20201" applyNumberFormat="1" applyFont="1" applyFill="1"/>
    <xf numFmtId="0" fontId="6" fillId="0" borderId="0" xfId="20201" quotePrefix="1" applyFont="1" applyFill="1" applyBorder="1" applyAlignment="1">
      <alignment horizontal="center"/>
    </xf>
    <xf numFmtId="0" fontId="6" fillId="0" borderId="77" xfId="20201" quotePrefix="1" applyFont="1" applyFill="1" applyBorder="1" applyAlignment="1">
      <alignment horizontal="center" wrapText="1"/>
    </xf>
    <xf numFmtId="164" fontId="6" fillId="0" borderId="0" xfId="20201" applyNumberFormat="1" applyFont="1" applyFill="1" applyBorder="1" applyAlignment="1"/>
    <xf numFmtId="164" fontId="6" fillId="0" borderId="77" xfId="20201" applyNumberFormat="1" applyFont="1" applyFill="1" applyBorder="1" applyAlignment="1">
      <alignment horizontal="center"/>
    </xf>
    <xf numFmtId="0" fontId="6" fillId="0" borderId="0" xfId="20201" applyNumberFormat="1" applyFont="1" applyFill="1" applyBorder="1"/>
    <xf numFmtId="0" fontId="6" fillId="0" borderId="0" xfId="20201" applyFont="1" applyFill="1" applyBorder="1" applyAlignment="1"/>
    <xf numFmtId="164" fontId="6" fillId="0" borderId="77" xfId="20201" applyNumberFormat="1" applyFont="1" applyFill="1" applyBorder="1"/>
    <xf numFmtId="0" fontId="6" fillId="0" borderId="0" xfId="20201" applyFont="1" applyFill="1" applyBorder="1" applyAlignment="1">
      <alignment horizontal="left" indent="1"/>
    </xf>
    <xf numFmtId="0" fontId="7" fillId="0" borderId="8" xfId="20201" applyFont="1" applyFill="1" applyBorder="1" applyAlignment="1">
      <alignment horizontal="center"/>
    </xf>
    <xf numFmtId="0" fontId="7" fillId="0" borderId="0" xfId="20201" applyFont="1" applyFill="1" applyBorder="1" applyAlignment="1">
      <alignment horizontal="center"/>
    </xf>
    <xf numFmtId="0" fontId="7" fillId="0" borderId="9" xfId="20201" applyFont="1" applyFill="1" applyBorder="1" applyAlignment="1">
      <alignment horizontal="center"/>
    </xf>
    <xf numFmtId="0" fontId="150" fillId="0" borderId="8" xfId="20201" applyFont="1" applyFill="1" applyBorder="1" applyAlignment="1">
      <alignment horizontal="center" wrapText="1"/>
    </xf>
    <xf numFmtId="0" fontId="163" fillId="0" borderId="0" xfId="20201" applyFont="1" applyBorder="1" applyAlignment="1">
      <alignment horizontal="center" wrapText="1"/>
    </xf>
    <xf numFmtId="41" fontId="7" fillId="0" borderId="8" xfId="20201" applyNumberFormat="1" applyFont="1" applyFill="1" applyBorder="1" applyAlignment="1">
      <alignment horizontal="center" wrapText="1"/>
    </xf>
    <xf numFmtId="41" fontId="7" fillId="0" borderId="76" xfId="20201" applyNumberFormat="1" applyFont="1" applyFill="1" applyBorder="1" applyAlignment="1">
      <alignment horizontal="center" wrapText="1"/>
    </xf>
    <xf numFmtId="0" fontId="7" fillId="0" borderId="75" xfId="20201" applyNumberFormat="1" applyFont="1" applyFill="1" applyBorder="1" applyAlignment="1">
      <alignment horizontal="center"/>
    </xf>
    <xf numFmtId="0" fontId="66" fillId="0" borderId="8" xfId="20201" applyFont="1" applyFill="1" applyBorder="1"/>
    <xf numFmtId="0" fontId="66" fillId="0" borderId="9" xfId="20201" applyFont="1" applyFill="1" applyBorder="1" applyAlignment="1">
      <alignment horizontal="center"/>
    </xf>
    <xf numFmtId="0" fontId="66" fillId="0" borderId="8" xfId="20201" applyFont="1" applyFill="1" applyBorder="1" applyAlignment="1">
      <alignment horizontal="center"/>
    </xf>
    <xf numFmtId="0" fontId="165" fillId="0" borderId="0" xfId="20201" applyFont="1" applyFill="1" applyBorder="1" applyAlignment="1">
      <alignment horizontal="left"/>
    </xf>
    <xf numFmtId="0" fontId="66" fillId="0" borderId="0" xfId="20201" applyFont="1" applyFill="1" applyBorder="1"/>
    <xf numFmtId="0" fontId="66" fillId="0" borderId="0" xfId="20201" quotePrefix="1" applyFont="1" applyFill="1" applyBorder="1" applyAlignment="1">
      <alignment horizontal="center"/>
    </xf>
    <xf numFmtId="167" fontId="151" fillId="0" borderId="9" xfId="20201" applyNumberFormat="1" applyFont="1" applyFill="1" applyBorder="1"/>
    <xf numFmtId="167" fontId="66" fillId="0" borderId="78" xfId="20201" applyNumberFormat="1" applyFont="1" applyFill="1" applyBorder="1"/>
    <xf numFmtId="167" fontId="66" fillId="0" borderId="0" xfId="20201" applyNumberFormat="1" applyFont="1" applyFill="1" applyBorder="1" applyAlignment="1">
      <alignment horizontal="center"/>
    </xf>
    <xf numFmtId="0" fontId="66" fillId="0" borderId="9" xfId="20201" applyFont="1" applyFill="1" applyBorder="1"/>
    <xf numFmtId="0" fontId="66" fillId="0" borderId="10" xfId="20201" applyFont="1" applyFill="1" applyBorder="1"/>
    <xf numFmtId="0" fontId="66" fillId="0" borderId="16" xfId="20201" applyFont="1" applyFill="1" applyBorder="1"/>
    <xf numFmtId="167" fontId="66" fillId="0" borderId="16" xfId="20201" applyNumberFormat="1" applyFont="1" applyFill="1" applyBorder="1" applyAlignment="1">
      <alignment horizontal="center"/>
    </xf>
    <xf numFmtId="3" fontId="66" fillId="0" borderId="16" xfId="20201" applyNumberFormat="1" applyFont="1" applyFill="1" applyBorder="1"/>
    <xf numFmtId="3" fontId="66" fillId="0" borderId="11" xfId="20201" applyNumberFormat="1" applyFont="1" applyFill="1" applyBorder="1"/>
    <xf numFmtId="0" fontId="6" fillId="0" borderId="5" xfId="20201" applyFont="1" applyFill="1" applyBorder="1" applyAlignment="1">
      <alignment horizontal="center" wrapText="1"/>
    </xf>
    <xf numFmtId="0" fontId="6" fillId="0" borderId="6" xfId="20201" applyFont="1" applyFill="1" applyBorder="1" applyAlignment="1">
      <alignment horizontal="center" wrapText="1"/>
    </xf>
    <xf numFmtId="0" fontId="6" fillId="0" borderId="79" xfId="20201" quotePrefix="1" applyFont="1" applyFill="1" applyBorder="1" applyAlignment="1">
      <alignment horizontal="center" wrapText="1"/>
    </xf>
    <xf numFmtId="0" fontId="6" fillId="0" borderId="80" xfId="20201" quotePrefix="1" applyFont="1" applyFill="1" applyBorder="1" applyAlignment="1">
      <alignment horizontal="center" wrapText="1"/>
    </xf>
    <xf numFmtId="0" fontId="6" fillId="0" borderId="8" xfId="20201" applyFont="1" applyFill="1" applyBorder="1" applyAlignment="1">
      <alignment horizontal="center" wrapText="1"/>
    </xf>
    <xf numFmtId="0" fontId="6" fillId="0" borderId="9" xfId="20201" applyFont="1" applyFill="1" applyBorder="1" applyAlignment="1">
      <alignment horizontal="center" wrapText="1"/>
    </xf>
    <xf numFmtId="0" fontId="6" fillId="0" borderId="8" xfId="20201" applyFont="1" applyFill="1" applyBorder="1" applyAlignment="1">
      <alignment horizontal="center"/>
    </xf>
    <xf numFmtId="214" fontId="66" fillId="0" borderId="9" xfId="20201" applyNumberFormat="1" applyFont="1" applyBorder="1"/>
    <xf numFmtId="164" fontId="153" fillId="0" borderId="0" xfId="20201" applyNumberFormat="1" applyFont="1" applyFill="1" applyBorder="1"/>
    <xf numFmtId="0" fontId="66" fillId="0" borderId="9" xfId="20201" applyFont="1" applyBorder="1"/>
    <xf numFmtId="0" fontId="66" fillId="0" borderId="8" xfId="20201" applyFont="1" applyBorder="1"/>
    <xf numFmtId="0" fontId="66" fillId="0" borderId="0" xfId="20201" applyFont="1" applyBorder="1"/>
    <xf numFmtId="0" fontId="66" fillId="0" borderId="10" xfId="20201" applyFont="1" applyBorder="1"/>
    <xf numFmtId="0" fontId="66" fillId="0" borderId="16" xfId="20201" applyFont="1" applyBorder="1"/>
    <xf numFmtId="0" fontId="66" fillId="0" borderId="11" xfId="20201" applyFont="1" applyBorder="1"/>
    <xf numFmtId="0" fontId="7" fillId="0" borderId="12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7" fillId="0" borderId="1" xfId="0" quotePrefix="1" applyFont="1" applyFill="1" applyBorder="1" applyAlignment="1">
      <alignment horizontal="center" wrapText="1"/>
    </xf>
    <xf numFmtId="164" fontId="7" fillId="0" borderId="1" xfId="0" quotePrefix="1" applyNumberFormat="1" applyFont="1" applyFill="1" applyBorder="1" applyAlignment="1">
      <alignment horizontal="center" wrapText="1"/>
    </xf>
    <xf numFmtId="0" fontId="7" fillId="0" borderId="1" xfId="0" quotePrefix="1" applyFont="1" applyBorder="1" applyAlignment="1">
      <alignment horizontal="center" wrapText="1"/>
    </xf>
    <xf numFmtId="0" fontId="7" fillId="0" borderId="13" xfId="0" quotePrefix="1" applyFont="1" applyBorder="1" applyAlignment="1">
      <alignment horizontal="center" wrapText="1"/>
    </xf>
    <xf numFmtId="170" fontId="6" fillId="0" borderId="9" xfId="0" applyNumberFormat="1" applyFont="1" applyBorder="1"/>
    <xf numFmtId="167" fontId="6" fillId="0" borderId="9" xfId="0" applyNumberFormat="1" applyFont="1" applyBorder="1"/>
    <xf numFmtId="0" fontId="6" fillId="0" borderId="0" xfId="17779" applyFont="1" applyFill="1" applyBorder="1" applyAlignment="1">
      <alignment horizontal="center"/>
    </xf>
    <xf numFmtId="0" fontId="6" fillId="0" borderId="0" xfId="17779" quotePrefix="1" applyFont="1" applyFill="1" applyAlignment="1">
      <alignment horizontal="center"/>
    </xf>
    <xf numFmtId="0" fontId="6" fillId="0" borderId="0" xfId="17779" quotePrefix="1" applyFont="1" applyFill="1" applyAlignment="1">
      <alignment horizontal="center" wrapText="1"/>
    </xf>
    <xf numFmtId="0" fontId="7" fillId="0" borderId="70" xfId="17779" applyFont="1" applyFill="1" applyBorder="1" applyAlignment="1">
      <alignment horizontal="center"/>
    </xf>
    <xf numFmtId="0" fontId="6" fillId="0" borderId="0" xfId="17779" quotePrefix="1" applyFont="1" applyFill="1" applyAlignment="1">
      <alignment horizontal="left"/>
    </xf>
    <xf numFmtId="41" fontId="6" fillId="0" borderId="0" xfId="17779" applyNumberFormat="1" applyFont="1" applyFill="1"/>
    <xf numFmtId="168" fontId="7" fillId="0" borderId="18" xfId="17779" applyNumberFormat="1" applyFont="1" applyFill="1" applyBorder="1" applyAlignment="1">
      <alignment horizontal="center"/>
    </xf>
    <xf numFmtId="168" fontId="6" fillId="0" borderId="0" xfId="17779" applyNumberFormat="1" applyFont="1" applyFill="1"/>
    <xf numFmtId="44" fontId="6" fillId="0" borderId="0" xfId="17779" applyNumberFormat="1" applyFont="1" applyFill="1"/>
    <xf numFmtId="168" fontId="6" fillId="125" borderId="0" xfId="17779" applyNumberFormat="1" applyFont="1" applyFill="1"/>
    <xf numFmtId="230" fontId="6" fillId="0" borderId="0" xfId="17779" applyNumberFormat="1" applyFont="1" applyFill="1" applyBorder="1"/>
    <xf numFmtId="169" fontId="6" fillId="0" borderId="0" xfId="17779" applyNumberFormat="1" applyFont="1" applyFill="1"/>
    <xf numFmtId="0" fontId="0" fillId="0" borderId="0" xfId="0" applyAlignment="1"/>
    <xf numFmtId="230" fontId="66" fillId="0" borderId="0" xfId="20201" applyNumberFormat="1" applyFont="1"/>
    <xf numFmtId="164" fontId="152" fillId="0" borderId="0" xfId="20201" applyNumberFormat="1" applyFont="1"/>
    <xf numFmtId="0" fontId="152" fillId="0" borderId="0" xfId="20201" applyFont="1" applyFill="1"/>
    <xf numFmtId="167" fontId="152" fillId="0" borderId="0" xfId="20201" applyNumberFormat="1" applyFont="1"/>
    <xf numFmtId="0" fontId="152" fillId="0" borderId="0" xfId="20201" applyFont="1"/>
    <xf numFmtId="0" fontId="66" fillId="0" borderId="4" xfId="20201" applyFont="1" applyBorder="1"/>
    <xf numFmtId="164" fontId="66" fillId="0" borderId="4" xfId="8" applyNumberFormat="1" applyFont="1" applyBorder="1"/>
    <xf numFmtId="44" fontId="66" fillId="0" borderId="4" xfId="20198" applyFont="1" applyBorder="1"/>
    <xf numFmtId="167" fontId="66" fillId="0" borderId="4" xfId="20198" applyNumberFormat="1" applyFont="1" applyBorder="1"/>
    <xf numFmtId="167" fontId="6" fillId="0" borderId="2" xfId="0" quotePrefix="1" applyNumberFormat="1" applyFont="1" applyFill="1" applyBorder="1" applyAlignment="1">
      <alignment horizontal="left"/>
    </xf>
    <xf numFmtId="10" fontId="6" fillId="0" borderId="2" xfId="0" quotePrefix="1" applyNumberFormat="1" applyFont="1" applyFill="1" applyBorder="1" applyAlignment="1">
      <alignment horizontal="center"/>
    </xf>
    <xf numFmtId="10" fontId="6" fillId="0" borderId="4" xfId="20200" applyNumberFormat="1" applyFont="1" applyFill="1" applyBorder="1" applyAlignment="1">
      <alignment horizontal="center"/>
    </xf>
    <xf numFmtId="44" fontId="6" fillId="0" borderId="0" xfId="20198" applyFont="1" applyFill="1"/>
    <xf numFmtId="44" fontId="6" fillId="0" borderId="2" xfId="20198" applyFont="1" applyFill="1" applyBorder="1"/>
    <xf numFmtId="170" fontId="6" fillId="0" borderId="0" xfId="20198" applyNumberFormat="1" applyFont="1" applyFill="1" applyBorder="1"/>
    <xf numFmtId="170" fontId="6" fillId="0" borderId="2" xfId="20198" applyNumberFormat="1" applyFont="1" applyFill="1" applyBorder="1"/>
    <xf numFmtId="170" fontId="153" fillId="0" borderId="0" xfId="20198" applyNumberFormat="1" applyFont="1" applyFill="1"/>
    <xf numFmtId="170" fontId="153" fillId="0" borderId="2" xfId="20198" applyNumberFormat="1" applyFont="1" applyFill="1" applyBorder="1"/>
    <xf numFmtId="170" fontId="6" fillId="0" borderId="0" xfId="20198" applyNumberFormat="1" applyFont="1" applyFill="1"/>
    <xf numFmtId="0" fontId="7" fillId="0" borderId="56" xfId="0" applyFont="1" applyFill="1" applyBorder="1" applyAlignment="1">
      <alignment horizontal="center" wrapText="1"/>
    </xf>
    <xf numFmtId="0" fontId="7" fillId="0" borderId="56" xfId="0" quotePrefix="1" applyFont="1" applyFill="1" applyBorder="1" applyAlignment="1">
      <alignment horizontal="center" wrapText="1"/>
    </xf>
    <xf numFmtId="170" fontId="6" fillId="0" borderId="0" xfId="0" applyNumberFormat="1" applyFont="1" applyBorder="1"/>
    <xf numFmtId="0" fontId="6" fillId="0" borderId="0" xfId="17779" applyFont="1" applyFill="1" applyAlignment="1">
      <alignment horizontal="center"/>
    </xf>
    <xf numFmtId="0" fontId="66" fillId="0" borderId="0" xfId="20201" applyFont="1" applyFill="1" applyAlignment="1">
      <alignment horizontal="center"/>
    </xf>
    <xf numFmtId="0" fontId="6" fillId="0" borderId="0" xfId="17779" applyFont="1" applyFill="1" applyAlignment="1">
      <alignment horizontal="center"/>
    </xf>
    <xf numFmtId="164" fontId="66" fillId="0" borderId="0" xfId="20201" applyNumberFormat="1" applyFont="1"/>
    <xf numFmtId="0" fontId="7" fillId="0" borderId="0" xfId="0" applyFont="1" applyAlignment="1">
      <alignment horizontal="centerContinuous"/>
    </xf>
    <xf numFmtId="0" fontId="7" fillId="0" borderId="0" xfId="0" applyFont="1"/>
    <xf numFmtId="0" fontId="6" fillId="0" borderId="0" xfId="0" applyFont="1" applyAlignment="1">
      <alignment horizontal="centerContinuous"/>
    </xf>
    <xf numFmtId="0" fontId="6" fillId="0" borderId="56" xfId="0" applyFont="1" applyBorder="1" applyAlignment="1">
      <alignment horizontal="center" wrapText="1"/>
    </xf>
    <xf numFmtId="0" fontId="6" fillId="0" borderId="56" xfId="0" quotePrefix="1" applyFont="1" applyFill="1" applyBorder="1" applyAlignment="1">
      <alignment horizontal="center" wrapText="1"/>
    </xf>
    <xf numFmtId="0" fontId="6" fillId="0" borderId="56" xfId="0" quotePrefix="1" applyFont="1" applyBorder="1" applyAlignment="1">
      <alignment horizontal="center" wrapText="1"/>
    </xf>
    <xf numFmtId="0" fontId="6" fillId="132" borderId="2" xfId="0" quotePrefix="1" applyFont="1" applyFill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164" fontId="6" fillId="0" borderId="0" xfId="0" applyNumberFormat="1" applyFont="1"/>
    <xf numFmtId="44" fontId="6" fillId="0" borderId="0" xfId="0" applyNumberFormat="1" applyFont="1" applyFill="1"/>
    <xf numFmtId="44" fontId="6" fillId="0" borderId="0" xfId="0" applyNumberFormat="1" applyFont="1"/>
    <xf numFmtId="44" fontId="6" fillId="132" borderId="0" xfId="0" applyNumberFormat="1" applyFont="1" applyFill="1" applyBorder="1"/>
    <xf numFmtId="44" fontId="6" fillId="132" borderId="81" xfId="0" applyNumberFormat="1" applyFont="1" applyFill="1" applyBorder="1"/>
    <xf numFmtId="10" fontId="6" fillId="0" borderId="0" xfId="0" applyNumberFormat="1" applyFont="1"/>
    <xf numFmtId="0" fontId="6" fillId="0" borderId="0" xfId="0" quotePrefix="1" applyFont="1" applyAlignment="1">
      <alignment horizontal="left"/>
    </xf>
    <xf numFmtId="164" fontId="6" fillId="0" borderId="4" xfId="0" applyNumberFormat="1" applyFont="1" applyBorder="1"/>
    <xf numFmtId="44" fontId="6" fillId="0" borderId="4" xfId="0" applyNumberFormat="1" applyFont="1" applyBorder="1"/>
    <xf numFmtId="44" fontId="6" fillId="132" borderId="4" xfId="0" applyNumberFormat="1" applyFont="1" applyFill="1" applyBorder="1"/>
    <xf numFmtId="44" fontId="6" fillId="132" borderId="82" xfId="0" applyNumberFormat="1" applyFont="1" applyFill="1" applyBorder="1"/>
    <xf numFmtId="10" fontId="6" fillId="0" borderId="4" xfId="0" applyNumberFormat="1" applyFont="1" applyBorder="1"/>
    <xf numFmtId="0" fontId="6" fillId="0" borderId="0" xfId="0" applyFont="1" applyAlignment="1">
      <alignment horizontal="left"/>
    </xf>
    <xf numFmtId="43" fontId="6" fillId="0" borderId="0" xfId="0" applyNumberFormat="1" applyFont="1" applyFill="1"/>
    <xf numFmtId="0" fontId="6" fillId="133" borderId="0" xfId="0" applyFont="1" applyFill="1" applyAlignment="1">
      <alignment horizontal="left"/>
    </xf>
    <xf numFmtId="164" fontId="6" fillId="133" borderId="4" xfId="0" applyNumberFormat="1" applyFont="1" applyFill="1" applyBorder="1"/>
    <xf numFmtId="44" fontId="6" fillId="133" borderId="4" xfId="0" applyNumberFormat="1" applyFont="1" applyFill="1" applyBorder="1"/>
    <xf numFmtId="10" fontId="6" fillId="133" borderId="4" xfId="0" applyNumberFormat="1" applyFont="1" applyFill="1" applyBorder="1"/>
    <xf numFmtId="44" fontId="6" fillId="132" borderId="2" xfId="0" applyNumberFormat="1" applyFont="1" applyFill="1" applyBorder="1"/>
    <xf numFmtId="44" fontId="6" fillId="132" borderId="23" xfId="0" applyNumberFormat="1" applyFont="1" applyFill="1" applyBorder="1"/>
    <xf numFmtId="0" fontId="6" fillId="0" borderId="56" xfId="0" quotePrefix="1" applyFont="1" applyBorder="1" applyAlignment="1">
      <alignment horizontal="left"/>
    </xf>
    <xf numFmtId="0" fontId="6" fillId="0" borderId="56" xfId="0" applyFont="1" applyBorder="1"/>
    <xf numFmtId="0" fontId="6" fillId="131" borderId="3" xfId="0" quotePrefix="1" applyFont="1" applyFill="1" applyBorder="1" applyAlignment="1">
      <alignment horizontal="center" wrapText="1"/>
    </xf>
    <xf numFmtId="0" fontId="6" fillId="0" borderId="17" xfId="0" quotePrefix="1" applyFont="1" applyBorder="1" applyAlignment="1">
      <alignment horizontal="center" wrapText="1"/>
    </xf>
    <xf numFmtId="170" fontId="6" fillId="0" borderId="17" xfId="0" applyNumberFormat="1" applyFont="1" applyFill="1" applyBorder="1"/>
    <xf numFmtId="170" fontId="6" fillId="0" borderId="83" xfId="0" applyNumberFormat="1" applyFont="1" applyFill="1" applyBorder="1"/>
    <xf numFmtId="0" fontId="6" fillId="0" borderId="84" xfId="0" applyFont="1" applyFill="1" applyBorder="1"/>
    <xf numFmtId="0" fontId="6" fillId="0" borderId="17" xfId="0" applyFont="1" applyFill="1" applyBorder="1"/>
    <xf numFmtId="170" fontId="6" fillId="0" borderId="84" xfId="0" quotePrefix="1" applyNumberFormat="1" applyFont="1" applyFill="1" applyBorder="1" applyAlignment="1"/>
    <xf numFmtId="170" fontId="6" fillId="134" borderId="84" xfId="0" quotePrefix="1" applyNumberFormat="1" applyFont="1" applyFill="1" applyBorder="1" applyAlignment="1"/>
    <xf numFmtId="170" fontId="153" fillId="0" borderId="84" xfId="0" quotePrefix="1" applyNumberFormat="1" applyFont="1" applyFill="1" applyBorder="1" applyAlignment="1"/>
    <xf numFmtId="170" fontId="6" fillId="0" borderId="83" xfId="0" quotePrefix="1" applyNumberFormat="1" applyFont="1" applyFill="1" applyBorder="1" applyAlignment="1"/>
    <xf numFmtId="170" fontId="6" fillId="0" borderId="14" xfId="0" quotePrefix="1" applyNumberFormat="1" applyFont="1" applyFill="1" applyBorder="1" applyAlignment="1"/>
    <xf numFmtId="170" fontId="6" fillId="0" borderId="84" xfId="0" applyNumberFormat="1" applyFont="1" applyFill="1" applyBorder="1"/>
    <xf numFmtId="214" fontId="6" fillId="0" borderId="0" xfId="0" applyNumberFormat="1" applyFont="1"/>
    <xf numFmtId="170" fontId="6" fillId="0" borderId="14" xfId="0" applyNumberFormat="1" applyFont="1" applyFill="1" applyBorder="1"/>
    <xf numFmtId="164" fontId="6" fillId="132" borderId="0" xfId="0" applyNumberFormat="1" applyFont="1" applyFill="1"/>
    <xf numFmtId="0" fontId="6" fillId="0" borderId="23" xfId="0" applyFont="1" applyBorder="1" applyAlignment="1">
      <alignment horizontal="center" wrapText="1"/>
    </xf>
    <xf numFmtId="237" fontId="151" fillId="134" borderId="84" xfId="0" applyNumberFormat="1" applyFont="1" applyFill="1" applyBorder="1"/>
    <xf numFmtId="0" fontId="66" fillId="0" borderId="0" xfId="20201" applyFont="1" applyFill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quotePrefix="1" applyFont="1" applyFill="1" applyBorder="1" applyAlignment="1">
      <alignment horizontal="center"/>
    </xf>
    <xf numFmtId="0" fontId="0" fillId="0" borderId="0" xfId="0" applyAlignment="1"/>
    <xf numFmtId="0" fontId="7" fillId="0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7" fillId="0" borderId="0" xfId="0" quotePrefix="1" applyFont="1" applyFill="1" applyAlignment="1">
      <alignment horizontal="center" wrapText="1"/>
    </xf>
    <xf numFmtId="0" fontId="7" fillId="0" borderId="0" xfId="17779" applyFont="1" applyFill="1" applyAlignment="1">
      <alignment horizontal="center"/>
    </xf>
    <xf numFmtId="0" fontId="6" fillId="132" borderId="0" xfId="0" quotePrefix="1" applyFont="1" applyFill="1" applyAlignment="1">
      <alignment horizontal="center"/>
    </xf>
    <xf numFmtId="0" fontId="6" fillId="0" borderId="0" xfId="0" quotePrefix="1" applyFont="1" applyAlignment="1">
      <alignment horizontal="left" indent="2"/>
    </xf>
    <xf numFmtId="0" fontId="6" fillId="0" borderId="0" xfId="0" quotePrefix="1" applyFont="1" applyAlignment="1">
      <alignment horizontal="left" indent="3"/>
    </xf>
    <xf numFmtId="0" fontId="6" fillId="0" borderId="0" xfId="0" quotePrefix="1" applyFont="1" applyAlignment="1">
      <alignment horizontal="left" indent="1"/>
    </xf>
    <xf numFmtId="0" fontId="6" fillId="134" borderId="0" xfId="0" quotePrefix="1" applyFont="1" applyFill="1" applyAlignment="1">
      <alignment horizontal="left" indent="2"/>
    </xf>
    <xf numFmtId="0" fontId="6" fillId="0" borderId="56" xfId="0" applyFont="1" applyBorder="1" applyAlignment="1">
      <alignment horizontal="center"/>
    </xf>
    <xf numFmtId="0" fontId="6" fillId="0" borderId="0" xfId="17779" applyFont="1" applyFill="1" applyAlignment="1">
      <alignment horizontal="center"/>
    </xf>
    <xf numFmtId="0" fontId="6" fillId="0" borderId="0" xfId="17779" quotePrefix="1" applyFont="1" applyFill="1" applyAlignment="1">
      <alignment horizontal="center"/>
    </xf>
    <xf numFmtId="0" fontId="66" fillId="0" borderId="0" xfId="20201" applyFont="1" applyFill="1" applyAlignment="1">
      <alignment horizontal="center"/>
    </xf>
    <xf numFmtId="0" fontId="66" fillId="0" borderId="0" xfId="20201" quotePrefix="1" applyFont="1" applyFill="1" applyAlignment="1">
      <alignment horizontal="center"/>
    </xf>
    <xf numFmtId="0" fontId="6" fillId="0" borderId="0" xfId="20201" applyFont="1" applyFill="1" applyAlignment="1">
      <alignment horizontal="center"/>
    </xf>
    <xf numFmtId="0" fontId="66" fillId="0" borderId="12" xfId="20206" quotePrefix="1" applyNumberFormat="1" applyFont="1" applyBorder="1" applyAlignment="1">
      <alignment horizontal="center" wrapText="1"/>
    </xf>
    <xf numFmtId="0" fontId="66" fillId="0" borderId="1" xfId="20206" applyNumberFormat="1" applyFont="1" applyBorder="1" applyAlignment="1">
      <alignment horizontal="center" wrapText="1"/>
    </xf>
    <xf numFmtId="0" fontId="66" fillId="0" borderId="13" xfId="20206" applyNumberFormat="1" applyFont="1" applyBorder="1" applyAlignment="1">
      <alignment horizontal="center" wrapText="1"/>
    </xf>
    <xf numFmtId="0" fontId="150" fillId="0" borderId="0" xfId="20206" quotePrefix="1" applyNumberFormat="1" applyFont="1" applyAlignment="1">
      <alignment horizontal="center"/>
    </xf>
    <xf numFmtId="0" fontId="150" fillId="0" borderId="0" xfId="20206" applyNumberFormat="1" applyFont="1" applyAlignment="1">
      <alignment horizontal="center"/>
    </xf>
    <xf numFmtId="0" fontId="66" fillId="130" borderId="12" xfId="20206" quotePrefix="1" applyNumberFormat="1" applyFont="1" applyFill="1" applyBorder="1" applyAlignment="1">
      <alignment horizontal="center" wrapText="1"/>
    </xf>
    <xf numFmtId="0" fontId="66" fillId="130" borderId="1" xfId="20206" applyNumberFormat="1" applyFont="1" applyFill="1" applyBorder="1" applyAlignment="1">
      <alignment horizontal="center" wrapText="1"/>
    </xf>
    <xf numFmtId="0" fontId="66" fillId="130" borderId="13" xfId="20206" applyNumberFormat="1" applyFont="1" applyFill="1" applyBorder="1" applyAlignment="1">
      <alignment horizontal="center" wrapText="1"/>
    </xf>
    <xf numFmtId="0" fontId="5" fillId="0" borderId="12" xfId="7" applyFont="1" applyFill="1" applyBorder="1" applyAlignment="1">
      <alignment horizontal="center"/>
    </xf>
    <xf numFmtId="0" fontId="5" fillId="0" borderId="1" xfId="7" applyFont="1" applyFill="1" applyBorder="1" applyAlignment="1">
      <alignment horizontal="center"/>
    </xf>
    <xf numFmtId="0" fontId="5" fillId="0" borderId="13" xfId="7" applyFont="1" applyFill="1" applyBorder="1" applyAlignment="1">
      <alignment horizontal="center"/>
    </xf>
    <xf numFmtId="0" fontId="4" fillId="0" borderId="0" xfId="7" applyFont="1" applyFill="1" applyAlignment="1">
      <alignment horizontal="center"/>
    </xf>
    <xf numFmtId="0" fontId="4" fillId="0" borderId="0" xfId="7" quotePrefix="1" applyFont="1" applyFill="1" applyAlignment="1">
      <alignment horizontal="center"/>
    </xf>
    <xf numFmtId="0" fontId="150" fillId="0" borderId="0" xfId="20201" applyFont="1" applyFill="1" applyAlignment="1">
      <alignment horizontal="center" wrapText="1"/>
    </xf>
    <xf numFmtId="0" fontId="164" fillId="0" borderId="0" xfId="20201" applyFont="1" applyAlignment="1">
      <alignment horizontal="center" wrapText="1"/>
    </xf>
    <xf numFmtId="0" fontId="7" fillId="0" borderId="5" xfId="20201" applyFont="1" applyFill="1" applyBorder="1" applyAlignment="1">
      <alignment horizontal="center"/>
    </xf>
    <xf numFmtId="0" fontId="7" fillId="0" borderId="6" xfId="20201" applyFont="1" applyFill="1" applyBorder="1" applyAlignment="1">
      <alignment horizontal="center"/>
    </xf>
    <xf numFmtId="0" fontId="7" fillId="0" borderId="7" xfId="20201" applyFont="1" applyFill="1" applyBorder="1" applyAlignment="1">
      <alignment horizontal="center"/>
    </xf>
    <xf numFmtId="0" fontId="7" fillId="0" borderId="8" xfId="20201" applyFont="1" applyFill="1" applyBorder="1" applyAlignment="1">
      <alignment horizontal="center"/>
    </xf>
    <xf numFmtId="0" fontId="7" fillId="0" borderId="0" xfId="20201" applyFont="1" applyFill="1" applyBorder="1" applyAlignment="1">
      <alignment horizontal="center"/>
    </xf>
    <xf numFmtId="0" fontId="66" fillId="0" borderId="0" xfId="20201" applyFont="1" applyBorder="1" applyAlignment="1"/>
    <xf numFmtId="0" fontId="66" fillId="0" borderId="9" xfId="20201" applyFont="1" applyBorder="1" applyAlignment="1"/>
    <xf numFmtId="0" fontId="7" fillId="0" borderId="9" xfId="20201" applyFont="1" applyFill="1" applyBorder="1" applyAlignment="1">
      <alignment horizontal="center"/>
    </xf>
    <xf numFmtId="0" fontId="150" fillId="0" borderId="8" xfId="20201" applyFont="1" applyFill="1" applyBorder="1" applyAlignment="1">
      <alignment horizontal="center" wrapText="1"/>
    </xf>
    <xf numFmtId="0" fontId="163" fillId="0" borderId="0" xfId="20201" applyFont="1" applyBorder="1" applyAlignment="1">
      <alignment horizontal="center" wrapText="1"/>
    </xf>
    <xf numFmtId="0" fontId="163" fillId="0" borderId="0" xfId="20201" applyFont="1" applyBorder="1" applyAlignment="1">
      <alignment horizontal="center"/>
    </xf>
    <xf numFmtId="0" fontId="163" fillId="0" borderId="9" xfId="20201" applyFont="1" applyBorder="1" applyAlignment="1">
      <alignment horizontal="center"/>
    </xf>
    <xf numFmtId="0" fontId="7" fillId="78" borderId="0" xfId="20201" applyNumberFormat="1" applyFont="1" applyFill="1" applyAlignment="1">
      <alignment horizontal="center"/>
    </xf>
    <xf numFmtId="0" fontId="166" fillId="0" borderId="0" xfId="20201" applyFont="1" applyFill="1" applyBorder="1" applyAlignment="1">
      <alignment horizontal="center" vertical="center" wrapText="1"/>
    </xf>
    <xf numFmtId="0" fontId="167" fillId="0" borderId="0" xfId="20201" applyFont="1" applyFill="1" applyBorder="1" applyAlignment="1">
      <alignment horizontal="center" vertical="center" wrapText="1"/>
    </xf>
    <xf numFmtId="0" fontId="1" fillId="0" borderId="0" xfId="20201" applyFill="1" applyBorder="1" applyAlignment="1">
      <alignment vertical="center"/>
    </xf>
    <xf numFmtId="0" fontId="161" fillId="0" borderId="0" xfId="0" applyFont="1" applyFill="1" applyAlignment="1">
      <alignment horizontal="left"/>
    </xf>
  </cellXfs>
  <cellStyles count="20207">
    <cellStyle name="_x0013_" xfId="9"/>
    <cellStyle name=" 1" xfId="10"/>
    <cellStyle name=" 1 2" xfId="11"/>
    <cellStyle name=" 1 3" xfId="12"/>
    <cellStyle name="_x0013_ 10" xfId="13"/>
    <cellStyle name="_x0013_ 11" xfId="14"/>
    <cellStyle name="_x0013_ 12" xfId="15"/>
    <cellStyle name="_x0013_ 2" xfId="16"/>
    <cellStyle name="_x0013_ 2 2" xfId="17"/>
    <cellStyle name="_x0013_ 3" xfId="18"/>
    <cellStyle name="_x0013_ 3 2" xfId="19"/>
    <cellStyle name="_x0013_ 4" xfId="20"/>
    <cellStyle name="_x0013_ 4 2" xfId="21"/>
    <cellStyle name="_x0013_ 4_2011 Operations Snapshot" xfId="22"/>
    <cellStyle name="_x0013_ 5" xfId="23"/>
    <cellStyle name="_x0013_ 5 2" xfId="24"/>
    <cellStyle name="_x0013_ 5 2 2" xfId="25"/>
    <cellStyle name="_x0013_ 5 2_County_Stop_Light_Chart_2012_02" xfId="26"/>
    <cellStyle name="_x0013_ 5_2012 Operations Snapshot" xfId="27"/>
    <cellStyle name="_x0013_ 6" xfId="28"/>
    <cellStyle name="_x0013_ 6 2" xfId="29"/>
    <cellStyle name="_x0013_ 6_VarX" xfId="30"/>
    <cellStyle name="_x0013_ 7" xfId="31"/>
    <cellStyle name="_x0013_ 8" xfId="32"/>
    <cellStyle name="_x0013_ 9" xfId="33"/>
    <cellStyle name="_(C) 2007 CB Weather Adjust" xfId="34"/>
    <cellStyle name="_(C) 2007 CB Weather Adjust (2)" xfId="35"/>
    <cellStyle name="_09GRC Gas Transport For Review" xfId="36"/>
    <cellStyle name="_09GRC Gas Transport For Review 2" xfId="37"/>
    <cellStyle name="_09GRC Gas Transport For Review 2 2" xfId="38"/>
    <cellStyle name="_09GRC Gas Transport For Review 3" xfId="39"/>
    <cellStyle name="_09GRC Gas Transport For Review_Book4" xfId="40"/>
    <cellStyle name="_09GRC Gas Transport For Review_Book4 2" xfId="41"/>
    <cellStyle name="_09GRC Gas Transport For Review_Book4 2 2" xfId="42"/>
    <cellStyle name="_09GRC Gas Transport For Review_Book4 3" xfId="43"/>
    <cellStyle name="_x0013__16.07E Wild Horse Wind Expansionwrkingfile" xfId="44"/>
    <cellStyle name="_x0013__16.07E Wild Horse Wind Expansionwrkingfile 2" xfId="45"/>
    <cellStyle name="_x0013__16.07E Wild Horse Wind Expansionwrkingfile 2 2" xfId="46"/>
    <cellStyle name="_x0013__16.07E Wild Horse Wind Expansionwrkingfile 3" xfId="47"/>
    <cellStyle name="_x0013__16.07E Wild Horse Wind Expansionwrkingfile SF" xfId="48"/>
    <cellStyle name="_x0013__16.07E Wild Horse Wind Expansionwrkingfile SF 2" xfId="49"/>
    <cellStyle name="_x0013__16.07E Wild Horse Wind Expansionwrkingfile SF 2 2" xfId="50"/>
    <cellStyle name="_x0013__16.07E Wild Horse Wind Expansionwrkingfile SF 3" xfId="51"/>
    <cellStyle name="_x0013__16.37E Wild Horse Expansion DeferralRevwrkingfile SF" xfId="52"/>
    <cellStyle name="_x0013__16.37E Wild Horse Expansion DeferralRevwrkingfile SF 2" xfId="53"/>
    <cellStyle name="_x0013__16.37E Wild Horse Expansion DeferralRevwrkingfile SF 2 2" xfId="54"/>
    <cellStyle name="_x0013__16.37E Wild Horse Expansion DeferralRevwrkingfile SF 3" xfId="55"/>
    <cellStyle name="_2.01G Temp Normalization(C)" xfId="56"/>
    <cellStyle name="_2.05G Pass-Through Revenue and Expenses" xfId="57"/>
    <cellStyle name="_2.11G Interest on Customer Deposits" xfId="58"/>
    <cellStyle name="_2008 Strat Plan Power Costs Forecast V2 (2009 Update)" xfId="59"/>
    <cellStyle name="_2008 Strat Plan Power Costs Forecast V2 (2009 Update) 2" xfId="60"/>
    <cellStyle name="_2008 Strat Plan Power Costs Forecast V2 (2009 Update)_NIM Summary" xfId="61"/>
    <cellStyle name="_2008 Strat Plan Power Costs Forecast V2 (2009 Update)_NIM Summary 2" xfId="62"/>
    <cellStyle name="_2010 Valdman (O&amp;M, Capital, BTL) as of 012110 @ 7am" xfId="63"/>
    <cellStyle name="_2010 Valdman (O&amp;M, Capital, BTL) as of 012110 @ 7am 10" xfId="64"/>
    <cellStyle name="_2010 Valdman (O&amp;M, Capital, BTL) as of 012110 @ 7am 10 2" xfId="65"/>
    <cellStyle name="_2010 Valdman (O&amp;M, Capital, BTL) as of 012110 @ 7am 10_Department" xfId="66"/>
    <cellStyle name="_2010 Valdman (O&amp;M, Capital, BTL) as of 012110 @ 7am 10_Department 2" xfId="67"/>
    <cellStyle name="_2010 Valdman (O&amp;M, Capital, BTL) as of 012110 @ 7am 10_VarX" xfId="68"/>
    <cellStyle name="_2010 Valdman (O&amp;M, Capital, BTL) as of 012110 @ 7am 10_VarX 2" xfId="69"/>
    <cellStyle name="_2010 Valdman (O&amp;M, Capital, BTL) as of 012110 @ 7am 11" xfId="70"/>
    <cellStyle name="_2010 Valdman (O&amp;M, Capital, BTL) as of 012110 @ 7am 2" xfId="71"/>
    <cellStyle name="_2010 Valdman (O&amp;M, Capital, BTL) as of 012110 @ 7am 2 2" xfId="72"/>
    <cellStyle name="_2010 Valdman (O&amp;M, Capital, BTL) as of 012110 @ 7am 2_2011 Operations Snapshot" xfId="73"/>
    <cellStyle name="_2010 Valdman (O&amp;M, Capital, BTL) as of 012110 @ 7am 2_Department" xfId="74"/>
    <cellStyle name="_2010 Valdman (O&amp;M, Capital, BTL) as of 012110 @ 7am 2_Metrics_Report_0711_preliminary" xfId="75"/>
    <cellStyle name="_2010 Valdman (O&amp;M, Capital, BTL) as of 012110 @ 7am 2_VarX" xfId="76"/>
    <cellStyle name="_2010 Valdman (O&amp;M, Capital, BTL) as of 012110 @ 7am 3" xfId="77"/>
    <cellStyle name="_2010 Valdman (O&amp;M, Capital, BTL) as of 012110 @ 7am 3 2" xfId="78"/>
    <cellStyle name="_2010 Valdman (O&amp;M, Capital, BTL) as of 012110 @ 7am 3_2011 Operations Snapshot" xfId="79"/>
    <cellStyle name="_2010 Valdman (O&amp;M, Capital, BTL) as of 012110 @ 7am 3_Department" xfId="80"/>
    <cellStyle name="_2010 Valdman (O&amp;M, Capital, BTL) as of 012110 @ 7am 3_VarX" xfId="81"/>
    <cellStyle name="_2010 Valdman (O&amp;M, Capital, BTL) as of 012110 @ 7am 4" xfId="82"/>
    <cellStyle name="_2010 Valdman (O&amp;M, Capital, BTL) as of 012110 @ 7am 4 2" xfId="83"/>
    <cellStyle name="_2010 Valdman (O&amp;M, Capital, BTL) as of 012110 @ 7am 4_2011 Operations Snapshot" xfId="84"/>
    <cellStyle name="_2010 Valdman (O&amp;M, Capital, BTL) as of 012110 @ 7am 4_Department" xfId="85"/>
    <cellStyle name="_2010 Valdman (O&amp;M, Capital, BTL) as of 012110 @ 7am 4_VarX" xfId="86"/>
    <cellStyle name="_2010 Valdman (O&amp;M, Capital, BTL) as of 012110 @ 7am 5" xfId="87"/>
    <cellStyle name="_2010 Valdman (O&amp;M, Capital, BTL) as of 012110 @ 7am 5 2" xfId="88"/>
    <cellStyle name="_2010 Valdman (O&amp;M, Capital, BTL) as of 012110 @ 7am 5 2 2" xfId="89"/>
    <cellStyle name="_2010 Valdman (O&amp;M, Capital, BTL) as of 012110 @ 7am 5 2_County_Stop_Light_Chart_2012_02" xfId="90"/>
    <cellStyle name="_2010 Valdman (O&amp;M, Capital, BTL) as of 012110 @ 7am 5 2_County_Stop_Light_Chart_2012_06" xfId="91"/>
    <cellStyle name="_2010 Valdman (O&amp;M, Capital, BTL) as of 012110 @ 7am 5 2_County_Stop_Light_Chart_Template" xfId="92"/>
    <cellStyle name="_2010 Valdman (O&amp;M, Capital, BTL) as of 012110 @ 7am 5_2011 OM ASM Report" xfId="93"/>
    <cellStyle name="_2010 Valdman (O&amp;M, Capital, BTL) as of 012110 @ 7am 5_2011 OM ASM Report 2" xfId="94"/>
    <cellStyle name="_2010 Valdman (O&amp;M, Capital, BTL) as of 012110 @ 7am 5_2011 OM ASM Report_County_Stop_Light_Chart_2012_02" xfId="95"/>
    <cellStyle name="_2010 Valdman (O&amp;M, Capital, BTL) as of 012110 @ 7am 5_2011 OM ASM Report_County_Stop_Light_Chart_2012_06" xfId="96"/>
    <cellStyle name="_2010 Valdman (O&amp;M, Capital, BTL) as of 012110 @ 7am 5_2011 OM ASM Report_County_Stop_Light_Chart_Template" xfId="97"/>
    <cellStyle name="_2010 Valdman (O&amp;M, Capital, BTL) as of 012110 @ 7am 5_2011 Operations Snapshot" xfId="98"/>
    <cellStyle name="_2010 Valdman (O&amp;M, Capital, BTL) as of 012110 @ 7am 5_2011 Operations Snapshot 2" xfId="99"/>
    <cellStyle name="_2010 Valdman (O&amp;M, Capital, BTL) as of 012110 @ 7am 5_2011 Operations Snapshot_County_Stop_Light_Chart_2012_02" xfId="100"/>
    <cellStyle name="_2010 Valdman (O&amp;M, Capital, BTL) as of 012110 @ 7am 5_2011 Operations Snapshot_County_Stop_Light_Chart_2012_06" xfId="101"/>
    <cellStyle name="_2010 Valdman (O&amp;M, Capital, BTL) as of 012110 @ 7am 5_2011 Operations Snapshot_County_Stop_Light_Chart_Template" xfId="102"/>
    <cellStyle name="_2010 Valdman (O&amp;M, Capital, BTL) as of 012110 @ 7am 5_2012 Operations Snapshot" xfId="103"/>
    <cellStyle name="_2010 Valdman (O&amp;M, Capital, BTL) as of 012110 @ 7am 5_Copy of 2011 OM ASM Report" xfId="104"/>
    <cellStyle name="_2010 Valdman (O&amp;M, Capital, BTL) as of 012110 @ 7am 5_Department" xfId="105"/>
    <cellStyle name="_2010 Valdman (O&amp;M, Capital, BTL) as of 012110 @ 7am 5_Jan 2012 OM ASM Report" xfId="106"/>
    <cellStyle name="_2010 Valdman (O&amp;M, Capital, BTL) as of 012110 @ 7am 5_VarX" xfId="107"/>
    <cellStyle name="_2010 Valdman (O&amp;M, Capital, BTL) as of 012110 @ 7am 6" xfId="108"/>
    <cellStyle name="_2010 Valdman (O&amp;M, Capital, BTL) as of 012110 @ 7am 6 2" xfId="109"/>
    <cellStyle name="_2010 Valdman (O&amp;M, Capital, BTL) as of 012110 @ 7am 6 3" xfId="110"/>
    <cellStyle name="_2010 Valdman (O&amp;M, Capital, BTL) as of 012110 @ 7am 6_2012 Operations Snapshot" xfId="111"/>
    <cellStyle name="_2010 Valdman (O&amp;M, Capital, BTL) as of 012110 @ 7am 6_County_Stop_Light_Chart_2012_02" xfId="112"/>
    <cellStyle name="_2010 Valdman (O&amp;M, Capital, BTL) as of 012110 @ 7am 6_County_Stop_Light_Chart_2012_06" xfId="113"/>
    <cellStyle name="_2010 Valdman (O&amp;M, Capital, BTL) as of 012110 @ 7am 6_County_Stop_Light_Chart_Template" xfId="114"/>
    <cellStyle name="_2010 Valdman (O&amp;M, Capital, BTL) as of 012110 @ 7am 6_Department" xfId="115"/>
    <cellStyle name="_2010 Valdman (O&amp;M, Capital, BTL) as of 012110 @ 7am 6_VarX" xfId="116"/>
    <cellStyle name="_2010 Valdman (O&amp;M, Capital, BTL) as of 012110 @ 7am 7" xfId="117"/>
    <cellStyle name="_2010 Valdman (O&amp;M, Capital, BTL) as of 012110 @ 7am 7 2" xfId="118"/>
    <cellStyle name="_2010 Valdman (O&amp;M, Capital, BTL) as of 012110 @ 7am 7_Department" xfId="119"/>
    <cellStyle name="_2010 Valdman (O&amp;M, Capital, BTL) as of 012110 @ 7am 7_Department 2" xfId="120"/>
    <cellStyle name="_2010 Valdman (O&amp;M, Capital, BTL) as of 012110 @ 7am 7_VarX" xfId="121"/>
    <cellStyle name="_2010 Valdman (O&amp;M, Capital, BTL) as of 012110 @ 7am 7_VarX 2" xfId="122"/>
    <cellStyle name="_2010 Valdman (O&amp;M, Capital, BTL) as of 012110 @ 7am 8" xfId="123"/>
    <cellStyle name="_2010 Valdman (O&amp;M, Capital, BTL) as of 012110 @ 7am 8 2" xfId="124"/>
    <cellStyle name="_2010 Valdman (O&amp;M, Capital, BTL) as of 012110 @ 7am 8_Department" xfId="125"/>
    <cellStyle name="_2010 Valdman (O&amp;M, Capital, BTL) as of 012110 @ 7am 8_Department 2" xfId="126"/>
    <cellStyle name="_2010 Valdman (O&amp;M, Capital, BTL) as of 012110 @ 7am 8_VarX" xfId="127"/>
    <cellStyle name="_2010 Valdman (O&amp;M, Capital, BTL) as of 012110 @ 7am 8_VarX 2" xfId="128"/>
    <cellStyle name="_2010 Valdman (O&amp;M, Capital, BTL) as of 012110 @ 7am 9" xfId="129"/>
    <cellStyle name="_2010 Valdman (O&amp;M, Capital, BTL) as of 012110 @ 7am 9 2" xfId="130"/>
    <cellStyle name="_2010 Valdman (O&amp;M, Capital, BTL) as of 012110 @ 7am 9_Department" xfId="131"/>
    <cellStyle name="_2010 Valdman (O&amp;M, Capital, BTL) as of 012110 @ 7am 9_Department 2" xfId="132"/>
    <cellStyle name="_2010 Valdman (O&amp;M, Capital, BTL) as of 012110 @ 7am 9_VarX" xfId="133"/>
    <cellStyle name="_2010 Valdman (O&amp;M, Capital, BTL) as of 012110 @ 7am 9_VarX 2" xfId="134"/>
    <cellStyle name="_2010 Valdman (O&amp;M, Capital, BTL) as of 012110 @ 7am_05-2011 ASM Template - CAPEX" xfId="135"/>
    <cellStyle name="_2010 Valdman (O&amp;M, Capital, BTL) as of 012110 @ 7am_2011 Asset Management Report" xfId="136"/>
    <cellStyle name="_2010 Valdman (O&amp;M, Capital, BTL) as of 012110 @ 7am_2011 Asset Management Report 2" xfId="137"/>
    <cellStyle name="_2010 Valdman (O&amp;M, Capital, BTL) as of 012110 @ 7am_2011 OM ASM Report" xfId="138"/>
    <cellStyle name="_2010 Valdman (O&amp;M, Capital, BTL) as of 012110 @ 7am_2011 Operations Snapshot" xfId="139"/>
    <cellStyle name="_2010 Valdman (O&amp;M, Capital, BTL) as of 012110 @ 7am_2011 Operations Snapshot 2" xfId="140"/>
    <cellStyle name="_2010 Valdman (O&amp;M, Capital, BTL) as of 012110 @ 7am_2011 Operations Snapshot 2 2" xfId="141"/>
    <cellStyle name="_2010 Valdman (O&amp;M, Capital, BTL) as of 012110 @ 7am_2011 Operations Snapshot 2 2 2" xfId="142"/>
    <cellStyle name="_2010 Valdman (O&amp;M, Capital, BTL) as of 012110 @ 7am_2011 Operations Snapshot 2 2_County_Stop_Light_Chart_2012_02" xfId="143"/>
    <cellStyle name="_2010 Valdman (O&amp;M, Capital, BTL) as of 012110 @ 7am_2011 Operations Snapshot 2 2_County_Stop_Light_Chart_2012_06" xfId="144"/>
    <cellStyle name="_2010 Valdman (O&amp;M, Capital, BTL) as of 012110 @ 7am_2011 Operations Snapshot 2 2_County_Stop_Light_Chart_Template" xfId="145"/>
    <cellStyle name="_2010 Valdman (O&amp;M, Capital, BTL) as of 012110 @ 7am_2011 Operations Snapshot 2_2011 OM ASM Report" xfId="146"/>
    <cellStyle name="_2010 Valdman (O&amp;M, Capital, BTL) as of 012110 @ 7am_2011 Operations Snapshot 2_2011 OM ASM Report 2" xfId="147"/>
    <cellStyle name="_2010 Valdman (O&amp;M, Capital, BTL) as of 012110 @ 7am_2011 Operations Snapshot 2_2011 OM ASM Report_County_Stop_Light_Chart_2012_02" xfId="148"/>
    <cellStyle name="_2010 Valdman (O&amp;M, Capital, BTL) as of 012110 @ 7am_2011 Operations Snapshot 2_2011 OM ASM Report_County_Stop_Light_Chart_2012_06" xfId="149"/>
    <cellStyle name="_2010 Valdman (O&amp;M, Capital, BTL) as of 012110 @ 7am_2011 Operations Snapshot 2_2011 OM ASM Report_County_Stop_Light_Chart_Template" xfId="150"/>
    <cellStyle name="_2010 Valdman (O&amp;M, Capital, BTL) as of 012110 @ 7am_2011 Operations Snapshot 2_Copy of 2011 OM ASM Report" xfId="151"/>
    <cellStyle name="_2010 Valdman (O&amp;M, Capital, BTL) as of 012110 @ 7am_2011 Operations Snapshot 2_Jan 2012 OM ASM Report" xfId="152"/>
    <cellStyle name="_2010 Valdman (O&amp;M, Capital, BTL) as of 012110 @ 7am_2011 Operations Snapshot 3" xfId="153"/>
    <cellStyle name="_2010 Valdman (O&amp;M, Capital, BTL) as of 012110 @ 7am_2011 Operations Snapshot 3 2" xfId="154"/>
    <cellStyle name="_2010 Valdman (O&amp;M, Capital, BTL) as of 012110 @ 7am_2011 Operations Snapshot 3_County_Stop_Light_Chart_2012_02" xfId="155"/>
    <cellStyle name="_2010 Valdman (O&amp;M, Capital, BTL) as of 012110 @ 7am_2011 Operations Snapshot 3_County_Stop_Light_Chart_2012_06" xfId="156"/>
    <cellStyle name="_2010 Valdman (O&amp;M, Capital, BTL) as of 012110 @ 7am_2011 Operations Snapshot 3_County_Stop_Light_Chart_Template" xfId="157"/>
    <cellStyle name="_2010 Valdman (O&amp;M, Capital, BTL) as of 012110 @ 7am_2011 Operations Snapshot_2011 OM ASM Report" xfId="158"/>
    <cellStyle name="_2010 Valdman (O&amp;M, Capital, BTL) as of 012110 @ 7am_2011 Operations Snapshot_2011 OM ASM Report 2" xfId="159"/>
    <cellStyle name="_2010 Valdman (O&amp;M, Capital, BTL) as of 012110 @ 7am_2011 Operations Snapshot_2011 OM ASM Report_County_Stop_Light_Chart_2012_02" xfId="160"/>
    <cellStyle name="_2010 Valdman (O&amp;M, Capital, BTL) as of 012110 @ 7am_2011 Operations Snapshot_2011 OM ASM Report_County_Stop_Light_Chart_2012_06" xfId="161"/>
    <cellStyle name="_2010 Valdman (O&amp;M, Capital, BTL) as of 012110 @ 7am_2011 Operations Snapshot_2011 OM ASM Report_County_Stop_Light_Chart_Template" xfId="162"/>
    <cellStyle name="_2010 Valdman (O&amp;M, Capital, BTL) as of 012110 @ 7am_2012 Jan CAP ASM Report" xfId="163"/>
    <cellStyle name="_2010 Valdman (O&amp;M, Capital, BTL) as of 012110 @ 7am_2012 Operations Snapshot" xfId="164"/>
    <cellStyle name="_2010 Valdman (O&amp;M, Capital, BTL) as of 012110 @ 7am_ASM Report CAP Jan 2011 FINAL" xfId="165"/>
    <cellStyle name="_2010 Valdman (O&amp;M, Capital, BTL) as of 012110 @ 7am_ASM Report CAP Jan 2011 FINAL 10" xfId="166"/>
    <cellStyle name="_2010 Valdman (O&amp;M, Capital, BTL) as of 012110 @ 7am_ASM Report CAP Jan 2011 FINAL 2" xfId="167"/>
    <cellStyle name="_2010 Valdman (O&amp;M, Capital, BTL) as of 012110 @ 7am_ASM Report CAP Jan 2011 FINAL 2 2" xfId="168"/>
    <cellStyle name="_2010 Valdman (O&amp;M, Capital, BTL) as of 012110 @ 7am_ASM Report CAP Jan 2011 FINAL 2_2011 Operations Snapshot" xfId="169"/>
    <cellStyle name="_2010 Valdman (O&amp;M, Capital, BTL) as of 012110 @ 7am_ASM Report CAP Jan 2011 FINAL 2_Department" xfId="170"/>
    <cellStyle name="_2010 Valdman (O&amp;M, Capital, BTL) as of 012110 @ 7am_ASM Report CAP Jan 2011 FINAL 2_VarX" xfId="171"/>
    <cellStyle name="_2010 Valdman (O&amp;M, Capital, BTL) as of 012110 @ 7am_ASM Report CAP Jan 2011 FINAL 3" xfId="172"/>
    <cellStyle name="_2010 Valdman (O&amp;M, Capital, BTL) as of 012110 @ 7am_ASM Report CAP Jan 2011 FINAL 3 2" xfId="173"/>
    <cellStyle name="_2010 Valdman (O&amp;M, Capital, BTL) as of 012110 @ 7am_ASM Report CAP Jan 2011 FINAL 3 2 2" xfId="174"/>
    <cellStyle name="_2010 Valdman (O&amp;M, Capital, BTL) as of 012110 @ 7am_ASM Report CAP Jan 2011 FINAL 3 2_County_Stop_Light_Chart_2012_02" xfId="175"/>
    <cellStyle name="_2010 Valdman (O&amp;M, Capital, BTL) as of 012110 @ 7am_ASM Report CAP Jan 2011 FINAL 3 2_County_Stop_Light_Chart_2012_06" xfId="176"/>
    <cellStyle name="_2010 Valdman (O&amp;M, Capital, BTL) as of 012110 @ 7am_ASM Report CAP Jan 2011 FINAL 3 2_County_Stop_Light_Chart_Template" xfId="177"/>
    <cellStyle name="_2010 Valdman (O&amp;M, Capital, BTL) as of 012110 @ 7am_ASM Report CAP Jan 2011 FINAL 3_2011 OM ASM Report" xfId="178"/>
    <cellStyle name="_2010 Valdman (O&amp;M, Capital, BTL) as of 012110 @ 7am_ASM Report CAP Jan 2011 FINAL 3_2011 OM ASM Report 2" xfId="179"/>
    <cellStyle name="_2010 Valdman (O&amp;M, Capital, BTL) as of 012110 @ 7am_ASM Report CAP Jan 2011 FINAL 3_2011 OM ASM Report_County_Stop_Light_Chart_2012_02" xfId="180"/>
    <cellStyle name="_2010 Valdman (O&amp;M, Capital, BTL) as of 012110 @ 7am_ASM Report CAP Jan 2011 FINAL 3_2011 OM ASM Report_County_Stop_Light_Chart_2012_06" xfId="181"/>
    <cellStyle name="_2010 Valdman (O&amp;M, Capital, BTL) as of 012110 @ 7am_ASM Report CAP Jan 2011 FINAL 3_2011 OM ASM Report_County_Stop_Light_Chart_Template" xfId="182"/>
    <cellStyle name="_2010 Valdman (O&amp;M, Capital, BTL) as of 012110 @ 7am_ASM Report CAP Jan 2011 FINAL 3_2011 Operations Snapshot" xfId="183"/>
    <cellStyle name="_2010 Valdman (O&amp;M, Capital, BTL) as of 012110 @ 7am_ASM Report CAP Jan 2011 FINAL 3_2012 Operations Snapshot" xfId="184"/>
    <cellStyle name="_2010 Valdman (O&amp;M, Capital, BTL) as of 012110 @ 7am_ASM Report CAP Jan 2011 FINAL 3_Copy of 2011 OM ASM Report" xfId="185"/>
    <cellStyle name="_2010 Valdman (O&amp;M, Capital, BTL) as of 012110 @ 7am_ASM Report CAP Jan 2011 FINAL 3_Jan 2012 OM ASM Report" xfId="186"/>
    <cellStyle name="_2010 Valdman (O&amp;M, Capital, BTL) as of 012110 @ 7am_ASM Report CAP Jan 2011 FINAL 4" xfId="187"/>
    <cellStyle name="_2010 Valdman (O&amp;M, Capital, BTL) as of 012110 @ 7am_ASM Report CAP Jan 2011 FINAL 4 2" xfId="188"/>
    <cellStyle name="_2010 Valdman (O&amp;M, Capital, BTL) as of 012110 @ 7am_ASM Report CAP Jan 2011 FINAL 4 3" xfId="189"/>
    <cellStyle name="_2010 Valdman (O&amp;M, Capital, BTL) as of 012110 @ 7am_ASM Report CAP Jan 2011 FINAL 4_2011 Operations Snapshot" xfId="190"/>
    <cellStyle name="_2010 Valdman (O&amp;M, Capital, BTL) as of 012110 @ 7am_ASM Report CAP Jan 2011 FINAL 4_2011 Operations Snapshot 2" xfId="191"/>
    <cellStyle name="_2010 Valdman (O&amp;M, Capital, BTL) as of 012110 @ 7am_ASM Report CAP Jan 2011 FINAL 4_2011 Operations Snapshot_County_Stop_Light_Chart_2012_02" xfId="192"/>
    <cellStyle name="_2010 Valdman (O&amp;M, Capital, BTL) as of 012110 @ 7am_ASM Report CAP Jan 2011 FINAL 4_2011 Operations Snapshot_County_Stop_Light_Chart_2012_06" xfId="193"/>
    <cellStyle name="_2010 Valdman (O&amp;M, Capital, BTL) as of 012110 @ 7am_ASM Report CAP Jan 2011 FINAL 4_2011 Operations Snapshot_County_Stop_Light_Chart_Template" xfId="194"/>
    <cellStyle name="_2010 Valdman (O&amp;M, Capital, BTL) as of 012110 @ 7am_ASM Report CAP Jan 2011 FINAL 4_2012 Operations Snapshot" xfId="195"/>
    <cellStyle name="_2010 Valdman (O&amp;M, Capital, BTL) as of 012110 @ 7am_ASM Report CAP Jan 2011 FINAL 4_County_Stop_Light_Chart_2012_02" xfId="196"/>
    <cellStyle name="_2010 Valdman (O&amp;M, Capital, BTL) as of 012110 @ 7am_ASM Report CAP Jan 2011 FINAL 4_County_Stop_Light_Chart_2012_06" xfId="197"/>
    <cellStyle name="_2010 Valdman (O&amp;M, Capital, BTL) as of 012110 @ 7am_ASM Report CAP Jan 2011 FINAL 4_County_Stop_Light_Chart_Template" xfId="198"/>
    <cellStyle name="_2010 Valdman (O&amp;M, Capital, BTL) as of 012110 @ 7am_ASM Report CAP Jan 2011 FINAL 4_Department" xfId="199"/>
    <cellStyle name="_2010 Valdman (O&amp;M, Capital, BTL) as of 012110 @ 7am_ASM Report CAP Jan 2011 FINAL 4_VarX" xfId="200"/>
    <cellStyle name="_2010 Valdman (O&amp;M, Capital, BTL) as of 012110 @ 7am_ASM Report CAP Jan 2011 FINAL 5" xfId="201"/>
    <cellStyle name="_2010 Valdman (O&amp;M, Capital, BTL) as of 012110 @ 7am_ASM Report CAP Jan 2011 FINAL 5 2" xfId="202"/>
    <cellStyle name="_2010 Valdman (O&amp;M, Capital, BTL) as of 012110 @ 7am_ASM Report CAP Jan 2011 FINAL 5_County_Stop_Light_Chart_2012_02" xfId="203"/>
    <cellStyle name="_2010 Valdman (O&amp;M, Capital, BTL) as of 012110 @ 7am_ASM Report CAP Jan 2011 FINAL 5_County_Stop_Light_Chart_2012_06" xfId="204"/>
    <cellStyle name="_2010 Valdman (O&amp;M, Capital, BTL) as of 012110 @ 7am_ASM Report CAP Jan 2011 FINAL 5_County_Stop_Light_Chart_Template" xfId="205"/>
    <cellStyle name="_2010 Valdman (O&amp;M, Capital, BTL) as of 012110 @ 7am_ASM Report CAP Jan 2011 FINAL 5_Department" xfId="206"/>
    <cellStyle name="_2010 Valdman (O&amp;M, Capital, BTL) as of 012110 @ 7am_ASM Report CAP Jan 2011 FINAL 5_Department 2" xfId="207"/>
    <cellStyle name="_2010 Valdman (O&amp;M, Capital, BTL) as of 012110 @ 7am_ASM Report CAP Jan 2011 FINAL 5_VarX" xfId="208"/>
    <cellStyle name="_2010 Valdman (O&amp;M, Capital, BTL) as of 012110 @ 7am_ASM Report CAP Jan 2011 FINAL 5_VarX 2" xfId="209"/>
    <cellStyle name="_2010 Valdman (O&amp;M, Capital, BTL) as of 012110 @ 7am_ASM Report CAP Jan 2011 FINAL 6" xfId="210"/>
    <cellStyle name="_2010 Valdman (O&amp;M, Capital, BTL) as of 012110 @ 7am_ASM Report CAP Jan 2011 FINAL 6 2" xfId="211"/>
    <cellStyle name="_2010 Valdman (O&amp;M, Capital, BTL) as of 012110 @ 7am_ASM Report CAP Jan 2011 FINAL 6_County_Stop_Light_Chart_2012_02" xfId="212"/>
    <cellStyle name="_2010 Valdman (O&amp;M, Capital, BTL) as of 012110 @ 7am_ASM Report CAP Jan 2011 FINAL 6_County_Stop_Light_Chart_2012_06" xfId="213"/>
    <cellStyle name="_2010 Valdman (O&amp;M, Capital, BTL) as of 012110 @ 7am_ASM Report CAP Jan 2011 FINAL 6_County_Stop_Light_Chart_Template" xfId="214"/>
    <cellStyle name="_2010 Valdman (O&amp;M, Capital, BTL) as of 012110 @ 7am_ASM Report CAP Jan 2011 FINAL 7" xfId="215"/>
    <cellStyle name="_2010 Valdman (O&amp;M, Capital, BTL) as of 012110 @ 7am_ASM Report CAP Jan 2011 FINAL 8" xfId="216"/>
    <cellStyle name="_2010 Valdman (O&amp;M, Capital, BTL) as of 012110 @ 7am_ASM Report CAP Jan 2011 FINAL 9" xfId="217"/>
    <cellStyle name="_2010 Valdman (O&amp;M, Capital, BTL) as of 012110 @ 7am_ASM Report CAP Jan 2011 FINAL_2011 OM ASM Report" xfId="218"/>
    <cellStyle name="_2010 Valdman (O&amp;M, Capital, BTL) as of 012110 @ 7am_ASM Report CAP Jan 2011 FINAL_2011 OM ASM Report 2" xfId="219"/>
    <cellStyle name="_2010 Valdman (O&amp;M, Capital, BTL) as of 012110 @ 7am_ASM Report CAP Jan 2011 FINAL_2011 OM ASM Report_County_Stop_Light_Chart_2012_02" xfId="220"/>
    <cellStyle name="_2010 Valdman (O&amp;M, Capital, BTL) as of 012110 @ 7am_ASM Report CAP Jan 2011 FINAL_2011 OM ASM Report_County_Stop_Light_Chart_2012_06" xfId="221"/>
    <cellStyle name="_2010 Valdman (O&amp;M, Capital, BTL) as of 012110 @ 7am_ASM Report CAP Jan 2011 FINAL_2011 OM ASM Report_County_Stop_Light_Chart_Template" xfId="222"/>
    <cellStyle name="_2010 Valdman (O&amp;M, Capital, BTL) as of 012110 @ 7am_Asset Management Report (ORIG)" xfId="223"/>
    <cellStyle name="_2010 Valdman (O&amp;M, Capital, BTL) as of 012110 @ 7am_Asset Management Report (ORIG) 2" xfId="224"/>
    <cellStyle name="_2010 Valdman (O&amp;M, Capital, BTL) as of 012110 @ 7am_Asset Management Report (Rev1)" xfId="225"/>
    <cellStyle name="_2010 Valdman (O&amp;M, Capital, BTL) as of 012110 @ 7am_Asset Management Report (Rev1) 2" xfId="226"/>
    <cellStyle name="_2010 Valdman (O&amp;M, Capital, BTL) as of 012110 @ 7am_Capital Summary" xfId="227"/>
    <cellStyle name="_2010 Valdman (O&amp;M, Capital, BTL) as of 012110 @ 7am_County_Stop_Light_Chart_2012_02" xfId="228"/>
    <cellStyle name="_2010 Valdman (O&amp;M, Capital, BTL) as of 012110 @ 7am_County_Stop_Light_Chart_2012_06" xfId="229"/>
    <cellStyle name="_2010 Valdman (O&amp;M, Capital, BTL) as of 012110 @ 7am_County_Stop_Light_Chart_Template" xfId="230"/>
    <cellStyle name="_2010 Valdman (O&amp;M, Capital, BTL) as of 012110 @ 7am_Dec OM and Capital ASM_Bartell" xfId="231"/>
    <cellStyle name="_2010 Valdman (O&amp;M, Capital, BTL) as of 012110 @ 7am_Dec OM and Capital ASM_Bartell (2)" xfId="232"/>
    <cellStyle name="_2010 Valdman (O&amp;M, Capital, BTL) as of 012110 @ 7am_Dec OM and Capital ASM_Bartell (2) 2" xfId="233"/>
    <cellStyle name="_2010 Valdman (O&amp;M, Capital, BTL) as of 012110 @ 7am_Dec OM and Capital ASM_Bartell 2" xfId="234"/>
    <cellStyle name="_2010 Valdman (O&amp;M, Capital, BTL) as of 012110 @ 7am_January CAP  OM ASM report" xfId="235"/>
    <cellStyle name="_2010 Valdman (O&amp;M, Capital, BTL) as of 012110 @ 7am_January CAP  OM ASM report 2" xfId="236"/>
    <cellStyle name="_2010 Valdman (O&amp;M, Capital, BTL) as of 012110 @ 7am_Summary" xfId="237"/>
    <cellStyle name="_2010 Valdman (O&amp;M, Capital, BTL) as of 012110 @ 7am_Summary 10" xfId="238"/>
    <cellStyle name="_2010 Valdman (O&amp;M, Capital, BTL) as of 012110 @ 7am_Summary 2" xfId="239"/>
    <cellStyle name="_2010 Valdman (O&amp;M, Capital, BTL) as of 012110 @ 7am_Summary 2 2" xfId="240"/>
    <cellStyle name="_2010 Valdman (O&amp;M, Capital, BTL) as of 012110 @ 7am_Summary 2_2011 Operations Snapshot" xfId="241"/>
    <cellStyle name="_2010 Valdman (O&amp;M, Capital, BTL) as of 012110 @ 7am_Summary 2_Department" xfId="242"/>
    <cellStyle name="_2010 Valdman (O&amp;M, Capital, BTL) as of 012110 @ 7am_Summary 2_VarX" xfId="243"/>
    <cellStyle name="_2010 Valdman (O&amp;M, Capital, BTL) as of 012110 @ 7am_Summary 3" xfId="244"/>
    <cellStyle name="_2010 Valdman (O&amp;M, Capital, BTL) as of 012110 @ 7am_Summary 3 2" xfId="245"/>
    <cellStyle name="_2010 Valdman (O&amp;M, Capital, BTL) as of 012110 @ 7am_Summary 3 2 2" xfId="246"/>
    <cellStyle name="_2010 Valdman (O&amp;M, Capital, BTL) as of 012110 @ 7am_Summary 3 2_County_Stop_Light_Chart_2012_02" xfId="247"/>
    <cellStyle name="_2010 Valdman (O&amp;M, Capital, BTL) as of 012110 @ 7am_Summary 3 2_County_Stop_Light_Chart_2012_06" xfId="248"/>
    <cellStyle name="_2010 Valdman (O&amp;M, Capital, BTL) as of 012110 @ 7am_Summary 3 2_County_Stop_Light_Chart_Template" xfId="249"/>
    <cellStyle name="_2010 Valdman (O&amp;M, Capital, BTL) as of 012110 @ 7am_Summary 3_2011 OM ASM Report" xfId="250"/>
    <cellStyle name="_2010 Valdman (O&amp;M, Capital, BTL) as of 012110 @ 7am_Summary 3_2011 OM ASM Report 2" xfId="251"/>
    <cellStyle name="_2010 Valdman (O&amp;M, Capital, BTL) as of 012110 @ 7am_Summary 3_2011 OM ASM Report_County_Stop_Light_Chart_2012_02" xfId="252"/>
    <cellStyle name="_2010 Valdman (O&amp;M, Capital, BTL) as of 012110 @ 7am_Summary 3_2011 OM ASM Report_County_Stop_Light_Chart_2012_06" xfId="253"/>
    <cellStyle name="_2010 Valdman (O&amp;M, Capital, BTL) as of 012110 @ 7am_Summary 3_2011 OM ASM Report_County_Stop_Light_Chart_Template" xfId="254"/>
    <cellStyle name="_2010 Valdman (O&amp;M, Capital, BTL) as of 012110 @ 7am_Summary 3_2011 Operations Snapshot" xfId="255"/>
    <cellStyle name="_2010 Valdman (O&amp;M, Capital, BTL) as of 012110 @ 7am_Summary 3_2012 Operations Snapshot" xfId="256"/>
    <cellStyle name="_2010 Valdman (O&amp;M, Capital, BTL) as of 012110 @ 7am_Summary 3_Copy of 2011 OM ASM Report" xfId="257"/>
    <cellStyle name="_2010 Valdman (O&amp;M, Capital, BTL) as of 012110 @ 7am_Summary 3_Jan 2012 OM ASM Report" xfId="258"/>
    <cellStyle name="_2010 Valdman (O&amp;M, Capital, BTL) as of 012110 @ 7am_Summary 4" xfId="259"/>
    <cellStyle name="_2010 Valdman (O&amp;M, Capital, BTL) as of 012110 @ 7am_Summary 4 2" xfId="260"/>
    <cellStyle name="_2010 Valdman (O&amp;M, Capital, BTL) as of 012110 @ 7am_Summary 4 3" xfId="261"/>
    <cellStyle name="_2010 Valdman (O&amp;M, Capital, BTL) as of 012110 @ 7am_Summary 4_2011 Operations Snapshot" xfId="262"/>
    <cellStyle name="_2010 Valdman (O&amp;M, Capital, BTL) as of 012110 @ 7am_Summary 4_2011 Operations Snapshot 2" xfId="263"/>
    <cellStyle name="_2010 Valdman (O&amp;M, Capital, BTL) as of 012110 @ 7am_Summary 4_2011 Operations Snapshot_County_Stop_Light_Chart_2012_02" xfId="264"/>
    <cellStyle name="_2010 Valdman (O&amp;M, Capital, BTL) as of 012110 @ 7am_Summary 4_2011 Operations Snapshot_County_Stop_Light_Chart_2012_06" xfId="265"/>
    <cellStyle name="_2010 Valdman (O&amp;M, Capital, BTL) as of 012110 @ 7am_Summary 4_2011 Operations Snapshot_County_Stop_Light_Chart_Template" xfId="266"/>
    <cellStyle name="_2010 Valdman (O&amp;M, Capital, BTL) as of 012110 @ 7am_Summary 4_2012 Operations Snapshot" xfId="267"/>
    <cellStyle name="_2010 Valdman (O&amp;M, Capital, BTL) as of 012110 @ 7am_Summary 4_County_Stop_Light_Chart_2012_02" xfId="268"/>
    <cellStyle name="_2010 Valdman (O&amp;M, Capital, BTL) as of 012110 @ 7am_Summary 4_County_Stop_Light_Chart_2012_06" xfId="269"/>
    <cellStyle name="_2010 Valdman (O&amp;M, Capital, BTL) as of 012110 @ 7am_Summary 4_County_Stop_Light_Chart_Template" xfId="270"/>
    <cellStyle name="_2010 Valdman (O&amp;M, Capital, BTL) as of 012110 @ 7am_Summary 4_Department" xfId="271"/>
    <cellStyle name="_2010 Valdman (O&amp;M, Capital, BTL) as of 012110 @ 7am_Summary 4_VarX" xfId="272"/>
    <cellStyle name="_2010 Valdman (O&amp;M, Capital, BTL) as of 012110 @ 7am_Summary 5" xfId="273"/>
    <cellStyle name="_2010 Valdman (O&amp;M, Capital, BTL) as of 012110 @ 7am_Summary 5 2" xfId="274"/>
    <cellStyle name="_2010 Valdman (O&amp;M, Capital, BTL) as of 012110 @ 7am_Summary 5_County_Stop_Light_Chart_2012_02" xfId="275"/>
    <cellStyle name="_2010 Valdman (O&amp;M, Capital, BTL) as of 012110 @ 7am_Summary 5_County_Stop_Light_Chart_2012_06" xfId="276"/>
    <cellStyle name="_2010 Valdman (O&amp;M, Capital, BTL) as of 012110 @ 7am_Summary 5_County_Stop_Light_Chart_Template" xfId="277"/>
    <cellStyle name="_2010 Valdman (O&amp;M, Capital, BTL) as of 012110 @ 7am_Summary 5_Department" xfId="278"/>
    <cellStyle name="_2010 Valdman (O&amp;M, Capital, BTL) as of 012110 @ 7am_Summary 5_Department 2" xfId="279"/>
    <cellStyle name="_2010 Valdman (O&amp;M, Capital, BTL) as of 012110 @ 7am_Summary 5_VarX" xfId="280"/>
    <cellStyle name="_2010 Valdman (O&amp;M, Capital, BTL) as of 012110 @ 7am_Summary 5_VarX 2" xfId="281"/>
    <cellStyle name="_2010 Valdman (O&amp;M, Capital, BTL) as of 012110 @ 7am_Summary 6" xfId="282"/>
    <cellStyle name="_2010 Valdman (O&amp;M, Capital, BTL) as of 012110 @ 7am_Summary 6 2" xfId="283"/>
    <cellStyle name="_2010 Valdman (O&amp;M, Capital, BTL) as of 012110 @ 7am_Summary 6_County_Stop_Light_Chart_2012_02" xfId="284"/>
    <cellStyle name="_2010 Valdman (O&amp;M, Capital, BTL) as of 012110 @ 7am_Summary 6_County_Stop_Light_Chart_2012_06" xfId="285"/>
    <cellStyle name="_2010 Valdman (O&amp;M, Capital, BTL) as of 012110 @ 7am_Summary 6_County_Stop_Light_Chart_Template" xfId="286"/>
    <cellStyle name="_2010 Valdman (O&amp;M, Capital, BTL) as of 012110 @ 7am_Summary 7" xfId="287"/>
    <cellStyle name="_2010 Valdman (O&amp;M, Capital, BTL) as of 012110 @ 7am_Summary 8" xfId="288"/>
    <cellStyle name="_2010 Valdman (O&amp;M, Capital, BTL) as of 012110 @ 7am_Summary 9" xfId="289"/>
    <cellStyle name="_2010 Valdman (O&amp;M, Capital, BTL) as of 012110 @ 7am_Summary_2011 OM ASM Report" xfId="290"/>
    <cellStyle name="_2010 Valdman (O&amp;M, Capital, BTL) as of 012110 @ 7am_Summary_2011 OM ASM Report 2" xfId="291"/>
    <cellStyle name="_2010 Valdman (O&amp;M, Capital, BTL) as of 012110 @ 7am_Summary_2011 OM ASM Report_County_Stop_Light_Chart_2012_02" xfId="292"/>
    <cellStyle name="_2010 Valdman (O&amp;M, Capital, BTL) as of 012110 @ 7am_Summary_2011 OM ASM Report_County_Stop_Light_Chart_2012_06" xfId="293"/>
    <cellStyle name="_2010 Valdman (O&amp;M, Capital, BTL) as of 012110 @ 7am_Summary_2011 OM ASM Report_County_Stop_Light_Chart_Template" xfId="294"/>
    <cellStyle name="_x0013__2012 Jan CAP ASM Report" xfId="295"/>
    <cellStyle name="_284268_1" xfId="296"/>
    <cellStyle name="_284268_1 2" xfId="297"/>
    <cellStyle name="_284268_1 2 2" xfId="298"/>
    <cellStyle name="_284268_1 3" xfId="299"/>
    <cellStyle name="_284268_1 3 2" xfId="300"/>
    <cellStyle name="_284268_1 3 2 2" xfId="301"/>
    <cellStyle name="_284268_1 4" xfId="302"/>
    <cellStyle name="_284268_1 4 2" xfId="303"/>
    <cellStyle name="_284268_1 4 3" xfId="304"/>
    <cellStyle name="_284268_1 5" xfId="305"/>
    <cellStyle name="_284268_1 5 2" xfId="306"/>
    <cellStyle name="_284268_1 6" xfId="307"/>
    <cellStyle name="_4.01E Temp Normalization" xfId="308"/>
    <cellStyle name="_4.03G Lease Everett Delta" xfId="309"/>
    <cellStyle name="_4.04G Pass-Through Revenue and ExpensesWFMI" xfId="310"/>
    <cellStyle name="_4.06E Pass Throughs" xfId="311"/>
    <cellStyle name="_4.06E Pass Throughs 2" xfId="312"/>
    <cellStyle name="_4.06E Pass Throughs 2 2" xfId="313"/>
    <cellStyle name="_4.06E Pass Throughs 2 2 2" xfId="314"/>
    <cellStyle name="_4.06E Pass Throughs 2 3" xfId="315"/>
    <cellStyle name="_4.06E Pass Throughs 3" xfId="316"/>
    <cellStyle name="_4.06E Pass Throughs 3 2" xfId="317"/>
    <cellStyle name="_4.06E Pass Throughs 3 2 2" xfId="318"/>
    <cellStyle name="_4.06E Pass Throughs 3 3" xfId="319"/>
    <cellStyle name="_4.06E Pass Throughs 3 3 2" xfId="320"/>
    <cellStyle name="_4.06E Pass Throughs 3 4" xfId="321"/>
    <cellStyle name="_4.06E Pass Throughs 3 4 2" xfId="322"/>
    <cellStyle name="_4.06E Pass Throughs 4" xfId="323"/>
    <cellStyle name="_4.06E Pass Throughs 4 2" xfId="324"/>
    <cellStyle name="_4.06E Pass Throughs 5" xfId="325"/>
    <cellStyle name="_4.06E Pass Throughs 6" xfId="326"/>
    <cellStyle name="_4.06E Pass Throughs 7" xfId="327"/>
    <cellStyle name="_4.06E Pass Throughs_04 07E Wild Horse Wind Expansion (C) (2)" xfId="328"/>
    <cellStyle name="_4.06E Pass Throughs_04 07E Wild Horse Wind Expansion (C) (2) 2" xfId="329"/>
    <cellStyle name="_4.06E Pass Throughs_04 07E Wild Horse Wind Expansion (C) (2) 2 2" xfId="330"/>
    <cellStyle name="_4.06E Pass Throughs_04 07E Wild Horse Wind Expansion (C) (2) 3" xfId="331"/>
    <cellStyle name="_4.06E Pass Throughs_04 07E Wild Horse Wind Expansion (C) (2)_Adj Bench DR 3 for Initial Briefs (Electric)" xfId="332"/>
    <cellStyle name="_4.06E Pass Throughs_04 07E Wild Horse Wind Expansion (C) (2)_Adj Bench DR 3 for Initial Briefs (Electric) 2" xfId="333"/>
    <cellStyle name="_4.06E Pass Throughs_04 07E Wild Horse Wind Expansion (C) (2)_Adj Bench DR 3 for Initial Briefs (Electric) 2 2" xfId="334"/>
    <cellStyle name="_4.06E Pass Throughs_04 07E Wild Horse Wind Expansion (C) (2)_Adj Bench DR 3 for Initial Briefs (Electric) 3" xfId="335"/>
    <cellStyle name="_4.06E Pass Throughs_04 07E Wild Horse Wind Expansion (C) (2)_Book1" xfId="336"/>
    <cellStyle name="_4.06E Pass Throughs_04 07E Wild Horse Wind Expansion (C) (2)_Electric Rev Req Model (2009 GRC) " xfId="337"/>
    <cellStyle name="_4.06E Pass Throughs_04 07E Wild Horse Wind Expansion (C) (2)_Electric Rev Req Model (2009 GRC)  2" xfId="338"/>
    <cellStyle name="_4.06E Pass Throughs_04 07E Wild Horse Wind Expansion (C) (2)_Electric Rev Req Model (2009 GRC)  2 2" xfId="339"/>
    <cellStyle name="_4.06E Pass Throughs_04 07E Wild Horse Wind Expansion (C) (2)_Electric Rev Req Model (2009 GRC)  3" xfId="340"/>
    <cellStyle name="_4.06E Pass Throughs_04 07E Wild Horse Wind Expansion (C) (2)_Electric Rev Req Model (2009 GRC) Rebuttal" xfId="341"/>
    <cellStyle name="_4.06E Pass Throughs_04 07E Wild Horse Wind Expansion (C) (2)_Electric Rev Req Model (2009 GRC) Rebuttal 2" xfId="342"/>
    <cellStyle name="_4.06E Pass Throughs_04 07E Wild Horse Wind Expansion (C) (2)_Electric Rev Req Model (2009 GRC) Rebuttal 2 2" xfId="343"/>
    <cellStyle name="_4.06E Pass Throughs_04 07E Wild Horse Wind Expansion (C) (2)_Electric Rev Req Model (2009 GRC) Rebuttal 3" xfId="344"/>
    <cellStyle name="_4.06E Pass Throughs_04 07E Wild Horse Wind Expansion (C) (2)_Electric Rev Req Model (2009 GRC) Rebuttal REmoval of New  WH Solar AdjustMI" xfId="345"/>
    <cellStyle name="_4.06E Pass Throughs_04 07E Wild Horse Wind Expansion (C) (2)_Electric Rev Req Model (2009 GRC) Rebuttal REmoval of New  WH Solar AdjustMI 2" xfId="346"/>
    <cellStyle name="_4.06E Pass Throughs_04 07E Wild Horse Wind Expansion (C) (2)_Electric Rev Req Model (2009 GRC) Rebuttal REmoval of New  WH Solar AdjustMI 2 2" xfId="347"/>
    <cellStyle name="_4.06E Pass Throughs_04 07E Wild Horse Wind Expansion (C) (2)_Electric Rev Req Model (2009 GRC) Rebuttal REmoval of New  WH Solar AdjustMI 3" xfId="348"/>
    <cellStyle name="_4.06E Pass Throughs_04 07E Wild Horse Wind Expansion (C) (2)_Electric Rev Req Model (2009 GRC) Revised 01-18-2010" xfId="349"/>
    <cellStyle name="_4.06E Pass Throughs_04 07E Wild Horse Wind Expansion (C) (2)_Electric Rev Req Model (2009 GRC) Revised 01-18-2010 2" xfId="350"/>
    <cellStyle name="_4.06E Pass Throughs_04 07E Wild Horse Wind Expansion (C) (2)_Electric Rev Req Model (2009 GRC) Revised 01-18-2010 2 2" xfId="351"/>
    <cellStyle name="_4.06E Pass Throughs_04 07E Wild Horse Wind Expansion (C) (2)_Electric Rev Req Model (2009 GRC) Revised 01-18-2010 3" xfId="352"/>
    <cellStyle name="_4.06E Pass Throughs_04 07E Wild Horse Wind Expansion (C) (2)_Electric Rev Req Model (2010 GRC)" xfId="353"/>
    <cellStyle name="_4.06E Pass Throughs_04 07E Wild Horse Wind Expansion (C) (2)_Electric Rev Req Model (2010 GRC) SF" xfId="354"/>
    <cellStyle name="_4.06E Pass Throughs_04 07E Wild Horse Wind Expansion (C) (2)_Final Order Electric EXHIBIT A-1" xfId="355"/>
    <cellStyle name="_4.06E Pass Throughs_04 07E Wild Horse Wind Expansion (C) (2)_Final Order Electric EXHIBIT A-1 2" xfId="356"/>
    <cellStyle name="_4.06E Pass Throughs_04 07E Wild Horse Wind Expansion (C) (2)_Final Order Electric EXHIBIT A-1 2 2" xfId="357"/>
    <cellStyle name="_4.06E Pass Throughs_04 07E Wild Horse Wind Expansion (C) (2)_Final Order Electric EXHIBIT A-1 3" xfId="358"/>
    <cellStyle name="_4.06E Pass Throughs_04 07E Wild Horse Wind Expansion (C) (2)_TENASKA REGULATORY ASSET" xfId="359"/>
    <cellStyle name="_4.06E Pass Throughs_04 07E Wild Horse Wind Expansion (C) (2)_TENASKA REGULATORY ASSET 2" xfId="360"/>
    <cellStyle name="_4.06E Pass Throughs_04 07E Wild Horse Wind Expansion (C) (2)_TENASKA REGULATORY ASSET 2 2" xfId="361"/>
    <cellStyle name="_4.06E Pass Throughs_04 07E Wild Horse Wind Expansion (C) (2)_TENASKA REGULATORY ASSET 3" xfId="362"/>
    <cellStyle name="_4.06E Pass Throughs_16.37E Wild Horse Expansion DeferralRevwrkingfile SF" xfId="363"/>
    <cellStyle name="_4.06E Pass Throughs_16.37E Wild Horse Expansion DeferralRevwrkingfile SF 2" xfId="364"/>
    <cellStyle name="_4.06E Pass Throughs_16.37E Wild Horse Expansion DeferralRevwrkingfile SF 2 2" xfId="365"/>
    <cellStyle name="_4.06E Pass Throughs_16.37E Wild Horse Expansion DeferralRevwrkingfile SF 3" xfId="366"/>
    <cellStyle name="_4.06E Pass Throughs_2009 Compliance Filing PCA Exhibits for GRC" xfId="367"/>
    <cellStyle name="_4.06E Pass Throughs_2009 GRC Compl Filing - Exhibit D" xfId="368"/>
    <cellStyle name="_4.06E Pass Throughs_2009 GRC Compl Filing - Exhibit D 2" xfId="369"/>
    <cellStyle name="_4.06E Pass Throughs_2010 PTC's July1_Dec31 2010 " xfId="370"/>
    <cellStyle name="_4.06E Pass Throughs_2010 PTC's Sept10_Aug11 (Version 4)" xfId="371"/>
    <cellStyle name="_4.06E Pass Throughs_3.01 Income Statement" xfId="372"/>
    <cellStyle name="_4.06E Pass Throughs_4 31 Regulatory Assets and Liabilities  7 06- Exhibit D" xfId="373"/>
    <cellStyle name="_4.06E Pass Throughs_4 31 Regulatory Assets and Liabilities  7 06- Exhibit D 2" xfId="374"/>
    <cellStyle name="_4.06E Pass Throughs_4 31 Regulatory Assets and Liabilities  7 06- Exhibit D 2 2" xfId="375"/>
    <cellStyle name="_4.06E Pass Throughs_4 31 Regulatory Assets and Liabilities  7 06- Exhibit D 3" xfId="376"/>
    <cellStyle name="_4.06E Pass Throughs_4 31 Regulatory Assets and Liabilities  7 06- Exhibit D_NIM Summary" xfId="377"/>
    <cellStyle name="_4.06E Pass Throughs_4 31 Regulatory Assets and Liabilities  7 06- Exhibit D_NIM Summary 2" xfId="378"/>
    <cellStyle name="_4.06E Pass Throughs_4 32 Regulatory Assets and Liabilities  7 06- Exhibit D" xfId="379"/>
    <cellStyle name="_4.06E Pass Throughs_4 32 Regulatory Assets and Liabilities  7 06- Exhibit D 2" xfId="380"/>
    <cellStyle name="_4.06E Pass Throughs_4 32 Regulatory Assets and Liabilities  7 06- Exhibit D 2 2" xfId="381"/>
    <cellStyle name="_4.06E Pass Throughs_4 32 Regulatory Assets and Liabilities  7 06- Exhibit D 3" xfId="382"/>
    <cellStyle name="_4.06E Pass Throughs_4 32 Regulatory Assets and Liabilities  7 06- Exhibit D_NIM Summary" xfId="383"/>
    <cellStyle name="_4.06E Pass Throughs_4 32 Regulatory Assets and Liabilities  7 06- Exhibit D_NIM Summary 2" xfId="384"/>
    <cellStyle name="_4.06E Pass Throughs_Att B to RECs proceeds proposal" xfId="385"/>
    <cellStyle name="_4.06E Pass Throughs_AURORA Total New" xfId="386"/>
    <cellStyle name="_4.06E Pass Throughs_AURORA Total New 2" xfId="387"/>
    <cellStyle name="_4.06E Pass Throughs_Backup for Attachment B 2010-09-09" xfId="388"/>
    <cellStyle name="_4.06E Pass Throughs_Bench Request - Attachment B" xfId="389"/>
    <cellStyle name="_4.06E Pass Throughs_Book2" xfId="390"/>
    <cellStyle name="_4.06E Pass Throughs_Book2 2" xfId="391"/>
    <cellStyle name="_4.06E Pass Throughs_Book2 2 2" xfId="392"/>
    <cellStyle name="_4.06E Pass Throughs_Book2 3" xfId="393"/>
    <cellStyle name="_4.06E Pass Throughs_Book2_Adj Bench DR 3 for Initial Briefs (Electric)" xfId="394"/>
    <cellStyle name="_4.06E Pass Throughs_Book2_Adj Bench DR 3 for Initial Briefs (Electric) 2" xfId="395"/>
    <cellStyle name="_4.06E Pass Throughs_Book2_Adj Bench DR 3 for Initial Briefs (Electric) 2 2" xfId="396"/>
    <cellStyle name="_4.06E Pass Throughs_Book2_Adj Bench DR 3 for Initial Briefs (Electric) 3" xfId="397"/>
    <cellStyle name="_4.06E Pass Throughs_Book2_Electric Rev Req Model (2009 GRC) Rebuttal" xfId="398"/>
    <cellStyle name="_4.06E Pass Throughs_Book2_Electric Rev Req Model (2009 GRC) Rebuttal 2" xfId="399"/>
    <cellStyle name="_4.06E Pass Throughs_Book2_Electric Rev Req Model (2009 GRC) Rebuttal 2 2" xfId="400"/>
    <cellStyle name="_4.06E Pass Throughs_Book2_Electric Rev Req Model (2009 GRC) Rebuttal 3" xfId="401"/>
    <cellStyle name="_4.06E Pass Throughs_Book2_Electric Rev Req Model (2009 GRC) Rebuttal REmoval of New  WH Solar AdjustMI" xfId="402"/>
    <cellStyle name="_4.06E Pass Throughs_Book2_Electric Rev Req Model (2009 GRC) Rebuttal REmoval of New  WH Solar AdjustMI 2" xfId="403"/>
    <cellStyle name="_4.06E Pass Throughs_Book2_Electric Rev Req Model (2009 GRC) Rebuttal REmoval of New  WH Solar AdjustMI 2 2" xfId="404"/>
    <cellStyle name="_4.06E Pass Throughs_Book2_Electric Rev Req Model (2009 GRC) Rebuttal REmoval of New  WH Solar AdjustMI 3" xfId="405"/>
    <cellStyle name="_4.06E Pass Throughs_Book2_Electric Rev Req Model (2009 GRC) Revised 01-18-2010" xfId="406"/>
    <cellStyle name="_4.06E Pass Throughs_Book2_Electric Rev Req Model (2009 GRC) Revised 01-18-2010 2" xfId="407"/>
    <cellStyle name="_4.06E Pass Throughs_Book2_Electric Rev Req Model (2009 GRC) Revised 01-18-2010 2 2" xfId="408"/>
    <cellStyle name="_4.06E Pass Throughs_Book2_Electric Rev Req Model (2009 GRC) Revised 01-18-2010 3" xfId="409"/>
    <cellStyle name="_4.06E Pass Throughs_Book2_Final Order Electric EXHIBIT A-1" xfId="410"/>
    <cellStyle name="_4.06E Pass Throughs_Book2_Final Order Electric EXHIBIT A-1 2" xfId="411"/>
    <cellStyle name="_4.06E Pass Throughs_Book2_Final Order Electric EXHIBIT A-1 2 2" xfId="412"/>
    <cellStyle name="_4.06E Pass Throughs_Book2_Final Order Electric EXHIBIT A-1 3" xfId="413"/>
    <cellStyle name="_4.06E Pass Throughs_Book4" xfId="414"/>
    <cellStyle name="_4.06E Pass Throughs_Book4 2" xfId="415"/>
    <cellStyle name="_4.06E Pass Throughs_Book4 2 2" xfId="416"/>
    <cellStyle name="_4.06E Pass Throughs_Book4 3" xfId="417"/>
    <cellStyle name="_4.06E Pass Throughs_Book9" xfId="418"/>
    <cellStyle name="_4.06E Pass Throughs_Book9 2" xfId="419"/>
    <cellStyle name="_4.06E Pass Throughs_Book9 2 2" xfId="420"/>
    <cellStyle name="_4.06E Pass Throughs_Book9 3" xfId="421"/>
    <cellStyle name="_4.06E Pass Throughs_Chelan PUD Power Costs (8-10)" xfId="422"/>
    <cellStyle name="_4.06E Pass Throughs_DWH-08 (Rate Spread &amp; Design Workpapers)" xfId="423"/>
    <cellStyle name="_4.06E Pass Throughs_Final 2008 PTC Rate Design Workpapers 10.27.08" xfId="424"/>
    <cellStyle name="_4.06E Pass Throughs_INPUTS" xfId="425"/>
    <cellStyle name="_4.06E Pass Throughs_INPUTS 2" xfId="426"/>
    <cellStyle name="_4.06E Pass Throughs_INPUTS 2 2" xfId="427"/>
    <cellStyle name="_4.06E Pass Throughs_INPUTS 3" xfId="428"/>
    <cellStyle name="_4.06E Pass Throughs_NIM Summary" xfId="429"/>
    <cellStyle name="_4.06E Pass Throughs_NIM Summary 09GRC" xfId="430"/>
    <cellStyle name="_4.06E Pass Throughs_NIM Summary 09GRC 2" xfId="431"/>
    <cellStyle name="_4.06E Pass Throughs_NIM Summary 2" xfId="432"/>
    <cellStyle name="_4.06E Pass Throughs_NIM Summary 3" xfId="433"/>
    <cellStyle name="_4.06E Pass Throughs_NIM Summary 4" xfId="434"/>
    <cellStyle name="_4.06E Pass Throughs_NIM Summary 5" xfId="435"/>
    <cellStyle name="_4.06E Pass Throughs_NIM Summary 6" xfId="436"/>
    <cellStyle name="_4.06E Pass Throughs_NIM Summary 7" xfId="437"/>
    <cellStyle name="_4.06E Pass Throughs_NIM Summary 8" xfId="438"/>
    <cellStyle name="_4.06E Pass Throughs_NIM Summary 9" xfId="439"/>
    <cellStyle name="_4.06E Pass Throughs_PCA 10 -  Exhibit D from A Kellogg Jan 2011" xfId="440"/>
    <cellStyle name="_4.06E Pass Throughs_PCA 10 -  Exhibit D from A Kellogg July 2011" xfId="441"/>
    <cellStyle name="_4.06E Pass Throughs_PCA 10 -  Exhibit D from S Free Rcv'd 12-11" xfId="442"/>
    <cellStyle name="_4.06E Pass Throughs_PCA 9 -  Exhibit D April 2010" xfId="443"/>
    <cellStyle name="_4.06E Pass Throughs_PCA 9 -  Exhibit D April 2010 (3)" xfId="444"/>
    <cellStyle name="_4.06E Pass Throughs_PCA 9 -  Exhibit D April 2010 (3) 2" xfId="445"/>
    <cellStyle name="_4.06E Pass Throughs_PCA 9 -  Exhibit D Nov 2010" xfId="446"/>
    <cellStyle name="_4.06E Pass Throughs_PCA 9 - Exhibit D at August 2010" xfId="447"/>
    <cellStyle name="_4.06E Pass Throughs_PCA 9 - Exhibit D June 2010 GRC" xfId="448"/>
    <cellStyle name="_4.06E Pass Throughs_Power Costs - Comparison bx Rbtl-Staff-Jt-PC" xfId="449"/>
    <cellStyle name="_4.06E Pass Throughs_Power Costs - Comparison bx Rbtl-Staff-Jt-PC 2" xfId="450"/>
    <cellStyle name="_4.06E Pass Throughs_Power Costs - Comparison bx Rbtl-Staff-Jt-PC 2 2" xfId="451"/>
    <cellStyle name="_4.06E Pass Throughs_Power Costs - Comparison bx Rbtl-Staff-Jt-PC 3" xfId="452"/>
    <cellStyle name="_4.06E Pass Throughs_Power Costs - Comparison bx Rbtl-Staff-Jt-PC_Adj Bench DR 3 for Initial Briefs (Electric)" xfId="453"/>
    <cellStyle name="_4.06E Pass Throughs_Power Costs - Comparison bx Rbtl-Staff-Jt-PC_Adj Bench DR 3 for Initial Briefs (Electric) 2" xfId="454"/>
    <cellStyle name="_4.06E Pass Throughs_Power Costs - Comparison bx Rbtl-Staff-Jt-PC_Adj Bench DR 3 for Initial Briefs (Electric) 2 2" xfId="455"/>
    <cellStyle name="_4.06E Pass Throughs_Power Costs - Comparison bx Rbtl-Staff-Jt-PC_Adj Bench DR 3 for Initial Briefs (Electric) 3" xfId="456"/>
    <cellStyle name="_4.06E Pass Throughs_Power Costs - Comparison bx Rbtl-Staff-Jt-PC_Electric Rev Req Model (2009 GRC) Rebuttal" xfId="457"/>
    <cellStyle name="_4.06E Pass Throughs_Power Costs - Comparison bx Rbtl-Staff-Jt-PC_Electric Rev Req Model (2009 GRC) Rebuttal 2" xfId="458"/>
    <cellStyle name="_4.06E Pass Throughs_Power Costs - Comparison bx Rbtl-Staff-Jt-PC_Electric Rev Req Model (2009 GRC) Rebuttal 2 2" xfId="459"/>
    <cellStyle name="_4.06E Pass Throughs_Power Costs - Comparison bx Rbtl-Staff-Jt-PC_Electric Rev Req Model (2009 GRC) Rebuttal 3" xfId="460"/>
    <cellStyle name="_4.06E Pass Throughs_Power Costs - Comparison bx Rbtl-Staff-Jt-PC_Electric Rev Req Model (2009 GRC) Rebuttal REmoval of New  WH Solar AdjustMI" xfId="461"/>
    <cellStyle name="_4.06E Pass Throughs_Power Costs - Comparison bx Rbtl-Staff-Jt-PC_Electric Rev Req Model (2009 GRC) Rebuttal REmoval of New  WH Solar AdjustMI 2" xfId="462"/>
    <cellStyle name="_4.06E Pass Throughs_Power Costs - Comparison bx Rbtl-Staff-Jt-PC_Electric Rev Req Model (2009 GRC) Rebuttal REmoval of New  WH Solar AdjustMI 2 2" xfId="463"/>
    <cellStyle name="_4.06E Pass Throughs_Power Costs - Comparison bx Rbtl-Staff-Jt-PC_Electric Rev Req Model (2009 GRC) Rebuttal REmoval of New  WH Solar AdjustMI 3" xfId="464"/>
    <cellStyle name="_4.06E Pass Throughs_Power Costs - Comparison bx Rbtl-Staff-Jt-PC_Electric Rev Req Model (2009 GRC) Revised 01-18-2010" xfId="465"/>
    <cellStyle name="_4.06E Pass Throughs_Power Costs - Comparison bx Rbtl-Staff-Jt-PC_Electric Rev Req Model (2009 GRC) Revised 01-18-2010 2" xfId="466"/>
    <cellStyle name="_4.06E Pass Throughs_Power Costs - Comparison bx Rbtl-Staff-Jt-PC_Electric Rev Req Model (2009 GRC) Revised 01-18-2010 2 2" xfId="467"/>
    <cellStyle name="_4.06E Pass Throughs_Power Costs - Comparison bx Rbtl-Staff-Jt-PC_Electric Rev Req Model (2009 GRC) Revised 01-18-2010 3" xfId="468"/>
    <cellStyle name="_4.06E Pass Throughs_Power Costs - Comparison bx Rbtl-Staff-Jt-PC_Final Order Electric EXHIBIT A-1" xfId="469"/>
    <cellStyle name="_4.06E Pass Throughs_Power Costs - Comparison bx Rbtl-Staff-Jt-PC_Final Order Electric EXHIBIT A-1 2" xfId="470"/>
    <cellStyle name="_4.06E Pass Throughs_Power Costs - Comparison bx Rbtl-Staff-Jt-PC_Final Order Electric EXHIBIT A-1 2 2" xfId="471"/>
    <cellStyle name="_4.06E Pass Throughs_Power Costs - Comparison bx Rbtl-Staff-Jt-PC_Final Order Electric EXHIBIT A-1 3" xfId="472"/>
    <cellStyle name="_4.06E Pass Throughs_Production Adj 4.37" xfId="473"/>
    <cellStyle name="_4.06E Pass Throughs_Production Adj 4.37 2" xfId="474"/>
    <cellStyle name="_4.06E Pass Throughs_Production Adj 4.37 2 2" xfId="475"/>
    <cellStyle name="_4.06E Pass Throughs_Production Adj 4.37 3" xfId="476"/>
    <cellStyle name="_4.06E Pass Throughs_Purchased Power Adj 4.03" xfId="477"/>
    <cellStyle name="_4.06E Pass Throughs_Purchased Power Adj 4.03 2" xfId="478"/>
    <cellStyle name="_4.06E Pass Throughs_Purchased Power Adj 4.03 2 2" xfId="479"/>
    <cellStyle name="_4.06E Pass Throughs_Purchased Power Adj 4.03 3" xfId="480"/>
    <cellStyle name="_4.06E Pass Throughs_Rebuttal Power Costs" xfId="481"/>
    <cellStyle name="_4.06E Pass Throughs_Rebuttal Power Costs 2" xfId="482"/>
    <cellStyle name="_4.06E Pass Throughs_Rebuttal Power Costs 2 2" xfId="483"/>
    <cellStyle name="_4.06E Pass Throughs_Rebuttal Power Costs 3" xfId="484"/>
    <cellStyle name="_4.06E Pass Throughs_Rebuttal Power Costs_Adj Bench DR 3 for Initial Briefs (Electric)" xfId="485"/>
    <cellStyle name="_4.06E Pass Throughs_Rebuttal Power Costs_Adj Bench DR 3 for Initial Briefs (Electric) 2" xfId="486"/>
    <cellStyle name="_4.06E Pass Throughs_Rebuttal Power Costs_Adj Bench DR 3 for Initial Briefs (Electric) 2 2" xfId="487"/>
    <cellStyle name="_4.06E Pass Throughs_Rebuttal Power Costs_Adj Bench DR 3 for Initial Briefs (Electric) 3" xfId="488"/>
    <cellStyle name="_4.06E Pass Throughs_Rebuttal Power Costs_Electric Rev Req Model (2009 GRC) Rebuttal" xfId="489"/>
    <cellStyle name="_4.06E Pass Throughs_Rebuttal Power Costs_Electric Rev Req Model (2009 GRC) Rebuttal 2" xfId="490"/>
    <cellStyle name="_4.06E Pass Throughs_Rebuttal Power Costs_Electric Rev Req Model (2009 GRC) Rebuttal 2 2" xfId="491"/>
    <cellStyle name="_4.06E Pass Throughs_Rebuttal Power Costs_Electric Rev Req Model (2009 GRC) Rebuttal 3" xfId="492"/>
    <cellStyle name="_4.06E Pass Throughs_Rebuttal Power Costs_Electric Rev Req Model (2009 GRC) Rebuttal REmoval of New  WH Solar AdjustMI" xfId="493"/>
    <cellStyle name="_4.06E Pass Throughs_Rebuttal Power Costs_Electric Rev Req Model (2009 GRC) Rebuttal REmoval of New  WH Solar AdjustMI 2" xfId="494"/>
    <cellStyle name="_4.06E Pass Throughs_Rebuttal Power Costs_Electric Rev Req Model (2009 GRC) Rebuttal REmoval of New  WH Solar AdjustMI 2 2" xfId="495"/>
    <cellStyle name="_4.06E Pass Throughs_Rebuttal Power Costs_Electric Rev Req Model (2009 GRC) Rebuttal REmoval of New  WH Solar AdjustMI 3" xfId="496"/>
    <cellStyle name="_4.06E Pass Throughs_Rebuttal Power Costs_Electric Rev Req Model (2009 GRC) Revised 01-18-2010" xfId="497"/>
    <cellStyle name="_4.06E Pass Throughs_Rebuttal Power Costs_Electric Rev Req Model (2009 GRC) Revised 01-18-2010 2" xfId="498"/>
    <cellStyle name="_4.06E Pass Throughs_Rebuttal Power Costs_Electric Rev Req Model (2009 GRC) Revised 01-18-2010 2 2" xfId="499"/>
    <cellStyle name="_4.06E Pass Throughs_Rebuttal Power Costs_Electric Rev Req Model (2009 GRC) Revised 01-18-2010 3" xfId="500"/>
    <cellStyle name="_4.06E Pass Throughs_Rebuttal Power Costs_Final Order Electric EXHIBIT A-1" xfId="501"/>
    <cellStyle name="_4.06E Pass Throughs_Rebuttal Power Costs_Final Order Electric EXHIBIT A-1 2" xfId="502"/>
    <cellStyle name="_4.06E Pass Throughs_Rebuttal Power Costs_Final Order Electric EXHIBIT A-1 2 2" xfId="503"/>
    <cellStyle name="_4.06E Pass Throughs_Rebuttal Power Costs_Final Order Electric EXHIBIT A-1 3" xfId="504"/>
    <cellStyle name="_4.06E Pass Throughs_RECS vs PTC's w Interest 6-28-10" xfId="505"/>
    <cellStyle name="_4.06E Pass Throughs_ROR &amp; CONV FACTOR" xfId="506"/>
    <cellStyle name="_4.06E Pass Throughs_ROR &amp; CONV FACTOR 2" xfId="507"/>
    <cellStyle name="_4.06E Pass Throughs_ROR &amp; CONV FACTOR 2 2" xfId="508"/>
    <cellStyle name="_4.06E Pass Throughs_ROR &amp; CONV FACTOR 3" xfId="509"/>
    <cellStyle name="_4.06E Pass Throughs_ROR 5.02" xfId="510"/>
    <cellStyle name="_4.06E Pass Throughs_ROR 5.02 2" xfId="511"/>
    <cellStyle name="_4.06E Pass Throughs_ROR 5.02 2 2" xfId="512"/>
    <cellStyle name="_4.06E Pass Throughs_ROR 5.02 3" xfId="513"/>
    <cellStyle name="_4.06E Pass Throughs_Wind Integration 10GRC" xfId="514"/>
    <cellStyle name="_4.06E Pass Throughs_Wind Integration 10GRC 2" xfId="515"/>
    <cellStyle name="_4.13E Montana Energy Tax" xfId="516"/>
    <cellStyle name="_4.13E Montana Energy Tax 2" xfId="517"/>
    <cellStyle name="_4.13E Montana Energy Tax 2 2" xfId="518"/>
    <cellStyle name="_4.13E Montana Energy Tax 2 2 2" xfId="519"/>
    <cellStyle name="_4.13E Montana Energy Tax 2 3" xfId="520"/>
    <cellStyle name="_4.13E Montana Energy Tax 3" xfId="521"/>
    <cellStyle name="_4.13E Montana Energy Tax 3 2" xfId="522"/>
    <cellStyle name="_4.13E Montana Energy Tax 3 2 2" xfId="523"/>
    <cellStyle name="_4.13E Montana Energy Tax 3 3" xfId="524"/>
    <cellStyle name="_4.13E Montana Energy Tax 3 3 2" xfId="525"/>
    <cellStyle name="_4.13E Montana Energy Tax 3 4" xfId="526"/>
    <cellStyle name="_4.13E Montana Energy Tax 3 4 2" xfId="527"/>
    <cellStyle name="_4.13E Montana Energy Tax 4" xfId="528"/>
    <cellStyle name="_4.13E Montana Energy Tax 4 2" xfId="529"/>
    <cellStyle name="_4.13E Montana Energy Tax 5" xfId="530"/>
    <cellStyle name="_4.13E Montana Energy Tax 6" xfId="531"/>
    <cellStyle name="_4.13E Montana Energy Tax 7" xfId="532"/>
    <cellStyle name="_4.13E Montana Energy Tax_04 07E Wild Horse Wind Expansion (C) (2)" xfId="533"/>
    <cellStyle name="_4.13E Montana Energy Tax_04 07E Wild Horse Wind Expansion (C) (2) 2" xfId="534"/>
    <cellStyle name="_4.13E Montana Energy Tax_04 07E Wild Horse Wind Expansion (C) (2) 2 2" xfId="535"/>
    <cellStyle name="_4.13E Montana Energy Tax_04 07E Wild Horse Wind Expansion (C) (2) 3" xfId="536"/>
    <cellStyle name="_4.13E Montana Energy Tax_04 07E Wild Horse Wind Expansion (C) (2)_Adj Bench DR 3 for Initial Briefs (Electric)" xfId="537"/>
    <cellStyle name="_4.13E Montana Energy Tax_04 07E Wild Horse Wind Expansion (C) (2)_Adj Bench DR 3 for Initial Briefs (Electric) 2" xfId="538"/>
    <cellStyle name="_4.13E Montana Energy Tax_04 07E Wild Horse Wind Expansion (C) (2)_Adj Bench DR 3 for Initial Briefs (Electric) 2 2" xfId="539"/>
    <cellStyle name="_4.13E Montana Energy Tax_04 07E Wild Horse Wind Expansion (C) (2)_Adj Bench DR 3 for Initial Briefs (Electric) 3" xfId="540"/>
    <cellStyle name="_4.13E Montana Energy Tax_04 07E Wild Horse Wind Expansion (C) (2)_Book1" xfId="541"/>
    <cellStyle name="_4.13E Montana Energy Tax_04 07E Wild Horse Wind Expansion (C) (2)_Electric Rev Req Model (2009 GRC) " xfId="542"/>
    <cellStyle name="_4.13E Montana Energy Tax_04 07E Wild Horse Wind Expansion (C) (2)_Electric Rev Req Model (2009 GRC)  2" xfId="543"/>
    <cellStyle name="_4.13E Montana Energy Tax_04 07E Wild Horse Wind Expansion (C) (2)_Electric Rev Req Model (2009 GRC)  2 2" xfId="544"/>
    <cellStyle name="_4.13E Montana Energy Tax_04 07E Wild Horse Wind Expansion (C) (2)_Electric Rev Req Model (2009 GRC)  3" xfId="545"/>
    <cellStyle name="_4.13E Montana Energy Tax_04 07E Wild Horse Wind Expansion (C) (2)_Electric Rev Req Model (2009 GRC) Rebuttal" xfId="546"/>
    <cellStyle name="_4.13E Montana Energy Tax_04 07E Wild Horse Wind Expansion (C) (2)_Electric Rev Req Model (2009 GRC) Rebuttal 2" xfId="547"/>
    <cellStyle name="_4.13E Montana Energy Tax_04 07E Wild Horse Wind Expansion (C) (2)_Electric Rev Req Model (2009 GRC) Rebuttal 2 2" xfId="548"/>
    <cellStyle name="_4.13E Montana Energy Tax_04 07E Wild Horse Wind Expansion (C) (2)_Electric Rev Req Model (2009 GRC) Rebuttal 3" xfId="549"/>
    <cellStyle name="_4.13E Montana Energy Tax_04 07E Wild Horse Wind Expansion (C) (2)_Electric Rev Req Model (2009 GRC) Rebuttal REmoval of New  WH Solar AdjustMI" xfId="550"/>
    <cellStyle name="_4.13E Montana Energy Tax_04 07E Wild Horse Wind Expansion (C) (2)_Electric Rev Req Model (2009 GRC) Rebuttal REmoval of New  WH Solar AdjustMI 2" xfId="551"/>
    <cellStyle name="_4.13E Montana Energy Tax_04 07E Wild Horse Wind Expansion (C) (2)_Electric Rev Req Model (2009 GRC) Rebuttal REmoval of New  WH Solar AdjustMI 2 2" xfId="552"/>
    <cellStyle name="_4.13E Montana Energy Tax_04 07E Wild Horse Wind Expansion (C) (2)_Electric Rev Req Model (2009 GRC) Rebuttal REmoval of New  WH Solar AdjustMI 3" xfId="553"/>
    <cellStyle name="_4.13E Montana Energy Tax_04 07E Wild Horse Wind Expansion (C) (2)_Electric Rev Req Model (2009 GRC) Revised 01-18-2010" xfId="554"/>
    <cellStyle name="_4.13E Montana Energy Tax_04 07E Wild Horse Wind Expansion (C) (2)_Electric Rev Req Model (2009 GRC) Revised 01-18-2010 2" xfId="555"/>
    <cellStyle name="_4.13E Montana Energy Tax_04 07E Wild Horse Wind Expansion (C) (2)_Electric Rev Req Model (2009 GRC) Revised 01-18-2010 2 2" xfId="556"/>
    <cellStyle name="_4.13E Montana Energy Tax_04 07E Wild Horse Wind Expansion (C) (2)_Electric Rev Req Model (2009 GRC) Revised 01-18-2010 3" xfId="557"/>
    <cellStyle name="_4.13E Montana Energy Tax_04 07E Wild Horse Wind Expansion (C) (2)_Electric Rev Req Model (2010 GRC)" xfId="558"/>
    <cellStyle name="_4.13E Montana Energy Tax_04 07E Wild Horse Wind Expansion (C) (2)_Electric Rev Req Model (2010 GRC) SF" xfId="559"/>
    <cellStyle name="_4.13E Montana Energy Tax_04 07E Wild Horse Wind Expansion (C) (2)_Final Order Electric EXHIBIT A-1" xfId="560"/>
    <cellStyle name="_4.13E Montana Energy Tax_04 07E Wild Horse Wind Expansion (C) (2)_Final Order Electric EXHIBIT A-1 2" xfId="561"/>
    <cellStyle name="_4.13E Montana Energy Tax_04 07E Wild Horse Wind Expansion (C) (2)_Final Order Electric EXHIBIT A-1 2 2" xfId="562"/>
    <cellStyle name="_4.13E Montana Energy Tax_04 07E Wild Horse Wind Expansion (C) (2)_Final Order Electric EXHIBIT A-1 3" xfId="563"/>
    <cellStyle name="_4.13E Montana Energy Tax_04 07E Wild Horse Wind Expansion (C) (2)_TENASKA REGULATORY ASSET" xfId="564"/>
    <cellStyle name="_4.13E Montana Energy Tax_04 07E Wild Horse Wind Expansion (C) (2)_TENASKA REGULATORY ASSET 2" xfId="565"/>
    <cellStyle name="_4.13E Montana Energy Tax_04 07E Wild Horse Wind Expansion (C) (2)_TENASKA REGULATORY ASSET 2 2" xfId="566"/>
    <cellStyle name="_4.13E Montana Energy Tax_04 07E Wild Horse Wind Expansion (C) (2)_TENASKA REGULATORY ASSET 3" xfId="567"/>
    <cellStyle name="_4.13E Montana Energy Tax_16.37E Wild Horse Expansion DeferralRevwrkingfile SF" xfId="568"/>
    <cellStyle name="_4.13E Montana Energy Tax_16.37E Wild Horse Expansion DeferralRevwrkingfile SF 2" xfId="569"/>
    <cellStyle name="_4.13E Montana Energy Tax_16.37E Wild Horse Expansion DeferralRevwrkingfile SF 2 2" xfId="570"/>
    <cellStyle name="_4.13E Montana Energy Tax_16.37E Wild Horse Expansion DeferralRevwrkingfile SF 3" xfId="571"/>
    <cellStyle name="_4.13E Montana Energy Tax_2009 Compliance Filing PCA Exhibits for GRC" xfId="572"/>
    <cellStyle name="_4.13E Montana Energy Tax_2009 GRC Compl Filing - Exhibit D" xfId="573"/>
    <cellStyle name="_4.13E Montana Energy Tax_2009 GRC Compl Filing - Exhibit D 2" xfId="574"/>
    <cellStyle name="_4.13E Montana Energy Tax_2010 PTC's July1_Dec31 2010 " xfId="575"/>
    <cellStyle name="_4.13E Montana Energy Tax_2010 PTC's Sept10_Aug11 (Version 4)" xfId="576"/>
    <cellStyle name="_4.13E Montana Energy Tax_3.01 Income Statement" xfId="577"/>
    <cellStyle name="_4.13E Montana Energy Tax_4 31 Regulatory Assets and Liabilities  7 06- Exhibit D" xfId="578"/>
    <cellStyle name="_4.13E Montana Energy Tax_4 31 Regulatory Assets and Liabilities  7 06- Exhibit D 2" xfId="579"/>
    <cellStyle name="_4.13E Montana Energy Tax_4 31 Regulatory Assets and Liabilities  7 06- Exhibit D 2 2" xfId="580"/>
    <cellStyle name="_4.13E Montana Energy Tax_4 31 Regulatory Assets and Liabilities  7 06- Exhibit D 3" xfId="581"/>
    <cellStyle name="_4.13E Montana Energy Tax_4 31 Regulatory Assets and Liabilities  7 06- Exhibit D_NIM Summary" xfId="582"/>
    <cellStyle name="_4.13E Montana Energy Tax_4 31 Regulatory Assets and Liabilities  7 06- Exhibit D_NIM Summary 2" xfId="583"/>
    <cellStyle name="_4.13E Montana Energy Tax_4 32 Regulatory Assets and Liabilities  7 06- Exhibit D" xfId="584"/>
    <cellStyle name="_4.13E Montana Energy Tax_4 32 Regulatory Assets and Liabilities  7 06- Exhibit D 2" xfId="585"/>
    <cellStyle name="_4.13E Montana Energy Tax_4 32 Regulatory Assets and Liabilities  7 06- Exhibit D 2 2" xfId="586"/>
    <cellStyle name="_4.13E Montana Energy Tax_4 32 Regulatory Assets and Liabilities  7 06- Exhibit D 3" xfId="587"/>
    <cellStyle name="_4.13E Montana Energy Tax_4 32 Regulatory Assets and Liabilities  7 06- Exhibit D_NIM Summary" xfId="588"/>
    <cellStyle name="_4.13E Montana Energy Tax_4 32 Regulatory Assets and Liabilities  7 06- Exhibit D_NIM Summary 2" xfId="589"/>
    <cellStyle name="_4.13E Montana Energy Tax_Att B to RECs proceeds proposal" xfId="590"/>
    <cellStyle name="_4.13E Montana Energy Tax_AURORA Total New" xfId="591"/>
    <cellStyle name="_4.13E Montana Energy Tax_AURORA Total New 2" xfId="592"/>
    <cellStyle name="_4.13E Montana Energy Tax_Backup for Attachment B 2010-09-09" xfId="593"/>
    <cellStyle name="_4.13E Montana Energy Tax_Bench Request - Attachment B" xfId="594"/>
    <cellStyle name="_4.13E Montana Energy Tax_Book2" xfId="595"/>
    <cellStyle name="_4.13E Montana Energy Tax_Book2 2" xfId="596"/>
    <cellStyle name="_4.13E Montana Energy Tax_Book2 2 2" xfId="597"/>
    <cellStyle name="_4.13E Montana Energy Tax_Book2 3" xfId="598"/>
    <cellStyle name="_4.13E Montana Energy Tax_Book2_Adj Bench DR 3 for Initial Briefs (Electric)" xfId="599"/>
    <cellStyle name="_4.13E Montana Energy Tax_Book2_Adj Bench DR 3 for Initial Briefs (Electric) 2" xfId="600"/>
    <cellStyle name="_4.13E Montana Energy Tax_Book2_Adj Bench DR 3 for Initial Briefs (Electric) 2 2" xfId="601"/>
    <cellStyle name="_4.13E Montana Energy Tax_Book2_Adj Bench DR 3 for Initial Briefs (Electric) 3" xfId="602"/>
    <cellStyle name="_4.13E Montana Energy Tax_Book2_Electric Rev Req Model (2009 GRC) Rebuttal" xfId="603"/>
    <cellStyle name="_4.13E Montana Energy Tax_Book2_Electric Rev Req Model (2009 GRC) Rebuttal 2" xfId="604"/>
    <cellStyle name="_4.13E Montana Energy Tax_Book2_Electric Rev Req Model (2009 GRC) Rebuttal 2 2" xfId="605"/>
    <cellStyle name="_4.13E Montana Energy Tax_Book2_Electric Rev Req Model (2009 GRC) Rebuttal 3" xfId="606"/>
    <cellStyle name="_4.13E Montana Energy Tax_Book2_Electric Rev Req Model (2009 GRC) Rebuttal REmoval of New  WH Solar AdjustMI" xfId="607"/>
    <cellStyle name="_4.13E Montana Energy Tax_Book2_Electric Rev Req Model (2009 GRC) Rebuttal REmoval of New  WH Solar AdjustMI 2" xfId="608"/>
    <cellStyle name="_4.13E Montana Energy Tax_Book2_Electric Rev Req Model (2009 GRC) Rebuttal REmoval of New  WH Solar AdjustMI 2 2" xfId="609"/>
    <cellStyle name="_4.13E Montana Energy Tax_Book2_Electric Rev Req Model (2009 GRC) Rebuttal REmoval of New  WH Solar AdjustMI 3" xfId="610"/>
    <cellStyle name="_4.13E Montana Energy Tax_Book2_Electric Rev Req Model (2009 GRC) Revised 01-18-2010" xfId="611"/>
    <cellStyle name="_4.13E Montana Energy Tax_Book2_Electric Rev Req Model (2009 GRC) Revised 01-18-2010 2" xfId="612"/>
    <cellStyle name="_4.13E Montana Energy Tax_Book2_Electric Rev Req Model (2009 GRC) Revised 01-18-2010 2 2" xfId="613"/>
    <cellStyle name="_4.13E Montana Energy Tax_Book2_Electric Rev Req Model (2009 GRC) Revised 01-18-2010 3" xfId="614"/>
    <cellStyle name="_4.13E Montana Energy Tax_Book2_Final Order Electric EXHIBIT A-1" xfId="615"/>
    <cellStyle name="_4.13E Montana Energy Tax_Book2_Final Order Electric EXHIBIT A-1 2" xfId="616"/>
    <cellStyle name="_4.13E Montana Energy Tax_Book2_Final Order Electric EXHIBIT A-1 2 2" xfId="617"/>
    <cellStyle name="_4.13E Montana Energy Tax_Book2_Final Order Electric EXHIBIT A-1 3" xfId="618"/>
    <cellStyle name="_4.13E Montana Energy Tax_Book4" xfId="619"/>
    <cellStyle name="_4.13E Montana Energy Tax_Book4 2" xfId="620"/>
    <cellStyle name="_4.13E Montana Energy Tax_Book4 2 2" xfId="621"/>
    <cellStyle name="_4.13E Montana Energy Tax_Book4 3" xfId="622"/>
    <cellStyle name="_4.13E Montana Energy Tax_Book9" xfId="623"/>
    <cellStyle name="_4.13E Montana Energy Tax_Book9 2" xfId="624"/>
    <cellStyle name="_4.13E Montana Energy Tax_Book9 2 2" xfId="625"/>
    <cellStyle name="_4.13E Montana Energy Tax_Book9 3" xfId="626"/>
    <cellStyle name="_4.13E Montana Energy Tax_Chelan PUD Power Costs (8-10)" xfId="627"/>
    <cellStyle name="_4.13E Montana Energy Tax_DWH-08 (Rate Spread &amp; Design Workpapers)" xfId="628"/>
    <cellStyle name="_4.13E Montana Energy Tax_Final 2008 PTC Rate Design Workpapers 10.27.08" xfId="629"/>
    <cellStyle name="_4.13E Montana Energy Tax_INPUTS" xfId="630"/>
    <cellStyle name="_4.13E Montana Energy Tax_INPUTS 2" xfId="631"/>
    <cellStyle name="_4.13E Montana Energy Tax_INPUTS 2 2" xfId="632"/>
    <cellStyle name="_4.13E Montana Energy Tax_INPUTS 3" xfId="633"/>
    <cellStyle name="_4.13E Montana Energy Tax_NIM Summary" xfId="634"/>
    <cellStyle name="_4.13E Montana Energy Tax_NIM Summary 09GRC" xfId="635"/>
    <cellStyle name="_4.13E Montana Energy Tax_NIM Summary 09GRC 2" xfId="636"/>
    <cellStyle name="_4.13E Montana Energy Tax_NIM Summary 2" xfId="637"/>
    <cellStyle name="_4.13E Montana Energy Tax_NIM Summary 3" xfId="638"/>
    <cellStyle name="_4.13E Montana Energy Tax_NIM Summary 4" xfId="639"/>
    <cellStyle name="_4.13E Montana Energy Tax_NIM Summary 5" xfId="640"/>
    <cellStyle name="_4.13E Montana Energy Tax_NIM Summary 6" xfId="641"/>
    <cellStyle name="_4.13E Montana Energy Tax_NIM Summary 7" xfId="642"/>
    <cellStyle name="_4.13E Montana Energy Tax_NIM Summary 8" xfId="643"/>
    <cellStyle name="_4.13E Montana Energy Tax_NIM Summary 9" xfId="644"/>
    <cellStyle name="_4.13E Montana Energy Tax_PCA 10 -  Exhibit D from A Kellogg Jan 2011" xfId="645"/>
    <cellStyle name="_4.13E Montana Energy Tax_PCA 10 -  Exhibit D from A Kellogg July 2011" xfId="646"/>
    <cellStyle name="_4.13E Montana Energy Tax_PCA 10 -  Exhibit D from S Free Rcv'd 12-11" xfId="647"/>
    <cellStyle name="_4.13E Montana Energy Tax_PCA 9 -  Exhibit D April 2010" xfId="648"/>
    <cellStyle name="_4.13E Montana Energy Tax_PCA 9 -  Exhibit D April 2010 (3)" xfId="649"/>
    <cellStyle name="_4.13E Montana Energy Tax_PCA 9 -  Exhibit D April 2010 (3) 2" xfId="650"/>
    <cellStyle name="_4.13E Montana Energy Tax_PCA 9 -  Exhibit D Nov 2010" xfId="651"/>
    <cellStyle name="_4.13E Montana Energy Tax_PCA 9 - Exhibit D at August 2010" xfId="652"/>
    <cellStyle name="_4.13E Montana Energy Tax_PCA 9 - Exhibit D June 2010 GRC" xfId="653"/>
    <cellStyle name="_4.13E Montana Energy Tax_Power Costs - Comparison bx Rbtl-Staff-Jt-PC" xfId="654"/>
    <cellStyle name="_4.13E Montana Energy Tax_Power Costs - Comparison bx Rbtl-Staff-Jt-PC 2" xfId="655"/>
    <cellStyle name="_4.13E Montana Energy Tax_Power Costs - Comparison bx Rbtl-Staff-Jt-PC 2 2" xfId="656"/>
    <cellStyle name="_4.13E Montana Energy Tax_Power Costs - Comparison bx Rbtl-Staff-Jt-PC 3" xfId="657"/>
    <cellStyle name="_4.13E Montana Energy Tax_Power Costs - Comparison bx Rbtl-Staff-Jt-PC_Adj Bench DR 3 for Initial Briefs (Electric)" xfId="658"/>
    <cellStyle name="_4.13E Montana Energy Tax_Power Costs - Comparison bx Rbtl-Staff-Jt-PC_Adj Bench DR 3 for Initial Briefs (Electric) 2" xfId="659"/>
    <cellStyle name="_4.13E Montana Energy Tax_Power Costs - Comparison bx Rbtl-Staff-Jt-PC_Adj Bench DR 3 for Initial Briefs (Electric) 2 2" xfId="660"/>
    <cellStyle name="_4.13E Montana Energy Tax_Power Costs - Comparison bx Rbtl-Staff-Jt-PC_Adj Bench DR 3 for Initial Briefs (Electric) 3" xfId="661"/>
    <cellStyle name="_4.13E Montana Energy Tax_Power Costs - Comparison bx Rbtl-Staff-Jt-PC_Electric Rev Req Model (2009 GRC) Rebuttal" xfId="662"/>
    <cellStyle name="_4.13E Montana Energy Tax_Power Costs - Comparison bx Rbtl-Staff-Jt-PC_Electric Rev Req Model (2009 GRC) Rebuttal 2" xfId="663"/>
    <cellStyle name="_4.13E Montana Energy Tax_Power Costs - Comparison bx Rbtl-Staff-Jt-PC_Electric Rev Req Model (2009 GRC) Rebuttal 2 2" xfId="664"/>
    <cellStyle name="_4.13E Montana Energy Tax_Power Costs - Comparison bx Rbtl-Staff-Jt-PC_Electric Rev Req Model (2009 GRC) Rebuttal 3" xfId="665"/>
    <cellStyle name="_4.13E Montana Energy Tax_Power Costs - Comparison bx Rbtl-Staff-Jt-PC_Electric Rev Req Model (2009 GRC) Rebuttal REmoval of New  WH Solar AdjustMI" xfId="666"/>
    <cellStyle name="_4.13E Montana Energy Tax_Power Costs - Comparison bx Rbtl-Staff-Jt-PC_Electric Rev Req Model (2009 GRC) Rebuttal REmoval of New  WH Solar AdjustMI 2" xfId="667"/>
    <cellStyle name="_4.13E Montana Energy Tax_Power Costs - Comparison bx Rbtl-Staff-Jt-PC_Electric Rev Req Model (2009 GRC) Rebuttal REmoval of New  WH Solar AdjustMI 2 2" xfId="668"/>
    <cellStyle name="_4.13E Montana Energy Tax_Power Costs - Comparison bx Rbtl-Staff-Jt-PC_Electric Rev Req Model (2009 GRC) Rebuttal REmoval of New  WH Solar AdjustMI 3" xfId="669"/>
    <cellStyle name="_4.13E Montana Energy Tax_Power Costs - Comparison bx Rbtl-Staff-Jt-PC_Electric Rev Req Model (2009 GRC) Revised 01-18-2010" xfId="670"/>
    <cellStyle name="_4.13E Montana Energy Tax_Power Costs - Comparison bx Rbtl-Staff-Jt-PC_Electric Rev Req Model (2009 GRC) Revised 01-18-2010 2" xfId="671"/>
    <cellStyle name="_4.13E Montana Energy Tax_Power Costs - Comparison bx Rbtl-Staff-Jt-PC_Electric Rev Req Model (2009 GRC) Revised 01-18-2010 2 2" xfId="672"/>
    <cellStyle name="_4.13E Montana Energy Tax_Power Costs - Comparison bx Rbtl-Staff-Jt-PC_Electric Rev Req Model (2009 GRC) Revised 01-18-2010 3" xfId="673"/>
    <cellStyle name="_4.13E Montana Energy Tax_Power Costs - Comparison bx Rbtl-Staff-Jt-PC_Final Order Electric EXHIBIT A-1" xfId="674"/>
    <cellStyle name="_4.13E Montana Energy Tax_Power Costs - Comparison bx Rbtl-Staff-Jt-PC_Final Order Electric EXHIBIT A-1 2" xfId="675"/>
    <cellStyle name="_4.13E Montana Energy Tax_Power Costs - Comparison bx Rbtl-Staff-Jt-PC_Final Order Electric EXHIBIT A-1 2 2" xfId="676"/>
    <cellStyle name="_4.13E Montana Energy Tax_Power Costs - Comparison bx Rbtl-Staff-Jt-PC_Final Order Electric EXHIBIT A-1 3" xfId="677"/>
    <cellStyle name="_4.13E Montana Energy Tax_Production Adj 4.37" xfId="678"/>
    <cellStyle name="_4.13E Montana Energy Tax_Production Adj 4.37 2" xfId="679"/>
    <cellStyle name="_4.13E Montana Energy Tax_Production Adj 4.37 2 2" xfId="680"/>
    <cellStyle name="_4.13E Montana Energy Tax_Production Adj 4.37 3" xfId="681"/>
    <cellStyle name="_4.13E Montana Energy Tax_Purchased Power Adj 4.03" xfId="682"/>
    <cellStyle name="_4.13E Montana Energy Tax_Purchased Power Adj 4.03 2" xfId="683"/>
    <cellStyle name="_4.13E Montana Energy Tax_Purchased Power Adj 4.03 2 2" xfId="684"/>
    <cellStyle name="_4.13E Montana Energy Tax_Purchased Power Adj 4.03 3" xfId="685"/>
    <cellStyle name="_4.13E Montana Energy Tax_Rebuttal Power Costs" xfId="686"/>
    <cellStyle name="_4.13E Montana Energy Tax_Rebuttal Power Costs 2" xfId="687"/>
    <cellStyle name="_4.13E Montana Energy Tax_Rebuttal Power Costs 2 2" xfId="688"/>
    <cellStyle name="_4.13E Montana Energy Tax_Rebuttal Power Costs 3" xfId="689"/>
    <cellStyle name="_4.13E Montana Energy Tax_Rebuttal Power Costs_Adj Bench DR 3 for Initial Briefs (Electric)" xfId="690"/>
    <cellStyle name="_4.13E Montana Energy Tax_Rebuttal Power Costs_Adj Bench DR 3 for Initial Briefs (Electric) 2" xfId="691"/>
    <cellStyle name="_4.13E Montana Energy Tax_Rebuttal Power Costs_Adj Bench DR 3 for Initial Briefs (Electric) 2 2" xfId="692"/>
    <cellStyle name="_4.13E Montana Energy Tax_Rebuttal Power Costs_Adj Bench DR 3 for Initial Briefs (Electric) 3" xfId="693"/>
    <cellStyle name="_4.13E Montana Energy Tax_Rebuttal Power Costs_Electric Rev Req Model (2009 GRC) Rebuttal" xfId="694"/>
    <cellStyle name="_4.13E Montana Energy Tax_Rebuttal Power Costs_Electric Rev Req Model (2009 GRC) Rebuttal 2" xfId="695"/>
    <cellStyle name="_4.13E Montana Energy Tax_Rebuttal Power Costs_Electric Rev Req Model (2009 GRC) Rebuttal 2 2" xfId="696"/>
    <cellStyle name="_4.13E Montana Energy Tax_Rebuttal Power Costs_Electric Rev Req Model (2009 GRC) Rebuttal 3" xfId="697"/>
    <cellStyle name="_4.13E Montana Energy Tax_Rebuttal Power Costs_Electric Rev Req Model (2009 GRC) Rebuttal REmoval of New  WH Solar AdjustMI" xfId="698"/>
    <cellStyle name="_4.13E Montana Energy Tax_Rebuttal Power Costs_Electric Rev Req Model (2009 GRC) Rebuttal REmoval of New  WH Solar AdjustMI 2" xfId="699"/>
    <cellStyle name="_4.13E Montana Energy Tax_Rebuttal Power Costs_Electric Rev Req Model (2009 GRC) Rebuttal REmoval of New  WH Solar AdjustMI 2 2" xfId="700"/>
    <cellStyle name="_4.13E Montana Energy Tax_Rebuttal Power Costs_Electric Rev Req Model (2009 GRC) Rebuttal REmoval of New  WH Solar AdjustMI 3" xfId="701"/>
    <cellStyle name="_4.13E Montana Energy Tax_Rebuttal Power Costs_Electric Rev Req Model (2009 GRC) Revised 01-18-2010" xfId="702"/>
    <cellStyle name="_4.13E Montana Energy Tax_Rebuttal Power Costs_Electric Rev Req Model (2009 GRC) Revised 01-18-2010 2" xfId="703"/>
    <cellStyle name="_4.13E Montana Energy Tax_Rebuttal Power Costs_Electric Rev Req Model (2009 GRC) Revised 01-18-2010 2 2" xfId="704"/>
    <cellStyle name="_4.13E Montana Energy Tax_Rebuttal Power Costs_Electric Rev Req Model (2009 GRC) Revised 01-18-2010 3" xfId="705"/>
    <cellStyle name="_4.13E Montana Energy Tax_Rebuttal Power Costs_Final Order Electric EXHIBIT A-1" xfId="706"/>
    <cellStyle name="_4.13E Montana Energy Tax_Rebuttal Power Costs_Final Order Electric EXHIBIT A-1 2" xfId="707"/>
    <cellStyle name="_4.13E Montana Energy Tax_Rebuttal Power Costs_Final Order Electric EXHIBIT A-1 2 2" xfId="708"/>
    <cellStyle name="_4.13E Montana Energy Tax_Rebuttal Power Costs_Final Order Electric EXHIBIT A-1 3" xfId="709"/>
    <cellStyle name="_4.13E Montana Energy Tax_RECS vs PTC's w Interest 6-28-10" xfId="710"/>
    <cellStyle name="_4.13E Montana Energy Tax_ROR &amp; CONV FACTOR" xfId="711"/>
    <cellStyle name="_4.13E Montana Energy Tax_ROR &amp; CONV FACTOR 2" xfId="712"/>
    <cellStyle name="_4.13E Montana Energy Tax_ROR &amp; CONV FACTOR 2 2" xfId="713"/>
    <cellStyle name="_4.13E Montana Energy Tax_ROR &amp; CONV FACTOR 3" xfId="714"/>
    <cellStyle name="_4.13E Montana Energy Tax_ROR 5.02" xfId="715"/>
    <cellStyle name="_4.13E Montana Energy Tax_ROR 5.02 2" xfId="716"/>
    <cellStyle name="_4.13E Montana Energy Tax_ROR 5.02 2 2" xfId="717"/>
    <cellStyle name="_4.13E Montana Energy Tax_ROR 5.02 3" xfId="718"/>
    <cellStyle name="_4.13E Montana Energy Tax_Wind Integration 10GRC" xfId="719"/>
    <cellStyle name="_4.13E Montana Energy Tax_Wind Integration 10GRC 2" xfId="720"/>
    <cellStyle name="_4.17E Montana Energy Tax Working File" xfId="721"/>
    <cellStyle name="_5 year summary (9-25-09)" xfId="722"/>
    <cellStyle name="_5.03G-Conversion Factor Working FileMI" xfId="723"/>
    <cellStyle name="_x0013__Adj Bench DR 3 for Initial Briefs (Electric)" xfId="724"/>
    <cellStyle name="_x0013__Adj Bench DR 3 for Initial Briefs (Electric) 2" xfId="725"/>
    <cellStyle name="_x0013__Adj Bench DR 3 for Initial Briefs (Electric) 2 2" xfId="726"/>
    <cellStyle name="_x0013__Adj Bench DR 3 for Initial Briefs (Electric) 3" xfId="727"/>
    <cellStyle name="_Asset Debt Financial Summary" xfId="728"/>
    <cellStyle name="_Asset Debt Financial Summary 2" xfId="729"/>
    <cellStyle name="_AURORA WIP" xfId="730"/>
    <cellStyle name="_AURORA WIP 2" xfId="731"/>
    <cellStyle name="_AURORA WIP 2 2" xfId="732"/>
    <cellStyle name="_AURORA WIP 3" xfId="733"/>
    <cellStyle name="_AURORA WIP_Chelan PUD Power Costs (8-10)" xfId="734"/>
    <cellStyle name="_AURORA WIP_DEM-WP(C) Costs Not In AURORA 2010GRC As Filed" xfId="735"/>
    <cellStyle name="_AURORA WIP_DEM-WP(C) Costs Not In AURORA 2010GRC As Filed 2" xfId="736"/>
    <cellStyle name="_AURORA WIP_NIM Summary" xfId="737"/>
    <cellStyle name="_AURORA WIP_NIM Summary 09GRC" xfId="738"/>
    <cellStyle name="_AURORA WIP_NIM Summary 09GRC 2" xfId="739"/>
    <cellStyle name="_AURORA WIP_NIM Summary 2" xfId="740"/>
    <cellStyle name="_AURORA WIP_NIM Summary 3" xfId="741"/>
    <cellStyle name="_AURORA WIP_NIM Summary 4" xfId="742"/>
    <cellStyle name="_AURORA WIP_NIM Summary 5" xfId="743"/>
    <cellStyle name="_AURORA WIP_NIM Summary 6" xfId="744"/>
    <cellStyle name="_AURORA WIP_NIM Summary 7" xfId="745"/>
    <cellStyle name="_AURORA WIP_NIM Summary 8" xfId="746"/>
    <cellStyle name="_AURORA WIP_NIM Summary 9" xfId="747"/>
    <cellStyle name="_AURORA WIP_PCA 9 -  Exhibit D April 2010 (3)" xfId="748"/>
    <cellStyle name="_AURORA WIP_PCA 9 -  Exhibit D April 2010 (3) 2" xfId="749"/>
    <cellStyle name="_AURORA WIP_Reconciliation" xfId="750"/>
    <cellStyle name="_AURORA WIP_Reconciliation 2" xfId="751"/>
    <cellStyle name="_AURORA WIP_Wind Integration 10GRC" xfId="752"/>
    <cellStyle name="_AURORA WIP_Wind Integration 10GRC 2" xfId="753"/>
    <cellStyle name="_Book1" xfId="754"/>
    <cellStyle name="_x0013__Book1" xfId="755"/>
    <cellStyle name="_Book1 (2)" xfId="756"/>
    <cellStyle name="_Book1 (2) 2" xfId="757"/>
    <cellStyle name="_Book1 (2) 2 2" xfId="758"/>
    <cellStyle name="_Book1 (2) 2 2 2" xfId="759"/>
    <cellStyle name="_Book1 (2) 2 3" xfId="760"/>
    <cellStyle name="_Book1 (2) 3" xfId="761"/>
    <cellStyle name="_Book1 (2) 3 2" xfId="762"/>
    <cellStyle name="_Book1 (2) 3 2 2" xfId="763"/>
    <cellStyle name="_Book1 (2) 3 3" xfId="764"/>
    <cellStyle name="_Book1 (2) 3 3 2" xfId="765"/>
    <cellStyle name="_Book1 (2) 3 4" xfId="766"/>
    <cellStyle name="_Book1 (2) 3 4 2" xfId="767"/>
    <cellStyle name="_Book1 (2) 4" xfId="768"/>
    <cellStyle name="_Book1 (2) 4 2" xfId="769"/>
    <cellStyle name="_Book1 (2) 5" xfId="770"/>
    <cellStyle name="_Book1 (2) 6" xfId="771"/>
    <cellStyle name="_Book1 (2) 7" xfId="772"/>
    <cellStyle name="_Book1 (2)_04 07E Wild Horse Wind Expansion (C) (2)" xfId="773"/>
    <cellStyle name="_Book1 (2)_04 07E Wild Horse Wind Expansion (C) (2) 2" xfId="774"/>
    <cellStyle name="_Book1 (2)_04 07E Wild Horse Wind Expansion (C) (2) 2 2" xfId="775"/>
    <cellStyle name="_Book1 (2)_04 07E Wild Horse Wind Expansion (C) (2) 3" xfId="776"/>
    <cellStyle name="_Book1 (2)_04 07E Wild Horse Wind Expansion (C) (2)_Adj Bench DR 3 for Initial Briefs (Electric)" xfId="777"/>
    <cellStyle name="_Book1 (2)_04 07E Wild Horse Wind Expansion (C) (2)_Adj Bench DR 3 for Initial Briefs (Electric) 2" xfId="778"/>
    <cellStyle name="_Book1 (2)_04 07E Wild Horse Wind Expansion (C) (2)_Adj Bench DR 3 for Initial Briefs (Electric) 2 2" xfId="779"/>
    <cellStyle name="_Book1 (2)_04 07E Wild Horse Wind Expansion (C) (2)_Adj Bench DR 3 for Initial Briefs (Electric) 3" xfId="780"/>
    <cellStyle name="_Book1 (2)_04 07E Wild Horse Wind Expansion (C) (2)_Book1" xfId="781"/>
    <cellStyle name="_Book1 (2)_04 07E Wild Horse Wind Expansion (C) (2)_Electric Rev Req Model (2009 GRC) " xfId="782"/>
    <cellStyle name="_Book1 (2)_04 07E Wild Horse Wind Expansion (C) (2)_Electric Rev Req Model (2009 GRC)  2" xfId="783"/>
    <cellStyle name="_Book1 (2)_04 07E Wild Horse Wind Expansion (C) (2)_Electric Rev Req Model (2009 GRC)  2 2" xfId="784"/>
    <cellStyle name="_Book1 (2)_04 07E Wild Horse Wind Expansion (C) (2)_Electric Rev Req Model (2009 GRC)  3" xfId="785"/>
    <cellStyle name="_Book1 (2)_04 07E Wild Horse Wind Expansion (C) (2)_Electric Rev Req Model (2009 GRC) Rebuttal" xfId="786"/>
    <cellStyle name="_Book1 (2)_04 07E Wild Horse Wind Expansion (C) (2)_Electric Rev Req Model (2009 GRC) Rebuttal 2" xfId="787"/>
    <cellStyle name="_Book1 (2)_04 07E Wild Horse Wind Expansion (C) (2)_Electric Rev Req Model (2009 GRC) Rebuttal 2 2" xfId="788"/>
    <cellStyle name="_Book1 (2)_04 07E Wild Horse Wind Expansion (C) (2)_Electric Rev Req Model (2009 GRC) Rebuttal 3" xfId="789"/>
    <cellStyle name="_Book1 (2)_04 07E Wild Horse Wind Expansion (C) (2)_Electric Rev Req Model (2009 GRC) Rebuttal REmoval of New  WH Solar AdjustMI" xfId="790"/>
    <cellStyle name="_Book1 (2)_04 07E Wild Horse Wind Expansion (C) (2)_Electric Rev Req Model (2009 GRC) Rebuttal REmoval of New  WH Solar AdjustMI 2" xfId="791"/>
    <cellStyle name="_Book1 (2)_04 07E Wild Horse Wind Expansion (C) (2)_Electric Rev Req Model (2009 GRC) Rebuttal REmoval of New  WH Solar AdjustMI 2 2" xfId="792"/>
    <cellStyle name="_Book1 (2)_04 07E Wild Horse Wind Expansion (C) (2)_Electric Rev Req Model (2009 GRC) Rebuttal REmoval of New  WH Solar AdjustMI 3" xfId="793"/>
    <cellStyle name="_Book1 (2)_04 07E Wild Horse Wind Expansion (C) (2)_Electric Rev Req Model (2009 GRC) Revised 01-18-2010" xfId="794"/>
    <cellStyle name="_Book1 (2)_04 07E Wild Horse Wind Expansion (C) (2)_Electric Rev Req Model (2009 GRC) Revised 01-18-2010 2" xfId="795"/>
    <cellStyle name="_Book1 (2)_04 07E Wild Horse Wind Expansion (C) (2)_Electric Rev Req Model (2009 GRC) Revised 01-18-2010 2 2" xfId="796"/>
    <cellStyle name="_Book1 (2)_04 07E Wild Horse Wind Expansion (C) (2)_Electric Rev Req Model (2009 GRC) Revised 01-18-2010 3" xfId="797"/>
    <cellStyle name="_Book1 (2)_04 07E Wild Horse Wind Expansion (C) (2)_Electric Rev Req Model (2010 GRC)" xfId="798"/>
    <cellStyle name="_Book1 (2)_04 07E Wild Horse Wind Expansion (C) (2)_Electric Rev Req Model (2010 GRC) SF" xfId="799"/>
    <cellStyle name="_Book1 (2)_04 07E Wild Horse Wind Expansion (C) (2)_Final Order Electric EXHIBIT A-1" xfId="800"/>
    <cellStyle name="_Book1 (2)_04 07E Wild Horse Wind Expansion (C) (2)_Final Order Electric EXHIBIT A-1 2" xfId="801"/>
    <cellStyle name="_Book1 (2)_04 07E Wild Horse Wind Expansion (C) (2)_Final Order Electric EXHIBIT A-1 2 2" xfId="802"/>
    <cellStyle name="_Book1 (2)_04 07E Wild Horse Wind Expansion (C) (2)_Final Order Electric EXHIBIT A-1 3" xfId="803"/>
    <cellStyle name="_Book1 (2)_04 07E Wild Horse Wind Expansion (C) (2)_TENASKA REGULATORY ASSET" xfId="804"/>
    <cellStyle name="_Book1 (2)_04 07E Wild Horse Wind Expansion (C) (2)_TENASKA REGULATORY ASSET 2" xfId="805"/>
    <cellStyle name="_Book1 (2)_04 07E Wild Horse Wind Expansion (C) (2)_TENASKA REGULATORY ASSET 2 2" xfId="806"/>
    <cellStyle name="_Book1 (2)_04 07E Wild Horse Wind Expansion (C) (2)_TENASKA REGULATORY ASSET 3" xfId="807"/>
    <cellStyle name="_Book1 (2)_16.37E Wild Horse Expansion DeferralRevwrkingfile SF" xfId="808"/>
    <cellStyle name="_Book1 (2)_16.37E Wild Horse Expansion DeferralRevwrkingfile SF 2" xfId="809"/>
    <cellStyle name="_Book1 (2)_16.37E Wild Horse Expansion DeferralRevwrkingfile SF 2 2" xfId="810"/>
    <cellStyle name="_Book1 (2)_16.37E Wild Horse Expansion DeferralRevwrkingfile SF 3" xfId="811"/>
    <cellStyle name="_Book1 (2)_2009 Compliance Filing PCA Exhibits for GRC" xfId="812"/>
    <cellStyle name="_Book1 (2)_2009 GRC Compl Filing - Exhibit D" xfId="813"/>
    <cellStyle name="_Book1 (2)_2009 GRC Compl Filing - Exhibit D 2" xfId="814"/>
    <cellStyle name="_Book1 (2)_2010 PTC's July1_Dec31 2010 " xfId="815"/>
    <cellStyle name="_Book1 (2)_2010 PTC's Sept10_Aug11 (Version 4)" xfId="816"/>
    <cellStyle name="_Book1 (2)_3.01 Income Statement" xfId="817"/>
    <cellStyle name="_Book1 (2)_4 31 Regulatory Assets and Liabilities  7 06- Exhibit D" xfId="818"/>
    <cellStyle name="_Book1 (2)_4 31 Regulatory Assets and Liabilities  7 06- Exhibit D 2" xfId="819"/>
    <cellStyle name="_Book1 (2)_4 31 Regulatory Assets and Liabilities  7 06- Exhibit D 2 2" xfId="820"/>
    <cellStyle name="_Book1 (2)_4 31 Regulatory Assets and Liabilities  7 06- Exhibit D 3" xfId="821"/>
    <cellStyle name="_Book1 (2)_4 31 Regulatory Assets and Liabilities  7 06- Exhibit D_NIM Summary" xfId="822"/>
    <cellStyle name="_Book1 (2)_4 31 Regulatory Assets and Liabilities  7 06- Exhibit D_NIM Summary 2" xfId="823"/>
    <cellStyle name="_Book1 (2)_4 32 Regulatory Assets and Liabilities  7 06- Exhibit D" xfId="824"/>
    <cellStyle name="_Book1 (2)_4 32 Regulatory Assets and Liabilities  7 06- Exhibit D 2" xfId="825"/>
    <cellStyle name="_Book1 (2)_4 32 Regulatory Assets and Liabilities  7 06- Exhibit D 2 2" xfId="826"/>
    <cellStyle name="_Book1 (2)_4 32 Regulatory Assets and Liabilities  7 06- Exhibit D 3" xfId="827"/>
    <cellStyle name="_Book1 (2)_4 32 Regulatory Assets and Liabilities  7 06- Exhibit D_NIM Summary" xfId="828"/>
    <cellStyle name="_Book1 (2)_4 32 Regulatory Assets and Liabilities  7 06- Exhibit D_NIM Summary 2" xfId="829"/>
    <cellStyle name="_Book1 (2)_ACCOUNTS" xfId="830"/>
    <cellStyle name="_Book1 (2)_Att B to RECs proceeds proposal" xfId="831"/>
    <cellStyle name="_Book1 (2)_AURORA Total New" xfId="832"/>
    <cellStyle name="_Book1 (2)_AURORA Total New 2" xfId="833"/>
    <cellStyle name="_Book1 (2)_Backup for Attachment B 2010-09-09" xfId="834"/>
    <cellStyle name="_Book1 (2)_Bench Request - Attachment B" xfId="835"/>
    <cellStyle name="_Book1 (2)_Book2" xfId="836"/>
    <cellStyle name="_Book1 (2)_Book2 2" xfId="837"/>
    <cellStyle name="_Book1 (2)_Book2 2 2" xfId="838"/>
    <cellStyle name="_Book1 (2)_Book2 3" xfId="839"/>
    <cellStyle name="_Book1 (2)_Book2_Adj Bench DR 3 for Initial Briefs (Electric)" xfId="840"/>
    <cellStyle name="_Book1 (2)_Book2_Adj Bench DR 3 for Initial Briefs (Electric) 2" xfId="841"/>
    <cellStyle name="_Book1 (2)_Book2_Adj Bench DR 3 for Initial Briefs (Electric) 2 2" xfId="842"/>
    <cellStyle name="_Book1 (2)_Book2_Adj Bench DR 3 for Initial Briefs (Electric) 3" xfId="843"/>
    <cellStyle name="_Book1 (2)_Book2_Electric Rev Req Model (2009 GRC) Rebuttal" xfId="844"/>
    <cellStyle name="_Book1 (2)_Book2_Electric Rev Req Model (2009 GRC) Rebuttal 2" xfId="845"/>
    <cellStyle name="_Book1 (2)_Book2_Electric Rev Req Model (2009 GRC) Rebuttal 2 2" xfId="846"/>
    <cellStyle name="_Book1 (2)_Book2_Electric Rev Req Model (2009 GRC) Rebuttal 3" xfId="847"/>
    <cellStyle name="_Book1 (2)_Book2_Electric Rev Req Model (2009 GRC) Rebuttal REmoval of New  WH Solar AdjustMI" xfId="848"/>
    <cellStyle name="_Book1 (2)_Book2_Electric Rev Req Model (2009 GRC) Rebuttal REmoval of New  WH Solar AdjustMI 2" xfId="849"/>
    <cellStyle name="_Book1 (2)_Book2_Electric Rev Req Model (2009 GRC) Rebuttal REmoval of New  WH Solar AdjustMI 2 2" xfId="850"/>
    <cellStyle name="_Book1 (2)_Book2_Electric Rev Req Model (2009 GRC) Rebuttal REmoval of New  WH Solar AdjustMI 3" xfId="851"/>
    <cellStyle name="_Book1 (2)_Book2_Electric Rev Req Model (2009 GRC) Revised 01-18-2010" xfId="852"/>
    <cellStyle name="_Book1 (2)_Book2_Electric Rev Req Model (2009 GRC) Revised 01-18-2010 2" xfId="853"/>
    <cellStyle name="_Book1 (2)_Book2_Electric Rev Req Model (2009 GRC) Revised 01-18-2010 2 2" xfId="854"/>
    <cellStyle name="_Book1 (2)_Book2_Electric Rev Req Model (2009 GRC) Revised 01-18-2010 3" xfId="855"/>
    <cellStyle name="_Book1 (2)_Book2_Final Order Electric EXHIBIT A-1" xfId="856"/>
    <cellStyle name="_Book1 (2)_Book2_Final Order Electric EXHIBIT A-1 2" xfId="857"/>
    <cellStyle name="_Book1 (2)_Book2_Final Order Electric EXHIBIT A-1 2 2" xfId="858"/>
    <cellStyle name="_Book1 (2)_Book2_Final Order Electric EXHIBIT A-1 3" xfId="859"/>
    <cellStyle name="_Book1 (2)_Book4" xfId="860"/>
    <cellStyle name="_Book1 (2)_Book4 2" xfId="861"/>
    <cellStyle name="_Book1 (2)_Book4 2 2" xfId="862"/>
    <cellStyle name="_Book1 (2)_Book4 3" xfId="863"/>
    <cellStyle name="_Book1 (2)_Book9" xfId="864"/>
    <cellStyle name="_Book1 (2)_Book9 2" xfId="865"/>
    <cellStyle name="_Book1 (2)_Book9 2 2" xfId="866"/>
    <cellStyle name="_Book1 (2)_Book9 3" xfId="867"/>
    <cellStyle name="_Book1 (2)_Chelan PUD Power Costs (8-10)" xfId="868"/>
    <cellStyle name="_Book1 (2)_DWH-08 (Rate Spread &amp; Design Workpapers)" xfId="869"/>
    <cellStyle name="_Book1 (2)_Final 2008 PTC Rate Design Workpapers 10.27.08" xfId="870"/>
    <cellStyle name="_Book1 (2)_Gas Rev Req Model (2010 GRC)" xfId="871"/>
    <cellStyle name="_Book1 (2)_INPUTS" xfId="872"/>
    <cellStyle name="_Book1 (2)_INPUTS 2" xfId="873"/>
    <cellStyle name="_Book1 (2)_INPUTS 2 2" xfId="874"/>
    <cellStyle name="_Book1 (2)_INPUTS 3" xfId="875"/>
    <cellStyle name="_Book1 (2)_NIM Summary" xfId="876"/>
    <cellStyle name="_Book1 (2)_NIM Summary 09GRC" xfId="877"/>
    <cellStyle name="_Book1 (2)_NIM Summary 09GRC 2" xfId="878"/>
    <cellStyle name="_Book1 (2)_NIM Summary 2" xfId="879"/>
    <cellStyle name="_Book1 (2)_NIM Summary 3" xfId="880"/>
    <cellStyle name="_Book1 (2)_NIM Summary 4" xfId="881"/>
    <cellStyle name="_Book1 (2)_NIM Summary 5" xfId="882"/>
    <cellStyle name="_Book1 (2)_NIM Summary 6" xfId="883"/>
    <cellStyle name="_Book1 (2)_NIM Summary 7" xfId="884"/>
    <cellStyle name="_Book1 (2)_NIM Summary 8" xfId="885"/>
    <cellStyle name="_Book1 (2)_NIM Summary 9" xfId="886"/>
    <cellStyle name="_Book1 (2)_PCA 10 -  Exhibit D from A Kellogg Jan 2011" xfId="887"/>
    <cellStyle name="_Book1 (2)_PCA 10 -  Exhibit D from A Kellogg July 2011" xfId="888"/>
    <cellStyle name="_Book1 (2)_PCA 10 -  Exhibit D from S Free Rcv'd 12-11" xfId="889"/>
    <cellStyle name="_Book1 (2)_PCA 9 -  Exhibit D April 2010" xfId="890"/>
    <cellStyle name="_Book1 (2)_PCA 9 -  Exhibit D April 2010 (3)" xfId="891"/>
    <cellStyle name="_Book1 (2)_PCA 9 -  Exhibit D April 2010 (3) 2" xfId="892"/>
    <cellStyle name="_Book1 (2)_PCA 9 -  Exhibit D Nov 2010" xfId="893"/>
    <cellStyle name="_Book1 (2)_PCA 9 - Exhibit D at August 2010" xfId="894"/>
    <cellStyle name="_Book1 (2)_PCA 9 - Exhibit D June 2010 GRC" xfId="895"/>
    <cellStyle name="_Book1 (2)_Power Costs - Comparison bx Rbtl-Staff-Jt-PC" xfId="896"/>
    <cellStyle name="_Book1 (2)_Power Costs - Comparison bx Rbtl-Staff-Jt-PC 2" xfId="897"/>
    <cellStyle name="_Book1 (2)_Power Costs - Comparison bx Rbtl-Staff-Jt-PC 2 2" xfId="898"/>
    <cellStyle name="_Book1 (2)_Power Costs - Comparison bx Rbtl-Staff-Jt-PC 3" xfId="899"/>
    <cellStyle name="_Book1 (2)_Power Costs - Comparison bx Rbtl-Staff-Jt-PC_Adj Bench DR 3 for Initial Briefs (Electric)" xfId="900"/>
    <cellStyle name="_Book1 (2)_Power Costs - Comparison bx Rbtl-Staff-Jt-PC_Adj Bench DR 3 for Initial Briefs (Electric) 2" xfId="901"/>
    <cellStyle name="_Book1 (2)_Power Costs - Comparison bx Rbtl-Staff-Jt-PC_Adj Bench DR 3 for Initial Briefs (Electric) 2 2" xfId="902"/>
    <cellStyle name="_Book1 (2)_Power Costs - Comparison bx Rbtl-Staff-Jt-PC_Adj Bench DR 3 for Initial Briefs (Electric) 3" xfId="903"/>
    <cellStyle name="_Book1 (2)_Power Costs - Comparison bx Rbtl-Staff-Jt-PC_Electric Rev Req Model (2009 GRC) Rebuttal" xfId="904"/>
    <cellStyle name="_Book1 (2)_Power Costs - Comparison bx Rbtl-Staff-Jt-PC_Electric Rev Req Model (2009 GRC) Rebuttal 2" xfId="905"/>
    <cellStyle name="_Book1 (2)_Power Costs - Comparison bx Rbtl-Staff-Jt-PC_Electric Rev Req Model (2009 GRC) Rebuttal 2 2" xfId="906"/>
    <cellStyle name="_Book1 (2)_Power Costs - Comparison bx Rbtl-Staff-Jt-PC_Electric Rev Req Model (2009 GRC) Rebuttal 3" xfId="907"/>
    <cellStyle name="_Book1 (2)_Power Costs - Comparison bx Rbtl-Staff-Jt-PC_Electric Rev Req Model (2009 GRC) Rebuttal REmoval of New  WH Solar AdjustMI" xfId="908"/>
    <cellStyle name="_Book1 (2)_Power Costs - Comparison bx Rbtl-Staff-Jt-PC_Electric Rev Req Model (2009 GRC) Rebuttal REmoval of New  WH Solar AdjustMI 2" xfId="909"/>
    <cellStyle name="_Book1 (2)_Power Costs - Comparison bx Rbtl-Staff-Jt-PC_Electric Rev Req Model (2009 GRC) Rebuttal REmoval of New  WH Solar AdjustMI 2 2" xfId="910"/>
    <cellStyle name="_Book1 (2)_Power Costs - Comparison bx Rbtl-Staff-Jt-PC_Electric Rev Req Model (2009 GRC) Rebuttal REmoval of New  WH Solar AdjustMI 3" xfId="911"/>
    <cellStyle name="_Book1 (2)_Power Costs - Comparison bx Rbtl-Staff-Jt-PC_Electric Rev Req Model (2009 GRC) Revised 01-18-2010" xfId="912"/>
    <cellStyle name="_Book1 (2)_Power Costs - Comparison bx Rbtl-Staff-Jt-PC_Electric Rev Req Model (2009 GRC) Revised 01-18-2010 2" xfId="913"/>
    <cellStyle name="_Book1 (2)_Power Costs - Comparison bx Rbtl-Staff-Jt-PC_Electric Rev Req Model (2009 GRC) Revised 01-18-2010 2 2" xfId="914"/>
    <cellStyle name="_Book1 (2)_Power Costs - Comparison bx Rbtl-Staff-Jt-PC_Electric Rev Req Model (2009 GRC) Revised 01-18-2010 3" xfId="915"/>
    <cellStyle name="_Book1 (2)_Power Costs - Comparison bx Rbtl-Staff-Jt-PC_Final Order Electric EXHIBIT A-1" xfId="916"/>
    <cellStyle name="_Book1 (2)_Power Costs - Comparison bx Rbtl-Staff-Jt-PC_Final Order Electric EXHIBIT A-1 2" xfId="917"/>
    <cellStyle name="_Book1 (2)_Power Costs - Comparison bx Rbtl-Staff-Jt-PC_Final Order Electric EXHIBIT A-1 2 2" xfId="918"/>
    <cellStyle name="_Book1 (2)_Power Costs - Comparison bx Rbtl-Staff-Jt-PC_Final Order Electric EXHIBIT A-1 3" xfId="919"/>
    <cellStyle name="_Book1 (2)_Production Adj 4.37" xfId="920"/>
    <cellStyle name="_Book1 (2)_Production Adj 4.37 2" xfId="921"/>
    <cellStyle name="_Book1 (2)_Production Adj 4.37 2 2" xfId="922"/>
    <cellStyle name="_Book1 (2)_Production Adj 4.37 3" xfId="923"/>
    <cellStyle name="_Book1 (2)_Purchased Power Adj 4.03" xfId="924"/>
    <cellStyle name="_Book1 (2)_Purchased Power Adj 4.03 2" xfId="925"/>
    <cellStyle name="_Book1 (2)_Purchased Power Adj 4.03 2 2" xfId="926"/>
    <cellStyle name="_Book1 (2)_Purchased Power Adj 4.03 3" xfId="927"/>
    <cellStyle name="_Book1 (2)_Rebuttal Power Costs" xfId="928"/>
    <cellStyle name="_Book1 (2)_Rebuttal Power Costs 2" xfId="929"/>
    <cellStyle name="_Book1 (2)_Rebuttal Power Costs 2 2" xfId="930"/>
    <cellStyle name="_Book1 (2)_Rebuttal Power Costs 3" xfId="931"/>
    <cellStyle name="_Book1 (2)_Rebuttal Power Costs_Adj Bench DR 3 for Initial Briefs (Electric)" xfId="932"/>
    <cellStyle name="_Book1 (2)_Rebuttal Power Costs_Adj Bench DR 3 for Initial Briefs (Electric) 2" xfId="933"/>
    <cellStyle name="_Book1 (2)_Rebuttal Power Costs_Adj Bench DR 3 for Initial Briefs (Electric) 2 2" xfId="934"/>
    <cellStyle name="_Book1 (2)_Rebuttal Power Costs_Adj Bench DR 3 for Initial Briefs (Electric) 3" xfId="935"/>
    <cellStyle name="_Book1 (2)_Rebuttal Power Costs_Electric Rev Req Model (2009 GRC) Rebuttal" xfId="936"/>
    <cellStyle name="_Book1 (2)_Rebuttal Power Costs_Electric Rev Req Model (2009 GRC) Rebuttal 2" xfId="937"/>
    <cellStyle name="_Book1 (2)_Rebuttal Power Costs_Electric Rev Req Model (2009 GRC) Rebuttal 2 2" xfId="938"/>
    <cellStyle name="_Book1 (2)_Rebuttal Power Costs_Electric Rev Req Model (2009 GRC) Rebuttal 3" xfId="939"/>
    <cellStyle name="_Book1 (2)_Rebuttal Power Costs_Electric Rev Req Model (2009 GRC) Rebuttal REmoval of New  WH Solar AdjustMI" xfId="940"/>
    <cellStyle name="_Book1 (2)_Rebuttal Power Costs_Electric Rev Req Model (2009 GRC) Rebuttal REmoval of New  WH Solar AdjustMI 2" xfId="941"/>
    <cellStyle name="_Book1 (2)_Rebuttal Power Costs_Electric Rev Req Model (2009 GRC) Rebuttal REmoval of New  WH Solar AdjustMI 2 2" xfId="942"/>
    <cellStyle name="_Book1 (2)_Rebuttal Power Costs_Electric Rev Req Model (2009 GRC) Rebuttal REmoval of New  WH Solar AdjustMI 3" xfId="943"/>
    <cellStyle name="_Book1 (2)_Rebuttal Power Costs_Electric Rev Req Model (2009 GRC) Revised 01-18-2010" xfId="944"/>
    <cellStyle name="_Book1 (2)_Rebuttal Power Costs_Electric Rev Req Model (2009 GRC) Revised 01-18-2010 2" xfId="945"/>
    <cellStyle name="_Book1 (2)_Rebuttal Power Costs_Electric Rev Req Model (2009 GRC) Revised 01-18-2010 2 2" xfId="946"/>
    <cellStyle name="_Book1 (2)_Rebuttal Power Costs_Electric Rev Req Model (2009 GRC) Revised 01-18-2010 3" xfId="947"/>
    <cellStyle name="_Book1 (2)_Rebuttal Power Costs_Final Order Electric EXHIBIT A-1" xfId="948"/>
    <cellStyle name="_Book1 (2)_Rebuttal Power Costs_Final Order Electric EXHIBIT A-1 2" xfId="949"/>
    <cellStyle name="_Book1 (2)_Rebuttal Power Costs_Final Order Electric EXHIBIT A-1 2 2" xfId="950"/>
    <cellStyle name="_Book1 (2)_Rebuttal Power Costs_Final Order Electric EXHIBIT A-1 3" xfId="951"/>
    <cellStyle name="_Book1 (2)_RECS vs PTC's w Interest 6-28-10" xfId="952"/>
    <cellStyle name="_Book1 (2)_ROR &amp; CONV FACTOR" xfId="953"/>
    <cellStyle name="_Book1 (2)_ROR &amp; CONV FACTOR 2" xfId="954"/>
    <cellStyle name="_Book1 (2)_ROR &amp; CONV FACTOR 2 2" xfId="955"/>
    <cellStyle name="_Book1 (2)_ROR &amp; CONV FACTOR 3" xfId="956"/>
    <cellStyle name="_Book1 (2)_ROR 5.02" xfId="957"/>
    <cellStyle name="_Book1 (2)_ROR 5.02 2" xfId="958"/>
    <cellStyle name="_Book1 (2)_ROR 5.02 2 2" xfId="959"/>
    <cellStyle name="_Book1 (2)_ROR 5.02 3" xfId="960"/>
    <cellStyle name="_Book1 (2)_Wind Integration 10GRC" xfId="961"/>
    <cellStyle name="_Book1 (2)_Wind Integration 10GRC 2" xfId="962"/>
    <cellStyle name="_Book1 10" xfId="963"/>
    <cellStyle name="_Book1 10 2" xfId="964"/>
    <cellStyle name="_Book1 11" xfId="965"/>
    <cellStyle name="_Book1 12" xfId="966"/>
    <cellStyle name="_Book1 13" xfId="967"/>
    <cellStyle name="_Book1 14" xfId="968"/>
    <cellStyle name="_Book1 2" xfId="969"/>
    <cellStyle name="_Book1 2 2" xfId="970"/>
    <cellStyle name="_Book1 2 2 2" xfId="971"/>
    <cellStyle name="_Book1 2 3" xfId="972"/>
    <cellStyle name="_Book1 3" xfId="973"/>
    <cellStyle name="_Book1 3 2" xfId="974"/>
    <cellStyle name="_Book1 4" xfId="975"/>
    <cellStyle name="_Book1 4 2" xfId="976"/>
    <cellStyle name="_Book1 4_2011 Operations Snapshot" xfId="977"/>
    <cellStyle name="_Book1 4_Department" xfId="978"/>
    <cellStyle name="_Book1 4_VarX" xfId="979"/>
    <cellStyle name="_Book1 5" xfId="980"/>
    <cellStyle name="_Book1 5 2" xfId="981"/>
    <cellStyle name="_Book1 5 2 2" xfId="982"/>
    <cellStyle name="_Book1 5 2_County_Stop_Light_Chart_2012_02" xfId="983"/>
    <cellStyle name="_Book1 5 2_County_Stop_Light_Chart_2012_06" xfId="984"/>
    <cellStyle name="_Book1 5 2_County_Stop_Light_Chart_Template" xfId="985"/>
    <cellStyle name="_Book1 5_2011 OM ASM Report" xfId="986"/>
    <cellStyle name="_Book1 5_2011 OM ASM Report 2" xfId="987"/>
    <cellStyle name="_Book1 5_2011 OM ASM Report_County_Stop_Light_Chart_2012_02" xfId="988"/>
    <cellStyle name="_Book1 5_2011 OM ASM Report_County_Stop_Light_Chart_2012_06" xfId="989"/>
    <cellStyle name="_Book1 5_2011 OM ASM Report_County_Stop_Light_Chart_Template" xfId="990"/>
    <cellStyle name="_Book1 5_2011 Operations Snapshot" xfId="991"/>
    <cellStyle name="_Book1 5_2011 Operations Snapshot 2" xfId="992"/>
    <cellStyle name="_Book1 5_2011 Operations Snapshot_County_Stop_Light_Chart_2012_02" xfId="993"/>
    <cellStyle name="_Book1 5_2011 Operations Snapshot_County_Stop_Light_Chart_2012_06" xfId="994"/>
    <cellStyle name="_Book1 5_2011 Operations Snapshot_County_Stop_Light_Chart_Template" xfId="995"/>
    <cellStyle name="_Book1 5_2012 Operations Snapshot" xfId="996"/>
    <cellStyle name="_Book1 5_Copy of 2011 OM ASM Report" xfId="997"/>
    <cellStyle name="_Book1 5_Department" xfId="998"/>
    <cellStyle name="_Book1 5_Jan 2012 OM ASM Report" xfId="999"/>
    <cellStyle name="_Book1 5_VarX" xfId="1000"/>
    <cellStyle name="_Book1 6" xfId="1001"/>
    <cellStyle name="_Book1 6 2" xfId="1002"/>
    <cellStyle name="_Book1 6_County_Stop_Light_Chart_2012_02" xfId="1003"/>
    <cellStyle name="_Book1 6_County_Stop_Light_Chart_2012_06" xfId="1004"/>
    <cellStyle name="_Book1 6_County_Stop_Light_Chart_Template" xfId="1005"/>
    <cellStyle name="_Book1 6_Department" xfId="1006"/>
    <cellStyle name="_Book1 6_Department 2" xfId="1007"/>
    <cellStyle name="_Book1 6_VarX" xfId="1008"/>
    <cellStyle name="_Book1 6_VarX 2" xfId="1009"/>
    <cellStyle name="_Book1 7" xfId="1010"/>
    <cellStyle name="_Book1 7 2" xfId="1011"/>
    <cellStyle name="_Book1 7_County_Stop_Light_Chart_2012_02" xfId="1012"/>
    <cellStyle name="_Book1 7_County_Stop_Light_Chart_2012_06" xfId="1013"/>
    <cellStyle name="_Book1 7_County_Stop_Light_Chart_Template" xfId="1014"/>
    <cellStyle name="_Book1 8" xfId="1015"/>
    <cellStyle name="_Book1 8 2" xfId="1016"/>
    <cellStyle name="_Book1 9" xfId="1017"/>
    <cellStyle name="_Book1 9 2" xfId="1018"/>
    <cellStyle name="_Book1_(C) WHE Proforma with ITC cash grant 10 Yr Amort_for deferral_102809" xfId="1019"/>
    <cellStyle name="_Book1_(C) WHE Proforma with ITC cash grant 10 Yr Amort_for deferral_102809 2" xfId="1020"/>
    <cellStyle name="_Book1_(C) WHE Proforma with ITC cash grant 10 Yr Amort_for deferral_102809 2 2" xfId="1021"/>
    <cellStyle name="_Book1_(C) WHE Proforma with ITC cash grant 10 Yr Amort_for deferral_102809 3" xfId="1022"/>
    <cellStyle name="_Book1_(C) WHE Proforma with ITC cash grant 10 Yr Amort_for deferral_102809_16.07E Wild Horse Wind Expansionwrkingfile" xfId="1023"/>
    <cellStyle name="_Book1_(C) WHE Proforma with ITC cash grant 10 Yr Amort_for deferral_102809_16.07E Wild Horse Wind Expansionwrkingfile 2" xfId="1024"/>
    <cellStyle name="_Book1_(C) WHE Proforma with ITC cash grant 10 Yr Amort_for deferral_102809_16.07E Wild Horse Wind Expansionwrkingfile 2 2" xfId="1025"/>
    <cellStyle name="_Book1_(C) WHE Proforma with ITC cash grant 10 Yr Amort_for deferral_102809_16.07E Wild Horse Wind Expansionwrkingfile 3" xfId="1026"/>
    <cellStyle name="_Book1_(C) WHE Proforma with ITC cash grant 10 Yr Amort_for deferral_102809_16.07E Wild Horse Wind Expansionwrkingfile SF" xfId="1027"/>
    <cellStyle name="_Book1_(C) WHE Proforma with ITC cash grant 10 Yr Amort_for deferral_102809_16.07E Wild Horse Wind Expansionwrkingfile SF 2" xfId="1028"/>
    <cellStyle name="_Book1_(C) WHE Proforma with ITC cash grant 10 Yr Amort_for deferral_102809_16.07E Wild Horse Wind Expansionwrkingfile SF 2 2" xfId="1029"/>
    <cellStyle name="_Book1_(C) WHE Proforma with ITC cash grant 10 Yr Amort_for deferral_102809_16.07E Wild Horse Wind Expansionwrkingfile SF 3" xfId="1030"/>
    <cellStyle name="_Book1_(C) WHE Proforma with ITC cash grant 10 Yr Amort_for deferral_102809_16.37E Wild Horse Expansion DeferralRevwrkingfile SF" xfId="1031"/>
    <cellStyle name="_Book1_(C) WHE Proforma with ITC cash grant 10 Yr Amort_for deferral_102809_16.37E Wild Horse Expansion DeferralRevwrkingfile SF 2" xfId="1032"/>
    <cellStyle name="_Book1_(C) WHE Proforma with ITC cash grant 10 Yr Amort_for deferral_102809_16.37E Wild Horse Expansion DeferralRevwrkingfile SF 2 2" xfId="1033"/>
    <cellStyle name="_Book1_(C) WHE Proforma with ITC cash grant 10 Yr Amort_for deferral_102809_16.37E Wild Horse Expansion DeferralRevwrkingfile SF 3" xfId="1034"/>
    <cellStyle name="_Book1_(C) WHE Proforma with ITC cash grant 10 Yr Amort_for rebuttal_120709" xfId="1035"/>
    <cellStyle name="_Book1_(C) WHE Proforma with ITC cash grant 10 Yr Amort_for rebuttal_120709 2" xfId="1036"/>
    <cellStyle name="_Book1_(C) WHE Proforma with ITC cash grant 10 Yr Amort_for rebuttal_120709 2 2" xfId="1037"/>
    <cellStyle name="_Book1_(C) WHE Proforma with ITC cash grant 10 Yr Amort_for rebuttal_120709 3" xfId="1038"/>
    <cellStyle name="_Book1_04.07E Wild Horse Wind Expansion" xfId="1039"/>
    <cellStyle name="_Book1_04.07E Wild Horse Wind Expansion 2" xfId="1040"/>
    <cellStyle name="_Book1_04.07E Wild Horse Wind Expansion 2 2" xfId="1041"/>
    <cellStyle name="_Book1_04.07E Wild Horse Wind Expansion 3" xfId="1042"/>
    <cellStyle name="_Book1_04.07E Wild Horse Wind Expansion_16.07E Wild Horse Wind Expansionwrkingfile" xfId="1043"/>
    <cellStyle name="_Book1_04.07E Wild Horse Wind Expansion_16.07E Wild Horse Wind Expansionwrkingfile 2" xfId="1044"/>
    <cellStyle name="_Book1_04.07E Wild Horse Wind Expansion_16.07E Wild Horse Wind Expansionwrkingfile 2 2" xfId="1045"/>
    <cellStyle name="_Book1_04.07E Wild Horse Wind Expansion_16.07E Wild Horse Wind Expansionwrkingfile 3" xfId="1046"/>
    <cellStyle name="_Book1_04.07E Wild Horse Wind Expansion_16.07E Wild Horse Wind Expansionwrkingfile SF" xfId="1047"/>
    <cellStyle name="_Book1_04.07E Wild Horse Wind Expansion_16.07E Wild Horse Wind Expansionwrkingfile SF 2" xfId="1048"/>
    <cellStyle name="_Book1_04.07E Wild Horse Wind Expansion_16.07E Wild Horse Wind Expansionwrkingfile SF 2 2" xfId="1049"/>
    <cellStyle name="_Book1_04.07E Wild Horse Wind Expansion_16.07E Wild Horse Wind Expansionwrkingfile SF 3" xfId="1050"/>
    <cellStyle name="_Book1_04.07E Wild Horse Wind Expansion_16.37E Wild Horse Expansion DeferralRevwrkingfile SF" xfId="1051"/>
    <cellStyle name="_Book1_04.07E Wild Horse Wind Expansion_16.37E Wild Horse Expansion DeferralRevwrkingfile SF 2" xfId="1052"/>
    <cellStyle name="_Book1_04.07E Wild Horse Wind Expansion_16.37E Wild Horse Expansion DeferralRevwrkingfile SF 2 2" xfId="1053"/>
    <cellStyle name="_Book1_04.07E Wild Horse Wind Expansion_16.37E Wild Horse Expansion DeferralRevwrkingfile SF 3" xfId="1054"/>
    <cellStyle name="_Book1_16.07E Wild Horse Wind Expansionwrkingfile" xfId="1055"/>
    <cellStyle name="_Book1_16.07E Wild Horse Wind Expansionwrkingfile 2" xfId="1056"/>
    <cellStyle name="_Book1_16.07E Wild Horse Wind Expansionwrkingfile 2 2" xfId="1057"/>
    <cellStyle name="_Book1_16.07E Wild Horse Wind Expansionwrkingfile 3" xfId="1058"/>
    <cellStyle name="_Book1_16.07E Wild Horse Wind Expansionwrkingfile SF" xfId="1059"/>
    <cellStyle name="_Book1_16.07E Wild Horse Wind Expansionwrkingfile SF 2" xfId="1060"/>
    <cellStyle name="_Book1_16.07E Wild Horse Wind Expansionwrkingfile SF 2 2" xfId="1061"/>
    <cellStyle name="_Book1_16.07E Wild Horse Wind Expansionwrkingfile SF 3" xfId="1062"/>
    <cellStyle name="_Book1_16.37E Wild Horse Expansion DeferralRevwrkingfile SF" xfId="1063"/>
    <cellStyle name="_Book1_16.37E Wild Horse Expansion DeferralRevwrkingfile SF 2" xfId="1064"/>
    <cellStyle name="_Book1_16.37E Wild Horse Expansion DeferralRevwrkingfile SF 2 2" xfId="1065"/>
    <cellStyle name="_Book1_16.37E Wild Horse Expansion DeferralRevwrkingfile SF 3" xfId="1066"/>
    <cellStyle name="_Book1_2009 Compliance Filing PCA Exhibits for GRC" xfId="1067"/>
    <cellStyle name="_Book1_2009 GRC Compl Filing - Exhibit D" xfId="1068"/>
    <cellStyle name="_Book1_2009 GRC Compl Filing - Exhibit D 2" xfId="1069"/>
    <cellStyle name="_Book1_2011 OM ASM Report" xfId="1070"/>
    <cellStyle name="_Book1_2011 OM ASM Report 2" xfId="1071"/>
    <cellStyle name="_Book1_2011 OM ASM Report_County_Stop_Light_Chart_2012_02" xfId="1072"/>
    <cellStyle name="_Book1_2011 OM ASM Report_County_Stop_Light_Chart_2012_06" xfId="1073"/>
    <cellStyle name="_Book1_2011 OM ASM Report_County_Stop_Light_Chart_Template" xfId="1074"/>
    <cellStyle name="_Book1_3.01 Income Statement" xfId="1075"/>
    <cellStyle name="_Book1_4 31 Regulatory Assets and Liabilities  7 06- Exhibit D" xfId="1076"/>
    <cellStyle name="_Book1_4 31 Regulatory Assets and Liabilities  7 06- Exhibit D 2" xfId="1077"/>
    <cellStyle name="_Book1_4 31 Regulatory Assets and Liabilities  7 06- Exhibit D 2 2" xfId="1078"/>
    <cellStyle name="_Book1_4 31 Regulatory Assets and Liabilities  7 06- Exhibit D 3" xfId="1079"/>
    <cellStyle name="_Book1_4 31 Regulatory Assets and Liabilities  7 06- Exhibit D_NIM Summary" xfId="1080"/>
    <cellStyle name="_Book1_4 31 Regulatory Assets and Liabilities  7 06- Exhibit D_NIM Summary 2" xfId="1081"/>
    <cellStyle name="_Book1_4 32 Regulatory Assets and Liabilities  7 06- Exhibit D" xfId="1082"/>
    <cellStyle name="_Book1_4 32 Regulatory Assets and Liabilities  7 06- Exhibit D 2" xfId="1083"/>
    <cellStyle name="_Book1_4 32 Regulatory Assets and Liabilities  7 06- Exhibit D 2 2" xfId="1084"/>
    <cellStyle name="_Book1_4 32 Regulatory Assets and Liabilities  7 06- Exhibit D 3" xfId="1085"/>
    <cellStyle name="_Book1_4 32 Regulatory Assets and Liabilities  7 06- Exhibit D_NIM Summary" xfId="1086"/>
    <cellStyle name="_Book1_4 32 Regulatory Assets and Liabilities  7 06- Exhibit D_NIM Summary 2" xfId="1087"/>
    <cellStyle name="_Book1_AURORA Total New" xfId="1088"/>
    <cellStyle name="_Book1_AURORA Total New 2" xfId="1089"/>
    <cellStyle name="_Book1_Book2" xfId="1090"/>
    <cellStyle name="_Book1_Book2 2" xfId="1091"/>
    <cellStyle name="_Book1_Book2 2 2" xfId="1092"/>
    <cellStyle name="_Book1_Book2 3" xfId="1093"/>
    <cellStyle name="_Book1_Book2_Adj Bench DR 3 for Initial Briefs (Electric)" xfId="1094"/>
    <cellStyle name="_Book1_Book2_Adj Bench DR 3 for Initial Briefs (Electric) 2" xfId="1095"/>
    <cellStyle name="_Book1_Book2_Adj Bench DR 3 for Initial Briefs (Electric) 2 2" xfId="1096"/>
    <cellStyle name="_Book1_Book2_Adj Bench DR 3 for Initial Briefs (Electric) 3" xfId="1097"/>
    <cellStyle name="_Book1_Book2_Electric Rev Req Model (2009 GRC) Rebuttal" xfId="1098"/>
    <cellStyle name="_Book1_Book2_Electric Rev Req Model (2009 GRC) Rebuttal 2" xfId="1099"/>
    <cellStyle name="_Book1_Book2_Electric Rev Req Model (2009 GRC) Rebuttal 2 2" xfId="1100"/>
    <cellStyle name="_Book1_Book2_Electric Rev Req Model (2009 GRC) Rebuttal 3" xfId="1101"/>
    <cellStyle name="_Book1_Book2_Electric Rev Req Model (2009 GRC) Rebuttal REmoval of New  WH Solar AdjustMI" xfId="1102"/>
    <cellStyle name="_Book1_Book2_Electric Rev Req Model (2009 GRC) Rebuttal REmoval of New  WH Solar AdjustMI 2" xfId="1103"/>
    <cellStyle name="_Book1_Book2_Electric Rev Req Model (2009 GRC) Rebuttal REmoval of New  WH Solar AdjustMI 2 2" xfId="1104"/>
    <cellStyle name="_Book1_Book2_Electric Rev Req Model (2009 GRC) Rebuttal REmoval of New  WH Solar AdjustMI 3" xfId="1105"/>
    <cellStyle name="_Book1_Book2_Electric Rev Req Model (2009 GRC) Revised 01-18-2010" xfId="1106"/>
    <cellStyle name="_Book1_Book2_Electric Rev Req Model (2009 GRC) Revised 01-18-2010 2" xfId="1107"/>
    <cellStyle name="_Book1_Book2_Electric Rev Req Model (2009 GRC) Revised 01-18-2010 2 2" xfId="1108"/>
    <cellStyle name="_Book1_Book2_Electric Rev Req Model (2009 GRC) Revised 01-18-2010 3" xfId="1109"/>
    <cellStyle name="_Book1_Book2_Final Order Electric EXHIBIT A-1" xfId="1110"/>
    <cellStyle name="_Book1_Book2_Final Order Electric EXHIBIT A-1 2" xfId="1111"/>
    <cellStyle name="_Book1_Book2_Final Order Electric EXHIBIT A-1 2 2" xfId="1112"/>
    <cellStyle name="_Book1_Book2_Final Order Electric EXHIBIT A-1 3" xfId="1113"/>
    <cellStyle name="_Book1_Book4" xfId="1114"/>
    <cellStyle name="_Book1_Book4 2" xfId="1115"/>
    <cellStyle name="_Book1_Book4 2 2" xfId="1116"/>
    <cellStyle name="_Book1_Book4 3" xfId="1117"/>
    <cellStyle name="_Book1_Book9" xfId="1118"/>
    <cellStyle name="_Book1_Book9 2" xfId="1119"/>
    <cellStyle name="_Book1_Book9 2 2" xfId="1120"/>
    <cellStyle name="_Book1_Book9 3" xfId="1121"/>
    <cellStyle name="_Book1_Chelan PUD Power Costs (8-10)" xfId="1122"/>
    <cellStyle name="_Book1_Electric COS Inputs" xfId="1123"/>
    <cellStyle name="_Book1_Electric COS Inputs 2" xfId="1124"/>
    <cellStyle name="_Book1_Electric COS Inputs 2 2" xfId="1125"/>
    <cellStyle name="_Book1_Electric COS Inputs 2 2 2" xfId="1126"/>
    <cellStyle name="_Book1_Electric COS Inputs 2 3" xfId="1127"/>
    <cellStyle name="_Book1_Electric COS Inputs 2 3 2" xfId="1128"/>
    <cellStyle name="_Book1_Electric COS Inputs 2 4" xfId="1129"/>
    <cellStyle name="_Book1_Electric COS Inputs 2 4 2" xfId="1130"/>
    <cellStyle name="_Book1_Electric COS Inputs 3" xfId="1131"/>
    <cellStyle name="_Book1_Electric COS Inputs 3 2" xfId="1132"/>
    <cellStyle name="_Book1_Electric COS Inputs 4" xfId="1133"/>
    <cellStyle name="_Book1_Electric COS Inputs 4 2" xfId="1134"/>
    <cellStyle name="_Book1_Electric COS Inputs 5" xfId="1135"/>
    <cellStyle name="_Book1_Electric COS Inputs 6" xfId="1136"/>
    <cellStyle name="_Book1_NIM Summary" xfId="1137"/>
    <cellStyle name="_Book1_NIM Summary 09GRC" xfId="1138"/>
    <cellStyle name="_Book1_NIM Summary 09GRC 2" xfId="1139"/>
    <cellStyle name="_Book1_NIM Summary 2" xfId="1140"/>
    <cellStyle name="_Book1_NIM Summary 3" xfId="1141"/>
    <cellStyle name="_Book1_NIM Summary 4" xfId="1142"/>
    <cellStyle name="_Book1_NIM Summary 5" xfId="1143"/>
    <cellStyle name="_Book1_NIM Summary 6" xfId="1144"/>
    <cellStyle name="_Book1_NIM Summary 7" xfId="1145"/>
    <cellStyle name="_Book1_NIM Summary 8" xfId="1146"/>
    <cellStyle name="_Book1_NIM Summary 9" xfId="1147"/>
    <cellStyle name="_Book1_PCA 10 -  Exhibit D from A Kellogg Jan 2011" xfId="1148"/>
    <cellStyle name="_Book1_PCA 10 -  Exhibit D from A Kellogg July 2011" xfId="1149"/>
    <cellStyle name="_Book1_PCA 10 -  Exhibit D from S Free Rcv'd 12-11" xfId="1150"/>
    <cellStyle name="_Book1_PCA 9 -  Exhibit D April 2010" xfId="1151"/>
    <cellStyle name="_Book1_PCA 9 -  Exhibit D April 2010 (3)" xfId="1152"/>
    <cellStyle name="_Book1_PCA 9 -  Exhibit D April 2010 (3) 2" xfId="1153"/>
    <cellStyle name="_Book1_PCA 9 -  Exhibit D Nov 2010" xfId="1154"/>
    <cellStyle name="_Book1_PCA 9 - Exhibit D at August 2010" xfId="1155"/>
    <cellStyle name="_Book1_PCA 9 - Exhibit D June 2010 GRC" xfId="1156"/>
    <cellStyle name="_Book1_Power Costs - Comparison bx Rbtl-Staff-Jt-PC" xfId="1157"/>
    <cellStyle name="_Book1_Power Costs - Comparison bx Rbtl-Staff-Jt-PC 2" xfId="1158"/>
    <cellStyle name="_Book1_Power Costs - Comparison bx Rbtl-Staff-Jt-PC 2 2" xfId="1159"/>
    <cellStyle name="_Book1_Power Costs - Comparison bx Rbtl-Staff-Jt-PC 3" xfId="1160"/>
    <cellStyle name="_Book1_Power Costs - Comparison bx Rbtl-Staff-Jt-PC_Adj Bench DR 3 for Initial Briefs (Electric)" xfId="1161"/>
    <cellStyle name="_Book1_Power Costs - Comparison bx Rbtl-Staff-Jt-PC_Adj Bench DR 3 for Initial Briefs (Electric) 2" xfId="1162"/>
    <cellStyle name="_Book1_Power Costs - Comparison bx Rbtl-Staff-Jt-PC_Adj Bench DR 3 for Initial Briefs (Electric) 2 2" xfId="1163"/>
    <cellStyle name="_Book1_Power Costs - Comparison bx Rbtl-Staff-Jt-PC_Adj Bench DR 3 for Initial Briefs (Electric) 3" xfId="1164"/>
    <cellStyle name="_Book1_Power Costs - Comparison bx Rbtl-Staff-Jt-PC_Electric Rev Req Model (2009 GRC) Rebuttal" xfId="1165"/>
    <cellStyle name="_Book1_Power Costs - Comparison bx Rbtl-Staff-Jt-PC_Electric Rev Req Model (2009 GRC) Rebuttal 2" xfId="1166"/>
    <cellStyle name="_Book1_Power Costs - Comparison bx Rbtl-Staff-Jt-PC_Electric Rev Req Model (2009 GRC) Rebuttal 2 2" xfId="1167"/>
    <cellStyle name="_Book1_Power Costs - Comparison bx Rbtl-Staff-Jt-PC_Electric Rev Req Model (2009 GRC) Rebuttal 3" xfId="1168"/>
    <cellStyle name="_Book1_Power Costs - Comparison bx Rbtl-Staff-Jt-PC_Electric Rev Req Model (2009 GRC) Rebuttal REmoval of New  WH Solar AdjustMI" xfId="1169"/>
    <cellStyle name="_Book1_Power Costs - Comparison bx Rbtl-Staff-Jt-PC_Electric Rev Req Model (2009 GRC) Rebuttal REmoval of New  WH Solar AdjustMI 2" xfId="1170"/>
    <cellStyle name="_Book1_Power Costs - Comparison bx Rbtl-Staff-Jt-PC_Electric Rev Req Model (2009 GRC) Rebuttal REmoval of New  WH Solar AdjustMI 2 2" xfId="1171"/>
    <cellStyle name="_Book1_Power Costs - Comparison bx Rbtl-Staff-Jt-PC_Electric Rev Req Model (2009 GRC) Rebuttal REmoval of New  WH Solar AdjustMI 3" xfId="1172"/>
    <cellStyle name="_Book1_Power Costs - Comparison bx Rbtl-Staff-Jt-PC_Electric Rev Req Model (2009 GRC) Revised 01-18-2010" xfId="1173"/>
    <cellStyle name="_Book1_Power Costs - Comparison bx Rbtl-Staff-Jt-PC_Electric Rev Req Model (2009 GRC) Revised 01-18-2010 2" xfId="1174"/>
    <cellStyle name="_Book1_Power Costs - Comparison bx Rbtl-Staff-Jt-PC_Electric Rev Req Model (2009 GRC) Revised 01-18-2010 2 2" xfId="1175"/>
    <cellStyle name="_Book1_Power Costs - Comparison bx Rbtl-Staff-Jt-PC_Electric Rev Req Model (2009 GRC) Revised 01-18-2010 3" xfId="1176"/>
    <cellStyle name="_Book1_Power Costs - Comparison bx Rbtl-Staff-Jt-PC_Final Order Electric EXHIBIT A-1" xfId="1177"/>
    <cellStyle name="_Book1_Power Costs - Comparison bx Rbtl-Staff-Jt-PC_Final Order Electric EXHIBIT A-1 2" xfId="1178"/>
    <cellStyle name="_Book1_Power Costs - Comparison bx Rbtl-Staff-Jt-PC_Final Order Electric EXHIBIT A-1 2 2" xfId="1179"/>
    <cellStyle name="_Book1_Power Costs - Comparison bx Rbtl-Staff-Jt-PC_Final Order Electric EXHIBIT A-1 3" xfId="1180"/>
    <cellStyle name="_Book1_Production Adj 4.37" xfId="1181"/>
    <cellStyle name="_Book1_Production Adj 4.37 2" xfId="1182"/>
    <cellStyle name="_Book1_Production Adj 4.37 2 2" xfId="1183"/>
    <cellStyle name="_Book1_Production Adj 4.37 3" xfId="1184"/>
    <cellStyle name="_Book1_Purchased Power Adj 4.03" xfId="1185"/>
    <cellStyle name="_Book1_Purchased Power Adj 4.03 2" xfId="1186"/>
    <cellStyle name="_Book1_Purchased Power Adj 4.03 2 2" xfId="1187"/>
    <cellStyle name="_Book1_Purchased Power Adj 4.03 3" xfId="1188"/>
    <cellStyle name="_Book1_Rebuttal Power Costs" xfId="1189"/>
    <cellStyle name="_Book1_Rebuttal Power Costs 2" xfId="1190"/>
    <cellStyle name="_Book1_Rebuttal Power Costs 2 2" xfId="1191"/>
    <cellStyle name="_Book1_Rebuttal Power Costs 3" xfId="1192"/>
    <cellStyle name="_Book1_Rebuttal Power Costs_Adj Bench DR 3 for Initial Briefs (Electric)" xfId="1193"/>
    <cellStyle name="_Book1_Rebuttal Power Costs_Adj Bench DR 3 for Initial Briefs (Electric) 2" xfId="1194"/>
    <cellStyle name="_Book1_Rebuttal Power Costs_Adj Bench DR 3 for Initial Briefs (Electric) 2 2" xfId="1195"/>
    <cellStyle name="_Book1_Rebuttal Power Costs_Adj Bench DR 3 for Initial Briefs (Electric) 3" xfId="1196"/>
    <cellStyle name="_Book1_Rebuttal Power Costs_Electric Rev Req Model (2009 GRC) Rebuttal" xfId="1197"/>
    <cellStyle name="_Book1_Rebuttal Power Costs_Electric Rev Req Model (2009 GRC) Rebuttal 2" xfId="1198"/>
    <cellStyle name="_Book1_Rebuttal Power Costs_Electric Rev Req Model (2009 GRC) Rebuttal 2 2" xfId="1199"/>
    <cellStyle name="_Book1_Rebuttal Power Costs_Electric Rev Req Model (2009 GRC) Rebuttal 3" xfId="1200"/>
    <cellStyle name="_Book1_Rebuttal Power Costs_Electric Rev Req Model (2009 GRC) Rebuttal REmoval of New  WH Solar AdjustMI" xfId="1201"/>
    <cellStyle name="_Book1_Rebuttal Power Costs_Electric Rev Req Model (2009 GRC) Rebuttal REmoval of New  WH Solar AdjustMI 2" xfId="1202"/>
    <cellStyle name="_Book1_Rebuttal Power Costs_Electric Rev Req Model (2009 GRC) Rebuttal REmoval of New  WH Solar AdjustMI 2 2" xfId="1203"/>
    <cellStyle name="_Book1_Rebuttal Power Costs_Electric Rev Req Model (2009 GRC) Rebuttal REmoval of New  WH Solar AdjustMI 3" xfId="1204"/>
    <cellStyle name="_Book1_Rebuttal Power Costs_Electric Rev Req Model (2009 GRC) Revised 01-18-2010" xfId="1205"/>
    <cellStyle name="_Book1_Rebuttal Power Costs_Electric Rev Req Model (2009 GRC) Revised 01-18-2010 2" xfId="1206"/>
    <cellStyle name="_Book1_Rebuttal Power Costs_Electric Rev Req Model (2009 GRC) Revised 01-18-2010 2 2" xfId="1207"/>
    <cellStyle name="_Book1_Rebuttal Power Costs_Electric Rev Req Model (2009 GRC) Revised 01-18-2010 3" xfId="1208"/>
    <cellStyle name="_Book1_Rebuttal Power Costs_Final Order Electric EXHIBIT A-1" xfId="1209"/>
    <cellStyle name="_Book1_Rebuttal Power Costs_Final Order Electric EXHIBIT A-1 2" xfId="1210"/>
    <cellStyle name="_Book1_Rebuttal Power Costs_Final Order Electric EXHIBIT A-1 2 2" xfId="1211"/>
    <cellStyle name="_Book1_Rebuttal Power Costs_Final Order Electric EXHIBIT A-1 3" xfId="1212"/>
    <cellStyle name="_Book1_ROR 5.02" xfId="1213"/>
    <cellStyle name="_Book1_ROR 5.02 2" xfId="1214"/>
    <cellStyle name="_Book1_ROR 5.02 2 2" xfId="1215"/>
    <cellStyle name="_Book1_ROR 5.02 3" xfId="1216"/>
    <cellStyle name="_Book1_Transmission Workbook for May BOD" xfId="1217"/>
    <cellStyle name="_Book1_Transmission Workbook for May BOD 2" xfId="1218"/>
    <cellStyle name="_Book1_Wind Integration 10GRC" xfId="1219"/>
    <cellStyle name="_Book1_Wind Integration 10GRC 2" xfId="1220"/>
    <cellStyle name="_Book11" xfId="1221"/>
    <cellStyle name="_Book11 2" xfId="1222"/>
    <cellStyle name="_Book11_2011 June O&amp;M and Capital Snapshot_Prelim" xfId="1223"/>
    <cellStyle name="_Book11_2011 OM ASM Report" xfId="1224"/>
    <cellStyle name="_Book11_2012 Jan CAP ASM Report" xfId="1225"/>
    <cellStyle name="_Book11_Compliance_&amp;_Safety_Data_Collection" xfId="1226"/>
    <cellStyle name="_Book11_County_Stop_Light_Chart_2012_02" xfId="1227"/>
    <cellStyle name="_Book11_County_Stop_Light_Chart_2012_06" xfId="1228"/>
    <cellStyle name="_Book11_County_Stop_Light_Chart_Template" xfId="1229"/>
    <cellStyle name="_Book11_Draft - New ASM" xfId="1230"/>
    <cellStyle name="_Book11_Draft - New ASM 2" xfId="1231"/>
    <cellStyle name="_Book11_Draft - New ASM_2011 OM ASM Report  (2)" xfId="1232"/>
    <cellStyle name="_Book11_Draft - New ASM_2011 Operations Snapshot" xfId="1233"/>
    <cellStyle name="_Book11_Draft - New ASM_2012 Operations Snapshot" xfId="1234"/>
    <cellStyle name="_Book11_Draft - New ASM_Copy of 2011 OM ASM Report" xfId="1235"/>
    <cellStyle name="_Book11_Draft - New ASM_Jan 2012 OM ASM Report" xfId="1236"/>
    <cellStyle name="_Book11_Draft - New ASM_Puget Management June 2011" xfId="1237"/>
    <cellStyle name="_Book11_Operations_Metrics_Report_0211_Send_Out" xfId="1238"/>
    <cellStyle name="_Book11_Puget_Management_Draft_0211" xfId="1239"/>
    <cellStyle name="_Book11_Puget_Management_Draft_0211 2" xfId="1240"/>
    <cellStyle name="_Book11_Puget_Management_Draft_0211_2011 OM ASM Report  (2)" xfId="1241"/>
    <cellStyle name="_Book11_Puget_Management_Draft_0211_2011 Operations Snapshot" xfId="1242"/>
    <cellStyle name="_Book11_Puget_Management_Draft_0211_2012 Operations Snapshot" xfId="1243"/>
    <cellStyle name="_Book11_Puget_Management_Draft_0211_Copy of 2011 OM ASM Report" xfId="1244"/>
    <cellStyle name="_Book11_Puget_Management_Draft_0211_Jan 2012 OM ASM Report" xfId="1245"/>
    <cellStyle name="_Book11_Puget_Management_Draft_0211_Puget Management June 2011" xfId="1246"/>
    <cellStyle name="_Book11_Puget_Management_Draft_0311" xfId="1247"/>
    <cellStyle name="_Book11_Puget_Management_Draft_0411" xfId="1248"/>
    <cellStyle name="_Book11_Puget_Management_Draft_0511" xfId="1249"/>
    <cellStyle name="_Book11_Safety_&amp;_Compliance_Data_Collection" xfId="1250"/>
    <cellStyle name="_Book11_Summary" xfId="1251"/>
    <cellStyle name="_Book11_Summary 2" xfId="1252"/>
    <cellStyle name="_Book11_Summary_2011 OM ASM Report  (2)" xfId="1253"/>
    <cellStyle name="_Book11_Summary_2011 Operations Snapshot" xfId="1254"/>
    <cellStyle name="_Book11_Summary_2012 Operations Snapshot" xfId="1255"/>
    <cellStyle name="_Book11_Summary_Copy of 2011 OM ASM Report" xfId="1256"/>
    <cellStyle name="_Book11_Summary_Jan 2012 OM ASM Report" xfId="1257"/>
    <cellStyle name="_Book11_temp" xfId="1258"/>
    <cellStyle name="_Book2" xfId="1259"/>
    <cellStyle name="_x0013__Book2" xfId="1260"/>
    <cellStyle name="_Book2 10" xfId="1261"/>
    <cellStyle name="_x0013__Book2 10" xfId="1262"/>
    <cellStyle name="_Book2 10 2" xfId="1263"/>
    <cellStyle name="_Book2 10 3" xfId="1264"/>
    <cellStyle name="_Book2 11" xfId="1265"/>
    <cellStyle name="_x0013__Book2 11" xfId="1266"/>
    <cellStyle name="_Book2 11 2" xfId="1267"/>
    <cellStyle name="_Book2 11 3" xfId="1268"/>
    <cellStyle name="_Book2 12" xfId="1269"/>
    <cellStyle name="_x0013__Book2 12" xfId="1270"/>
    <cellStyle name="_Book2 12 2" xfId="1271"/>
    <cellStyle name="_Book2 12 3" xfId="1272"/>
    <cellStyle name="_Book2 13" xfId="1273"/>
    <cellStyle name="_x0013__Book2 13" xfId="1274"/>
    <cellStyle name="_Book2 13 2" xfId="1275"/>
    <cellStyle name="_Book2 14" xfId="1276"/>
    <cellStyle name="_Book2 14 2" xfId="1277"/>
    <cellStyle name="_Book2 15" xfId="1278"/>
    <cellStyle name="_Book2 15 2" xfId="1279"/>
    <cellStyle name="_Book2 16" xfId="1280"/>
    <cellStyle name="_Book2 16 2" xfId="1281"/>
    <cellStyle name="_Book2 17" xfId="1282"/>
    <cellStyle name="_Book2 17 2" xfId="1283"/>
    <cellStyle name="_Book2 18" xfId="1284"/>
    <cellStyle name="_Book2 18 2" xfId="1285"/>
    <cellStyle name="_Book2 19" xfId="1286"/>
    <cellStyle name="_Book2 2" xfId="1287"/>
    <cellStyle name="_x0013__Book2 2" xfId="1288"/>
    <cellStyle name="_Book2 2 10" xfId="1289"/>
    <cellStyle name="_Book2 2 11" xfId="1290"/>
    <cellStyle name="_Book2 2 2" xfId="1291"/>
    <cellStyle name="_x0013__Book2 2 2" xfId="1292"/>
    <cellStyle name="_Book2 2 2 2" xfId="1293"/>
    <cellStyle name="_Book2 2 2 3" xfId="1294"/>
    <cellStyle name="_Book2 2 3" xfId="1295"/>
    <cellStyle name="_x0013__Book2 2 3" xfId="1296"/>
    <cellStyle name="_Book2 2 3 2" xfId="1297"/>
    <cellStyle name="_Book2 2 4" xfId="1298"/>
    <cellStyle name="_Book2 2 4 2" xfId="1299"/>
    <cellStyle name="_Book2 2 5" xfId="1300"/>
    <cellStyle name="_Book2 2 5 2" xfId="1301"/>
    <cellStyle name="_Book2 2 6" xfId="1302"/>
    <cellStyle name="_Book2 2 6 2" xfId="1303"/>
    <cellStyle name="_Book2 2 7" xfId="1304"/>
    <cellStyle name="_Book2 2 7 2" xfId="1305"/>
    <cellStyle name="_Book2 2 8" xfId="1306"/>
    <cellStyle name="_Book2 2 8 2" xfId="1307"/>
    <cellStyle name="_Book2 2 9" xfId="1308"/>
    <cellStyle name="_Book2 2 9 2" xfId="1309"/>
    <cellStyle name="_Book2 20" xfId="1310"/>
    <cellStyle name="_Book2 21" xfId="1311"/>
    <cellStyle name="_Book2 22" xfId="1312"/>
    <cellStyle name="_Book2 23" xfId="1313"/>
    <cellStyle name="_Book2 24" xfId="1314"/>
    <cellStyle name="_Book2 25" xfId="1315"/>
    <cellStyle name="_Book2 26" xfId="1316"/>
    <cellStyle name="_Book2 27" xfId="1317"/>
    <cellStyle name="_Book2 28" xfId="1318"/>
    <cellStyle name="_Book2 29" xfId="1319"/>
    <cellStyle name="_Book2 3" xfId="1320"/>
    <cellStyle name="_x0013__Book2 3" xfId="1321"/>
    <cellStyle name="_Book2 3 10" xfId="1322"/>
    <cellStyle name="_Book2 3 10 2" xfId="1323"/>
    <cellStyle name="_Book2 3 11" xfId="1324"/>
    <cellStyle name="_Book2 3 11 2" xfId="1325"/>
    <cellStyle name="_Book2 3 12" xfId="1326"/>
    <cellStyle name="_Book2 3 12 2" xfId="1327"/>
    <cellStyle name="_Book2 3 13" xfId="1328"/>
    <cellStyle name="_Book2 3 13 2" xfId="1329"/>
    <cellStyle name="_Book2 3 14" xfId="1330"/>
    <cellStyle name="_Book2 3 14 2" xfId="1331"/>
    <cellStyle name="_Book2 3 15" xfId="1332"/>
    <cellStyle name="_Book2 3 15 2" xfId="1333"/>
    <cellStyle name="_Book2 3 16" xfId="1334"/>
    <cellStyle name="_Book2 3 16 2" xfId="1335"/>
    <cellStyle name="_Book2 3 17" xfId="1336"/>
    <cellStyle name="_Book2 3 17 2" xfId="1337"/>
    <cellStyle name="_Book2 3 18" xfId="1338"/>
    <cellStyle name="_Book2 3 18 2" xfId="1339"/>
    <cellStyle name="_Book2 3 19" xfId="1340"/>
    <cellStyle name="_Book2 3 19 2" xfId="1341"/>
    <cellStyle name="_Book2 3 2" xfId="1342"/>
    <cellStyle name="_x0013__Book2 3 2" xfId="1343"/>
    <cellStyle name="_Book2 3 2 2" xfId="1344"/>
    <cellStyle name="_Book2 3 2 3" xfId="1345"/>
    <cellStyle name="_Book2 3 20" xfId="1346"/>
    <cellStyle name="_Book2 3 20 2" xfId="1347"/>
    <cellStyle name="_Book2 3 21" xfId="1348"/>
    <cellStyle name="_Book2 3 21 2" xfId="1349"/>
    <cellStyle name="_Book2 3 22" xfId="1350"/>
    <cellStyle name="_Book2 3 22 2" xfId="1351"/>
    <cellStyle name="_Book2 3 23" xfId="1352"/>
    <cellStyle name="_Book2 3 23 2" xfId="1353"/>
    <cellStyle name="_Book2 3 24" xfId="1354"/>
    <cellStyle name="_Book2 3 24 2" xfId="1355"/>
    <cellStyle name="_Book2 3 25" xfId="1356"/>
    <cellStyle name="_Book2 3 25 2" xfId="1357"/>
    <cellStyle name="_Book2 3 26" xfId="1358"/>
    <cellStyle name="_Book2 3 26 2" xfId="1359"/>
    <cellStyle name="_Book2 3 27" xfId="1360"/>
    <cellStyle name="_Book2 3 27 2" xfId="1361"/>
    <cellStyle name="_Book2 3 28" xfId="1362"/>
    <cellStyle name="_Book2 3 28 2" xfId="1363"/>
    <cellStyle name="_Book2 3 29" xfId="1364"/>
    <cellStyle name="_Book2 3 29 2" xfId="1365"/>
    <cellStyle name="_Book2 3 3" xfId="1366"/>
    <cellStyle name="_x0013__Book2 3 3" xfId="1367"/>
    <cellStyle name="_Book2 3 3 2" xfId="1368"/>
    <cellStyle name="_Book2 3 30" xfId="1369"/>
    <cellStyle name="_Book2 3 30 2" xfId="1370"/>
    <cellStyle name="_Book2 3 31" xfId="1371"/>
    <cellStyle name="_Book2 3 31 2" xfId="1372"/>
    <cellStyle name="_Book2 3 32" xfId="1373"/>
    <cellStyle name="_Book2 3 33" xfId="1374"/>
    <cellStyle name="_Book2 3 34" xfId="1375"/>
    <cellStyle name="_Book2 3 35" xfId="1376"/>
    <cellStyle name="_Book2 3 36" xfId="1377"/>
    <cellStyle name="_Book2 3 37" xfId="1378"/>
    <cellStyle name="_Book2 3 38" xfId="1379"/>
    <cellStyle name="_Book2 3 39" xfId="1380"/>
    <cellStyle name="_Book2 3 4" xfId="1381"/>
    <cellStyle name="_Book2 3 4 2" xfId="1382"/>
    <cellStyle name="_Book2 3 40" xfId="1383"/>
    <cellStyle name="_Book2 3 41" xfId="1384"/>
    <cellStyle name="_Book2 3 42" xfId="1385"/>
    <cellStyle name="_Book2 3 43" xfId="1386"/>
    <cellStyle name="_Book2 3 44" xfId="1387"/>
    <cellStyle name="_Book2 3 45" xfId="1388"/>
    <cellStyle name="_Book2 3 5" xfId="1389"/>
    <cellStyle name="_Book2 3 5 2" xfId="1390"/>
    <cellStyle name="_Book2 3 6" xfId="1391"/>
    <cellStyle name="_Book2 3 6 2" xfId="1392"/>
    <cellStyle name="_Book2 3 7" xfId="1393"/>
    <cellStyle name="_Book2 3 7 2" xfId="1394"/>
    <cellStyle name="_Book2 3 8" xfId="1395"/>
    <cellStyle name="_Book2 3 8 2" xfId="1396"/>
    <cellStyle name="_Book2 3 9" xfId="1397"/>
    <cellStyle name="_Book2 3 9 2" xfId="1398"/>
    <cellStyle name="_Book2 30" xfId="1399"/>
    <cellStyle name="_Book2 31" xfId="1400"/>
    <cellStyle name="_Book2 32" xfId="1401"/>
    <cellStyle name="_Book2 33" xfId="1402"/>
    <cellStyle name="_Book2 34" xfId="1403"/>
    <cellStyle name="_Book2 35" xfId="1404"/>
    <cellStyle name="_Book2 36" xfId="1405"/>
    <cellStyle name="_Book2 37" xfId="1406"/>
    <cellStyle name="_Book2 38" xfId="1407"/>
    <cellStyle name="_Book2 39" xfId="1408"/>
    <cellStyle name="_Book2 4" xfId="1409"/>
    <cellStyle name="_x0013__Book2 4" xfId="1410"/>
    <cellStyle name="_Book2 4 10" xfId="1411"/>
    <cellStyle name="_Book2 4 10 2" xfId="1412"/>
    <cellStyle name="_Book2 4 11" xfId="1413"/>
    <cellStyle name="_Book2 4 11 2" xfId="1414"/>
    <cellStyle name="_Book2 4 12" xfId="1415"/>
    <cellStyle name="_Book2 4 12 2" xfId="1416"/>
    <cellStyle name="_Book2 4 13" xfId="1417"/>
    <cellStyle name="_Book2 4 13 2" xfId="1418"/>
    <cellStyle name="_Book2 4 14" xfId="1419"/>
    <cellStyle name="_Book2 4 14 2" xfId="1420"/>
    <cellStyle name="_Book2 4 15" xfId="1421"/>
    <cellStyle name="_Book2 4 15 2" xfId="1422"/>
    <cellStyle name="_Book2 4 16" xfId="1423"/>
    <cellStyle name="_Book2 4 16 2" xfId="1424"/>
    <cellStyle name="_Book2 4 17" xfId="1425"/>
    <cellStyle name="_Book2 4 17 2" xfId="1426"/>
    <cellStyle name="_Book2 4 18" xfId="1427"/>
    <cellStyle name="_Book2 4 18 2" xfId="1428"/>
    <cellStyle name="_Book2 4 19" xfId="1429"/>
    <cellStyle name="_Book2 4 19 2" xfId="1430"/>
    <cellStyle name="_Book2 4 2" xfId="1431"/>
    <cellStyle name="_x0013__Book2 4 2" xfId="1432"/>
    <cellStyle name="_Book2 4 2 2" xfId="1433"/>
    <cellStyle name="_Book2 4 2 3" xfId="1434"/>
    <cellStyle name="_Book2 4 20" xfId="1435"/>
    <cellStyle name="_Book2 4 20 2" xfId="1436"/>
    <cellStyle name="_Book2 4 21" xfId="1437"/>
    <cellStyle name="_Book2 4 21 2" xfId="1438"/>
    <cellStyle name="_Book2 4 22" xfId="1439"/>
    <cellStyle name="_Book2 4 22 2" xfId="1440"/>
    <cellStyle name="_Book2 4 23" xfId="1441"/>
    <cellStyle name="_Book2 4 23 2" xfId="1442"/>
    <cellStyle name="_Book2 4 24" xfId="1443"/>
    <cellStyle name="_Book2 4 24 2" xfId="1444"/>
    <cellStyle name="_Book2 4 25" xfId="1445"/>
    <cellStyle name="_Book2 4 25 2" xfId="1446"/>
    <cellStyle name="_Book2 4 26" xfId="1447"/>
    <cellStyle name="_Book2 4 26 2" xfId="1448"/>
    <cellStyle name="_Book2 4 27" xfId="1449"/>
    <cellStyle name="_Book2 4 27 2" xfId="1450"/>
    <cellStyle name="_Book2 4 28" xfId="1451"/>
    <cellStyle name="_Book2 4 28 2" xfId="1452"/>
    <cellStyle name="_Book2 4 29" xfId="1453"/>
    <cellStyle name="_Book2 4 29 2" xfId="1454"/>
    <cellStyle name="_Book2 4 3" xfId="1455"/>
    <cellStyle name="_x0013__Book2 4 3" xfId="1456"/>
    <cellStyle name="_Book2 4 3 2" xfId="1457"/>
    <cellStyle name="_Book2 4 30" xfId="1458"/>
    <cellStyle name="_Book2 4 30 2" xfId="1459"/>
    <cellStyle name="_Book2 4 31" xfId="1460"/>
    <cellStyle name="_Book2 4 32" xfId="1461"/>
    <cellStyle name="_Book2 4 33" xfId="1462"/>
    <cellStyle name="_Book2 4 34" xfId="1463"/>
    <cellStyle name="_Book2 4 35" xfId="1464"/>
    <cellStyle name="_Book2 4 36" xfId="1465"/>
    <cellStyle name="_Book2 4 37" xfId="1466"/>
    <cellStyle name="_Book2 4 38" xfId="1467"/>
    <cellStyle name="_Book2 4 39" xfId="1468"/>
    <cellStyle name="_Book2 4 4" xfId="1469"/>
    <cellStyle name="_Book2 4 4 2" xfId="1470"/>
    <cellStyle name="_Book2 4 40" xfId="1471"/>
    <cellStyle name="_Book2 4 41" xfId="1472"/>
    <cellStyle name="_Book2 4 42" xfId="1473"/>
    <cellStyle name="_Book2 4 43" xfId="1474"/>
    <cellStyle name="_Book2 4 44" xfId="1475"/>
    <cellStyle name="_Book2 4 45" xfId="1476"/>
    <cellStyle name="_Book2 4 5" xfId="1477"/>
    <cellStyle name="_Book2 4 5 2" xfId="1478"/>
    <cellStyle name="_Book2 4 6" xfId="1479"/>
    <cellStyle name="_Book2 4 6 2" xfId="1480"/>
    <cellStyle name="_Book2 4 7" xfId="1481"/>
    <cellStyle name="_Book2 4 7 2" xfId="1482"/>
    <cellStyle name="_Book2 4 8" xfId="1483"/>
    <cellStyle name="_Book2 4 8 2" xfId="1484"/>
    <cellStyle name="_Book2 4 9" xfId="1485"/>
    <cellStyle name="_Book2 4 9 2" xfId="1486"/>
    <cellStyle name="_Book2 40" xfId="1487"/>
    <cellStyle name="_Book2 41" xfId="1488"/>
    <cellStyle name="_Book2 42" xfId="1489"/>
    <cellStyle name="_Book2 43" xfId="1490"/>
    <cellStyle name="_Book2 44" xfId="1491"/>
    <cellStyle name="_Book2 45" xfId="1492"/>
    <cellStyle name="_Book2 46" xfId="1493"/>
    <cellStyle name="_Book2 47" xfId="1494"/>
    <cellStyle name="_Book2 48" xfId="1495"/>
    <cellStyle name="_Book2 49" xfId="1496"/>
    <cellStyle name="_Book2 5" xfId="1497"/>
    <cellStyle name="_x0013__Book2 5" xfId="1498"/>
    <cellStyle name="_Book2 5 2" xfId="1499"/>
    <cellStyle name="_x0013__Book2 5 2" xfId="1500"/>
    <cellStyle name="_Book2 5 2 2" xfId="1501"/>
    <cellStyle name="_Book2 5 2 3" xfId="1502"/>
    <cellStyle name="_Book2 5 3" xfId="1503"/>
    <cellStyle name="_x0013__Book2 5 3" xfId="1504"/>
    <cellStyle name="_Book2 5 3 2" xfId="1505"/>
    <cellStyle name="_Book2 5 4" xfId="1506"/>
    <cellStyle name="_Book2 5 4 2" xfId="1507"/>
    <cellStyle name="_Book2 5 5" xfId="1508"/>
    <cellStyle name="_Book2 5 5 2" xfId="1509"/>
    <cellStyle name="_Book2 5 6" xfId="1510"/>
    <cellStyle name="_Book2 5 6 2" xfId="1511"/>
    <cellStyle name="_Book2 5 7" xfId="1512"/>
    <cellStyle name="_Book2 5 8" xfId="1513"/>
    <cellStyle name="_Book2 50" xfId="1514"/>
    <cellStyle name="_Book2 51" xfId="1515"/>
    <cellStyle name="_Book2 52" xfId="1516"/>
    <cellStyle name="_Book2 53" xfId="1517"/>
    <cellStyle name="_Book2 54" xfId="1518"/>
    <cellStyle name="_Book2 55" xfId="1519"/>
    <cellStyle name="_Book2 6" xfId="1520"/>
    <cellStyle name="_x0013__Book2 6" xfId="1521"/>
    <cellStyle name="_Book2 6 2" xfId="1522"/>
    <cellStyle name="_x0013__Book2 6 2" xfId="1523"/>
    <cellStyle name="_Book2 6 3" xfId="1524"/>
    <cellStyle name="_x0013__Book2 6 3" xfId="1525"/>
    <cellStyle name="_Book2 7" xfId="1526"/>
    <cellStyle name="_x0013__Book2 7" xfId="1527"/>
    <cellStyle name="_Book2 7 2" xfId="1528"/>
    <cellStyle name="_x0013__Book2 7 2" xfId="1529"/>
    <cellStyle name="_Book2 7 3" xfId="1530"/>
    <cellStyle name="_x0013__Book2 7 3" xfId="1531"/>
    <cellStyle name="_Book2 8" xfId="1532"/>
    <cellStyle name="_x0013__Book2 8" xfId="1533"/>
    <cellStyle name="_Book2 8 2" xfId="1534"/>
    <cellStyle name="_x0013__Book2 8 2" xfId="1535"/>
    <cellStyle name="_Book2 8 3" xfId="1536"/>
    <cellStyle name="_x0013__Book2 8 3" xfId="1537"/>
    <cellStyle name="_Book2 9" xfId="1538"/>
    <cellStyle name="_x0013__Book2 9" xfId="1539"/>
    <cellStyle name="_Book2 9 2" xfId="1540"/>
    <cellStyle name="_x0013__Book2 9 2" xfId="1541"/>
    <cellStyle name="_Book2 9 3" xfId="1542"/>
    <cellStyle name="_x0013__Book2 9 3" xfId="1543"/>
    <cellStyle name="_Book2_04 07E Wild Horse Wind Expansion (C) (2)" xfId="1544"/>
    <cellStyle name="_Book2_04 07E Wild Horse Wind Expansion (C) (2) 2" xfId="1545"/>
    <cellStyle name="_Book2_04 07E Wild Horse Wind Expansion (C) (2) 2 2" xfId="1546"/>
    <cellStyle name="_Book2_04 07E Wild Horse Wind Expansion (C) (2) 3" xfId="1547"/>
    <cellStyle name="_Book2_04 07E Wild Horse Wind Expansion (C) (2)_Adj Bench DR 3 for Initial Briefs (Electric)" xfId="1548"/>
    <cellStyle name="_Book2_04 07E Wild Horse Wind Expansion (C) (2)_Adj Bench DR 3 for Initial Briefs (Electric) 2" xfId="1549"/>
    <cellStyle name="_Book2_04 07E Wild Horse Wind Expansion (C) (2)_Adj Bench DR 3 for Initial Briefs (Electric) 2 2" xfId="1550"/>
    <cellStyle name="_Book2_04 07E Wild Horse Wind Expansion (C) (2)_Adj Bench DR 3 for Initial Briefs (Electric) 3" xfId="1551"/>
    <cellStyle name="_Book2_04 07E Wild Horse Wind Expansion (C) (2)_Book1" xfId="1552"/>
    <cellStyle name="_Book2_04 07E Wild Horse Wind Expansion (C) (2)_Electric Rev Req Model (2009 GRC) " xfId="1553"/>
    <cellStyle name="_Book2_04 07E Wild Horse Wind Expansion (C) (2)_Electric Rev Req Model (2009 GRC)  2" xfId="1554"/>
    <cellStyle name="_Book2_04 07E Wild Horse Wind Expansion (C) (2)_Electric Rev Req Model (2009 GRC)  2 2" xfId="1555"/>
    <cellStyle name="_Book2_04 07E Wild Horse Wind Expansion (C) (2)_Electric Rev Req Model (2009 GRC)  3" xfId="1556"/>
    <cellStyle name="_Book2_04 07E Wild Horse Wind Expansion (C) (2)_Electric Rev Req Model (2009 GRC) Rebuttal" xfId="1557"/>
    <cellStyle name="_Book2_04 07E Wild Horse Wind Expansion (C) (2)_Electric Rev Req Model (2009 GRC) Rebuttal 2" xfId="1558"/>
    <cellStyle name="_Book2_04 07E Wild Horse Wind Expansion (C) (2)_Electric Rev Req Model (2009 GRC) Rebuttal 2 2" xfId="1559"/>
    <cellStyle name="_Book2_04 07E Wild Horse Wind Expansion (C) (2)_Electric Rev Req Model (2009 GRC) Rebuttal 3" xfId="1560"/>
    <cellStyle name="_Book2_04 07E Wild Horse Wind Expansion (C) (2)_Electric Rev Req Model (2009 GRC) Rebuttal REmoval of New  WH Solar AdjustMI" xfId="1561"/>
    <cellStyle name="_Book2_04 07E Wild Horse Wind Expansion (C) (2)_Electric Rev Req Model (2009 GRC) Rebuttal REmoval of New  WH Solar AdjustMI 2" xfId="1562"/>
    <cellStyle name="_Book2_04 07E Wild Horse Wind Expansion (C) (2)_Electric Rev Req Model (2009 GRC) Rebuttal REmoval of New  WH Solar AdjustMI 2 2" xfId="1563"/>
    <cellStyle name="_Book2_04 07E Wild Horse Wind Expansion (C) (2)_Electric Rev Req Model (2009 GRC) Rebuttal REmoval of New  WH Solar AdjustMI 3" xfId="1564"/>
    <cellStyle name="_Book2_04 07E Wild Horse Wind Expansion (C) (2)_Electric Rev Req Model (2009 GRC) Revised 01-18-2010" xfId="1565"/>
    <cellStyle name="_Book2_04 07E Wild Horse Wind Expansion (C) (2)_Electric Rev Req Model (2009 GRC) Revised 01-18-2010 2" xfId="1566"/>
    <cellStyle name="_Book2_04 07E Wild Horse Wind Expansion (C) (2)_Electric Rev Req Model (2009 GRC) Revised 01-18-2010 2 2" xfId="1567"/>
    <cellStyle name="_Book2_04 07E Wild Horse Wind Expansion (C) (2)_Electric Rev Req Model (2009 GRC) Revised 01-18-2010 3" xfId="1568"/>
    <cellStyle name="_Book2_04 07E Wild Horse Wind Expansion (C) (2)_Electric Rev Req Model (2010 GRC)" xfId="1569"/>
    <cellStyle name="_Book2_04 07E Wild Horse Wind Expansion (C) (2)_Electric Rev Req Model (2010 GRC) SF" xfId="1570"/>
    <cellStyle name="_Book2_04 07E Wild Horse Wind Expansion (C) (2)_Final Order Electric EXHIBIT A-1" xfId="1571"/>
    <cellStyle name="_Book2_04 07E Wild Horse Wind Expansion (C) (2)_Final Order Electric EXHIBIT A-1 2" xfId="1572"/>
    <cellStyle name="_Book2_04 07E Wild Horse Wind Expansion (C) (2)_Final Order Electric EXHIBIT A-1 2 2" xfId="1573"/>
    <cellStyle name="_Book2_04 07E Wild Horse Wind Expansion (C) (2)_Final Order Electric EXHIBIT A-1 3" xfId="1574"/>
    <cellStyle name="_Book2_04 07E Wild Horse Wind Expansion (C) (2)_TENASKA REGULATORY ASSET" xfId="1575"/>
    <cellStyle name="_Book2_04 07E Wild Horse Wind Expansion (C) (2)_TENASKA REGULATORY ASSET 2" xfId="1576"/>
    <cellStyle name="_Book2_04 07E Wild Horse Wind Expansion (C) (2)_TENASKA REGULATORY ASSET 2 2" xfId="1577"/>
    <cellStyle name="_Book2_04 07E Wild Horse Wind Expansion (C) (2)_TENASKA REGULATORY ASSET 3" xfId="1578"/>
    <cellStyle name="_Book2_16.37E Wild Horse Expansion DeferralRevwrkingfile SF" xfId="1579"/>
    <cellStyle name="_Book2_16.37E Wild Horse Expansion DeferralRevwrkingfile SF 2" xfId="1580"/>
    <cellStyle name="_Book2_16.37E Wild Horse Expansion DeferralRevwrkingfile SF 2 2" xfId="1581"/>
    <cellStyle name="_Book2_16.37E Wild Horse Expansion DeferralRevwrkingfile SF 3" xfId="1582"/>
    <cellStyle name="_Book2_2009 Compliance Filing PCA Exhibits for GRC" xfId="1583"/>
    <cellStyle name="_Book2_2009 GRC Compl Filing - Exhibit D" xfId="1584"/>
    <cellStyle name="_Book2_2009 GRC Compl Filing - Exhibit D 2" xfId="1585"/>
    <cellStyle name="_Book2_2010 PTC's July1_Dec31 2010 " xfId="1586"/>
    <cellStyle name="_Book2_2010 PTC's Sept10_Aug11 (Version 4)" xfId="1587"/>
    <cellStyle name="_Book2_3.01 Income Statement" xfId="1588"/>
    <cellStyle name="_Book2_4 31 Regulatory Assets and Liabilities  7 06- Exhibit D" xfId="1589"/>
    <cellStyle name="_Book2_4 31 Regulatory Assets and Liabilities  7 06- Exhibit D 2" xfId="1590"/>
    <cellStyle name="_Book2_4 31 Regulatory Assets and Liabilities  7 06- Exhibit D 2 2" xfId="1591"/>
    <cellStyle name="_Book2_4 31 Regulatory Assets and Liabilities  7 06- Exhibit D 3" xfId="1592"/>
    <cellStyle name="_Book2_4 31 Regulatory Assets and Liabilities  7 06- Exhibit D_NIM Summary" xfId="1593"/>
    <cellStyle name="_Book2_4 31 Regulatory Assets and Liabilities  7 06- Exhibit D_NIM Summary 2" xfId="1594"/>
    <cellStyle name="_Book2_4 32 Regulatory Assets and Liabilities  7 06- Exhibit D" xfId="1595"/>
    <cellStyle name="_Book2_4 32 Regulatory Assets and Liabilities  7 06- Exhibit D 2" xfId="1596"/>
    <cellStyle name="_Book2_4 32 Regulatory Assets and Liabilities  7 06- Exhibit D 2 2" xfId="1597"/>
    <cellStyle name="_Book2_4 32 Regulatory Assets and Liabilities  7 06- Exhibit D 3" xfId="1598"/>
    <cellStyle name="_Book2_4 32 Regulatory Assets and Liabilities  7 06- Exhibit D_NIM Summary" xfId="1599"/>
    <cellStyle name="_Book2_4 32 Regulatory Assets and Liabilities  7 06- Exhibit D_NIM Summary 2" xfId="1600"/>
    <cellStyle name="_Book2_ACCOUNTS" xfId="1601"/>
    <cellStyle name="_x0013__Book2_Adj Bench DR 3 for Initial Briefs (Electric)" xfId="1602"/>
    <cellStyle name="_x0013__Book2_Adj Bench DR 3 for Initial Briefs (Electric) 2" xfId="1603"/>
    <cellStyle name="_x0013__Book2_Adj Bench DR 3 for Initial Briefs (Electric) 2 2" xfId="1604"/>
    <cellStyle name="_x0013__Book2_Adj Bench DR 3 for Initial Briefs (Electric) 3" xfId="1605"/>
    <cellStyle name="_Book2_Att B to RECs proceeds proposal" xfId="1606"/>
    <cellStyle name="_Book2_AURORA Total New" xfId="1607"/>
    <cellStyle name="_Book2_AURORA Total New 2" xfId="1608"/>
    <cellStyle name="_Book2_Backup for Attachment B 2010-09-09" xfId="1609"/>
    <cellStyle name="_Book2_Bench Request - Attachment B" xfId="1610"/>
    <cellStyle name="_Book2_Book2" xfId="1611"/>
    <cellStyle name="_Book2_Book2 2" xfId="1612"/>
    <cellStyle name="_Book2_Book2 2 2" xfId="1613"/>
    <cellStyle name="_Book2_Book2 3" xfId="1614"/>
    <cellStyle name="_Book2_Book2_Adj Bench DR 3 for Initial Briefs (Electric)" xfId="1615"/>
    <cellStyle name="_Book2_Book2_Adj Bench DR 3 for Initial Briefs (Electric) 2" xfId="1616"/>
    <cellStyle name="_Book2_Book2_Adj Bench DR 3 for Initial Briefs (Electric) 2 2" xfId="1617"/>
    <cellStyle name="_Book2_Book2_Adj Bench DR 3 for Initial Briefs (Electric) 3" xfId="1618"/>
    <cellStyle name="_Book2_Book2_Electric Rev Req Model (2009 GRC) Rebuttal" xfId="1619"/>
    <cellStyle name="_Book2_Book2_Electric Rev Req Model (2009 GRC) Rebuttal 2" xfId="1620"/>
    <cellStyle name="_Book2_Book2_Electric Rev Req Model (2009 GRC) Rebuttal 2 2" xfId="1621"/>
    <cellStyle name="_Book2_Book2_Electric Rev Req Model (2009 GRC) Rebuttal 3" xfId="1622"/>
    <cellStyle name="_Book2_Book2_Electric Rev Req Model (2009 GRC) Rebuttal REmoval of New  WH Solar AdjustMI" xfId="1623"/>
    <cellStyle name="_Book2_Book2_Electric Rev Req Model (2009 GRC) Rebuttal REmoval of New  WH Solar AdjustMI 2" xfId="1624"/>
    <cellStyle name="_Book2_Book2_Electric Rev Req Model (2009 GRC) Rebuttal REmoval of New  WH Solar AdjustMI 2 2" xfId="1625"/>
    <cellStyle name="_Book2_Book2_Electric Rev Req Model (2009 GRC) Rebuttal REmoval of New  WH Solar AdjustMI 3" xfId="1626"/>
    <cellStyle name="_Book2_Book2_Electric Rev Req Model (2009 GRC) Revised 01-18-2010" xfId="1627"/>
    <cellStyle name="_Book2_Book2_Electric Rev Req Model (2009 GRC) Revised 01-18-2010 2" xfId="1628"/>
    <cellStyle name="_Book2_Book2_Electric Rev Req Model (2009 GRC) Revised 01-18-2010 2 2" xfId="1629"/>
    <cellStyle name="_Book2_Book2_Electric Rev Req Model (2009 GRC) Revised 01-18-2010 3" xfId="1630"/>
    <cellStyle name="_Book2_Book2_Final Order Electric EXHIBIT A-1" xfId="1631"/>
    <cellStyle name="_Book2_Book2_Final Order Electric EXHIBIT A-1 2" xfId="1632"/>
    <cellStyle name="_Book2_Book2_Final Order Electric EXHIBIT A-1 2 2" xfId="1633"/>
    <cellStyle name="_Book2_Book2_Final Order Electric EXHIBIT A-1 3" xfId="1634"/>
    <cellStyle name="_Book2_Book4" xfId="1635"/>
    <cellStyle name="_Book2_Book4 2" xfId="1636"/>
    <cellStyle name="_Book2_Book4 2 2" xfId="1637"/>
    <cellStyle name="_Book2_Book4 3" xfId="1638"/>
    <cellStyle name="_Book2_Book9" xfId="1639"/>
    <cellStyle name="_Book2_Book9 2" xfId="1640"/>
    <cellStyle name="_Book2_Book9 2 2" xfId="1641"/>
    <cellStyle name="_Book2_Book9 3" xfId="1642"/>
    <cellStyle name="_Book2_Check the Interest Calculation" xfId="1643"/>
    <cellStyle name="_Book2_Check the Interest Calculation_Scenario 1 REC vs PTC Offset" xfId="1644"/>
    <cellStyle name="_Book2_Check the Interest Calculation_Scenario 3" xfId="1645"/>
    <cellStyle name="_Book2_Chelan PUD Power Costs (8-10)" xfId="1646"/>
    <cellStyle name="_Book2_DWH-08 (Rate Spread &amp; Design Workpapers)" xfId="1647"/>
    <cellStyle name="_x0013__Book2_Electric Rev Req Model (2009 GRC) Rebuttal" xfId="1648"/>
    <cellStyle name="_x0013__Book2_Electric Rev Req Model (2009 GRC) Rebuttal 2" xfId="1649"/>
    <cellStyle name="_x0013__Book2_Electric Rev Req Model (2009 GRC) Rebuttal 2 2" xfId="1650"/>
    <cellStyle name="_x0013__Book2_Electric Rev Req Model (2009 GRC) Rebuttal 3" xfId="1651"/>
    <cellStyle name="_x0013__Book2_Electric Rev Req Model (2009 GRC) Rebuttal REmoval of New  WH Solar AdjustMI" xfId="1652"/>
    <cellStyle name="_x0013__Book2_Electric Rev Req Model (2009 GRC) Rebuttal REmoval of New  WH Solar AdjustMI 2" xfId="1653"/>
    <cellStyle name="_x0013__Book2_Electric Rev Req Model (2009 GRC) Rebuttal REmoval of New  WH Solar AdjustMI 2 2" xfId="1654"/>
    <cellStyle name="_x0013__Book2_Electric Rev Req Model (2009 GRC) Rebuttal REmoval of New  WH Solar AdjustMI 3" xfId="1655"/>
    <cellStyle name="_x0013__Book2_Electric Rev Req Model (2009 GRC) Revised 01-18-2010" xfId="1656"/>
    <cellStyle name="_x0013__Book2_Electric Rev Req Model (2009 GRC) Revised 01-18-2010 2" xfId="1657"/>
    <cellStyle name="_x0013__Book2_Electric Rev Req Model (2009 GRC) Revised 01-18-2010 2 2" xfId="1658"/>
    <cellStyle name="_x0013__Book2_Electric Rev Req Model (2009 GRC) Revised 01-18-2010 3" xfId="1659"/>
    <cellStyle name="_Book2_Final 2008 PTC Rate Design Workpapers 10.27.08" xfId="1660"/>
    <cellStyle name="_x0013__Book2_Final Order Electric EXHIBIT A-1" xfId="1661"/>
    <cellStyle name="_x0013__Book2_Final Order Electric EXHIBIT A-1 2" xfId="1662"/>
    <cellStyle name="_x0013__Book2_Final Order Electric EXHIBIT A-1 2 2" xfId="1663"/>
    <cellStyle name="_x0013__Book2_Final Order Electric EXHIBIT A-1 3" xfId="1664"/>
    <cellStyle name="_Book2_Gas Rev Req Model (2010 GRC)" xfId="1665"/>
    <cellStyle name="_Book2_INPUTS" xfId="1666"/>
    <cellStyle name="_Book2_INPUTS 2" xfId="1667"/>
    <cellStyle name="_Book2_INPUTS 2 2" xfId="1668"/>
    <cellStyle name="_Book2_INPUTS 3" xfId="1669"/>
    <cellStyle name="_Book2_NIM Summary" xfId="1670"/>
    <cellStyle name="_Book2_NIM Summary 09GRC" xfId="1671"/>
    <cellStyle name="_Book2_NIM Summary 09GRC 2" xfId="1672"/>
    <cellStyle name="_Book2_NIM Summary 2" xfId="1673"/>
    <cellStyle name="_Book2_NIM Summary 3" xfId="1674"/>
    <cellStyle name="_Book2_NIM Summary 4" xfId="1675"/>
    <cellStyle name="_Book2_NIM Summary 5" xfId="1676"/>
    <cellStyle name="_Book2_NIM Summary 6" xfId="1677"/>
    <cellStyle name="_Book2_NIM Summary 7" xfId="1678"/>
    <cellStyle name="_Book2_NIM Summary 8" xfId="1679"/>
    <cellStyle name="_Book2_NIM Summary 9" xfId="1680"/>
    <cellStyle name="_Book2_PCA 10 -  Exhibit D from A Kellogg Jan 2011" xfId="1681"/>
    <cellStyle name="_Book2_PCA 10 -  Exhibit D from A Kellogg July 2011" xfId="1682"/>
    <cellStyle name="_Book2_PCA 10 -  Exhibit D from S Free Rcv'd 12-11" xfId="1683"/>
    <cellStyle name="_Book2_PCA 9 -  Exhibit D April 2010" xfId="1684"/>
    <cellStyle name="_Book2_PCA 9 -  Exhibit D April 2010 (3)" xfId="1685"/>
    <cellStyle name="_Book2_PCA 9 -  Exhibit D April 2010 (3) 2" xfId="1686"/>
    <cellStyle name="_Book2_PCA 9 -  Exhibit D Nov 2010" xfId="1687"/>
    <cellStyle name="_Book2_PCA 9 - Exhibit D at August 2010" xfId="1688"/>
    <cellStyle name="_Book2_PCA 9 - Exhibit D June 2010 GRC" xfId="1689"/>
    <cellStyle name="_Book2_Power Costs - Comparison bx Rbtl-Staff-Jt-PC" xfId="1690"/>
    <cellStyle name="_Book2_Power Costs - Comparison bx Rbtl-Staff-Jt-PC 2" xfId="1691"/>
    <cellStyle name="_Book2_Power Costs - Comparison bx Rbtl-Staff-Jt-PC 2 2" xfId="1692"/>
    <cellStyle name="_Book2_Power Costs - Comparison bx Rbtl-Staff-Jt-PC 3" xfId="1693"/>
    <cellStyle name="_Book2_Power Costs - Comparison bx Rbtl-Staff-Jt-PC_Adj Bench DR 3 for Initial Briefs (Electric)" xfId="1694"/>
    <cellStyle name="_Book2_Power Costs - Comparison bx Rbtl-Staff-Jt-PC_Adj Bench DR 3 for Initial Briefs (Electric) 2" xfId="1695"/>
    <cellStyle name="_Book2_Power Costs - Comparison bx Rbtl-Staff-Jt-PC_Adj Bench DR 3 for Initial Briefs (Electric) 2 2" xfId="1696"/>
    <cellStyle name="_Book2_Power Costs - Comparison bx Rbtl-Staff-Jt-PC_Adj Bench DR 3 for Initial Briefs (Electric) 3" xfId="1697"/>
    <cellStyle name="_Book2_Power Costs - Comparison bx Rbtl-Staff-Jt-PC_Electric Rev Req Model (2009 GRC) Rebuttal" xfId="1698"/>
    <cellStyle name="_Book2_Power Costs - Comparison bx Rbtl-Staff-Jt-PC_Electric Rev Req Model (2009 GRC) Rebuttal 2" xfId="1699"/>
    <cellStyle name="_Book2_Power Costs - Comparison bx Rbtl-Staff-Jt-PC_Electric Rev Req Model (2009 GRC) Rebuttal 2 2" xfId="1700"/>
    <cellStyle name="_Book2_Power Costs - Comparison bx Rbtl-Staff-Jt-PC_Electric Rev Req Model (2009 GRC) Rebuttal 3" xfId="1701"/>
    <cellStyle name="_Book2_Power Costs - Comparison bx Rbtl-Staff-Jt-PC_Electric Rev Req Model (2009 GRC) Rebuttal REmoval of New  WH Solar AdjustMI" xfId="1702"/>
    <cellStyle name="_Book2_Power Costs - Comparison bx Rbtl-Staff-Jt-PC_Electric Rev Req Model (2009 GRC) Rebuttal REmoval of New  WH Solar AdjustMI 2" xfId="1703"/>
    <cellStyle name="_Book2_Power Costs - Comparison bx Rbtl-Staff-Jt-PC_Electric Rev Req Model (2009 GRC) Rebuttal REmoval of New  WH Solar AdjustMI 2 2" xfId="1704"/>
    <cellStyle name="_Book2_Power Costs - Comparison bx Rbtl-Staff-Jt-PC_Electric Rev Req Model (2009 GRC) Rebuttal REmoval of New  WH Solar AdjustMI 3" xfId="1705"/>
    <cellStyle name="_Book2_Power Costs - Comparison bx Rbtl-Staff-Jt-PC_Electric Rev Req Model (2009 GRC) Revised 01-18-2010" xfId="1706"/>
    <cellStyle name="_Book2_Power Costs - Comparison bx Rbtl-Staff-Jt-PC_Electric Rev Req Model (2009 GRC) Revised 01-18-2010 2" xfId="1707"/>
    <cellStyle name="_Book2_Power Costs - Comparison bx Rbtl-Staff-Jt-PC_Electric Rev Req Model (2009 GRC) Revised 01-18-2010 2 2" xfId="1708"/>
    <cellStyle name="_Book2_Power Costs - Comparison bx Rbtl-Staff-Jt-PC_Electric Rev Req Model (2009 GRC) Revised 01-18-2010 3" xfId="1709"/>
    <cellStyle name="_Book2_Power Costs - Comparison bx Rbtl-Staff-Jt-PC_Final Order Electric EXHIBIT A-1" xfId="1710"/>
    <cellStyle name="_Book2_Power Costs - Comparison bx Rbtl-Staff-Jt-PC_Final Order Electric EXHIBIT A-1 2" xfId="1711"/>
    <cellStyle name="_Book2_Power Costs - Comparison bx Rbtl-Staff-Jt-PC_Final Order Electric EXHIBIT A-1 2 2" xfId="1712"/>
    <cellStyle name="_Book2_Power Costs - Comparison bx Rbtl-Staff-Jt-PC_Final Order Electric EXHIBIT A-1 3" xfId="1713"/>
    <cellStyle name="_Book2_Production Adj 4.37" xfId="1714"/>
    <cellStyle name="_Book2_Production Adj 4.37 2" xfId="1715"/>
    <cellStyle name="_Book2_Production Adj 4.37 2 2" xfId="1716"/>
    <cellStyle name="_Book2_Production Adj 4.37 3" xfId="1717"/>
    <cellStyle name="_Book2_Purchased Power Adj 4.03" xfId="1718"/>
    <cellStyle name="_Book2_Purchased Power Adj 4.03 2" xfId="1719"/>
    <cellStyle name="_Book2_Purchased Power Adj 4.03 2 2" xfId="1720"/>
    <cellStyle name="_Book2_Purchased Power Adj 4.03 3" xfId="1721"/>
    <cellStyle name="_Book2_Rebuttal Power Costs" xfId="1722"/>
    <cellStyle name="_Book2_Rebuttal Power Costs 2" xfId="1723"/>
    <cellStyle name="_Book2_Rebuttal Power Costs 2 2" xfId="1724"/>
    <cellStyle name="_Book2_Rebuttal Power Costs 3" xfId="1725"/>
    <cellStyle name="_Book2_Rebuttal Power Costs_Adj Bench DR 3 for Initial Briefs (Electric)" xfId="1726"/>
    <cellStyle name="_Book2_Rebuttal Power Costs_Adj Bench DR 3 for Initial Briefs (Electric) 2" xfId="1727"/>
    <cellStyle name="_Book2_Rebuttal Power Costs_Adj Bench DR 3 for Initial Briefs (Electric) 2 2" xfId="1728"/>
    <cellStyle name="_Book2_Rebuttal Power Costs_Adj Bench DR 3 for Initial Briefs (Electric) 3" xfId="1729"/>
    <cellStyle name="_Book2_Rebuttal Power Costs_Electric Rev Req Model (2009 GRC) Rebuttal" xfId="1730"/>
    <cellStyle name="_Book2_Rebuttal Power Costs_Electric Rev Req Model (2009 GRC) Rebuttal 2" xfId="1731"/>
    <cellStyle name="_Book2_Rebuttal Power Costs_Electric Rev Req Model (2009 GRC) Rebuttal 2 2" xfId="1732"/>
    <cellStyle name="_Book2_Rebuttal Power Costs_Electric Rev Req Model (2009 GRC) Rebuttal 3" xfId="1733"/>
    <cellStyle name="_Book2_Rebuttal Power Costs_Electric Rev Req Model (2009 GRC) Rebuttal REmoval of New  WH Solar AdjustMI" xfId="1734"/>
    <cellStyle name="_Book2_Rebuttal Power Costs_Electric Rev Req Model (2009 GRC) Rebuttal REmoval of New  WH Solar AdjustMI 2" xfId="1735"/>
    <cellStyle name="_Book2_Rebuttal Power Costs_Electric Rev Req Model (2009 GRC) Rebuttal REmoval of New  WH Solar AdjustMI 2 2" xfId="1736"/>
    <cellStyle name="_Book2_Rebuttal Power Costs_Electric Rev Req Model (2009 GRC) Rebuttal REmoval of New  WH Solar AdjustMI 3" xfId="1737"/>
    <cellStyle name="_Book2_Rebuttal Power Costs_Electric Rev Req Model (2009 GRC) Revised 01-18-2010" xfId="1738"/>
    <cellStyle name="_Book2_Rebuttal Power Costs_Electric Rev Req Model (2009 GRC) Revised 01-18-2010 2" xfId="1739"/>
    <cellStyle name="_Book2_Rebuttal Power Costs_Electric Rev Req Model (2009 GRC) Revised 01-18-2010 2 2" xfId="1740"/>
    <cellStyle name="_Book2_Rebuttal Power Costs_Electric Rev Req Model (2009 GRC) Revised 01-18-2010 3" xfId="1741"/>
    <cellStyle name="_Book2_Rebuttal Power Costs_Final Order Electric EXHIBIT A-1" xfId="1742"/>
    <cellStyle name="_Book2_Rebuttal Power Costs_Final Order Electric EXHIBIT A-1 2" xfId="1743"/>
    <cellStyle name="_Book2_Rebuttal Power Costs_Final Order Electric EXHIBIT A-1 2 2" xfId="1744"/>
    <cellStyle name="_Book2_Rebuttal Power Costs_Final Order Electric EXHIBIT A-1 3" xfId="1745"/>
    <cellStyle name="_Book2_RECS vs PTC's w Interest 6-28-10" xfId="1746"/>
    <cellStyle name="_Book2_ROR &amp; CONV FACTOR" xfId="1747"/>
    <cellStyle name="_Book2_ROR &amp; CONV FACTOR 2" xfId="1748"/>
    <cellStyle name="_Book2_ROR &amp; CONV FACTOR 2 2" xfId="1749"/>
    <cellStyle name="_Book2_ROR &amp; CONV FACTOR 3" xfId="1750"/>
    <cellStyle name="_Book2_ROR 5.02" xfId="1751"/>
    <cellStyle name="_Book2_ROR 5.02 2" xfId="1752"/>
    <cellStyle name="_Book2_ROR 5.02 2 2" xfId="1753"/>
    <cellStyle name="_Book2_ROR 5.02 3" xfId="1754"/>
    <cellStyle name="_Book2_Wind Integration 10GRC" xfId="1755"/>
    <cellStyle name="_Book2_Wind Integration 10GRC 2" xfId="1756"/>
    <cellStyle name="_Book3" xfId="1757"/>
    <cellStyle name="_Book5" xfId="1758"/>
    <cellStyle name="_Book5_Chelan PUD Power Costs (8-10)" xfId="1759"/>
    <cellStyle name="_Book5_DEM-WP(C) Costs Not In AURORA 2010GRC As Filed" xfId="1760"/>
    <cellStyle name="_Book5_DEM-WP(C) Costs Not In AURORA 2010GRC As Filed 2" xfId="1761"/>
    <cellStyle name="_Book5_NIM Summary" xfId="1762"/>
    <cellStyle name="_Book5_NIM Summary 09GRC" xfId="1763"/>
    <cellStyle name="_Book5_NIM Summary 2" xfId="1764"/>
    <cellStyle name="_Book5_NIM Summary 3" xfId="1765"/>
    <cellStyle name="_Book5_NIM Summary 4" xfId="1766"/>
    <cellStyle name="_Book5_NIM Summary 5" xfId="1767"/>
    <cellStyle name="_Book5_NIM Summary 6" xfId="1768"/>
    <cellStyle name="_Book5_NIM Summary 7" xfId="1769"/>
    <cellStyle name="_Book5_NIM Summary 8" xfId="1770"/>
    <cellStyle name="_Book5_NIM Summary 9" xfId="1771"/>
    <cellStyle name="_Book5_PCA 9 -  Exhibit D April 2010 (3)" xfId="1772"/>
    <cellStyle name="_Book5_Reconciliation" xfId="1773"/>
    <cellStyle name="_Book5_Reconciliation 2" xfId="1774"/>
    <cellStyle name="_Book5_Wind Integration 10GRC" xfId="1775"/>
    <cellStyle name="_Book5_Wind Integration 10GRC 2" xfId="1776"/>
    <cellStyle name="_BPA NOS" xfId="1777"/>
    <cellStyle name="_BPA NOS 2" xfId="1778"/>
    <cellStyle name="_BPA NOS_DEM-WP(C) Wind Integration Summary 2010GRC" xfId="1779"/>
    <cellStyle name="_BPA NOS_DEM-WP(C) Wind Integration Summary 2010GRC 2" xfId="1780"/>
    <cellStyle name="_BPA NOS_NIM Summary" xfId="1781"/>
    <cellStyle name="_BPA NOS_NIM Summary 2" xfId="1782"/>
    <cellStyle name="_Chelan Debt Forecast 12.19.05" xfId="1783"/>
    <cellStyle name="_Chelan Debt Forecast 12.19.05 10" xfId="1784"/>
    <cellStyle name="_Chelan Debt Forecast 12.19.05 2" xfId="1785"/>
    <cellStyle name="_Chelan Debt Forecast 12.19.05 2 2" xfId="1786"/>
    <cellStyle name="_Chelan Debt Forecast 12.19.05 2 2 2" xfId="1787"/>
    <cellStyle name="_Chelan Debt Forecast 12.19.05 2 3" xfId="1788"/>
    <cellStyle name="_Chelan Debt Forecast 12.19.05 3" xfId="1789"/>
    <cellStyle name="_Chelan Debt Forecast 12.19.05 3 2" xfId="1790"/>
    <cellStyle name="_Chelan Debt Forecast 12.19.05 3 2 2" xfId="1791"/>
    <cellStyle name="_Chelan Debt Forecast 12.19.05 3 3" xfId="1792"/>
    <cellStyle name="_Chelan Debt Forecast 12.19.05 3 3 2" xfId="1793"/>
    <cellStyle name="_Chelan Debt Forecast 12.19.05 3 4" xfId="1794"/>
    <cellStyle name="_Chelan Debt Forecast 12.19.05 3 4 2" xfId="1795"/>
    <cellStyle name="_Chelan Debt Forecast 12.19.05 4" xfId="1796"/>
    <cellStyle name="_Chelan Debt Forecast 12.19.05 4 2" xfId="1797"/>
    <cellStyle name="_Chelan Debt Forecast 12.19.05 4_2011 Operations Snapshot" xfId="1798"/>
    <cellStyle name="_Chelan Debt Forecast 12.19.05 4_Department" xfId="1799"/>
    <cellStyle name="_Chelan Debt Forecast 12.19.05 4_VarX" xfId="1800"/>
    <cellStyle name="_Chelan Debt Forecast 12.19.05 5" xfId="1801"/>
    <cellStyle name="_Chelan Debt Forecast 12.19.05 5 2" xfId="1802"/>
    <cellStyle name="_Chelan Debt Forecast 12.19.05 5 2 2" xfId="1803"/>
    <cellStyle name="_Chelan Debt Forecast 12.19.05 5 2_County_Stop_Light_Chart_2012_02" xfId="1804"/>
    <cellStyle name="_Chelan Debt Forecast 12.19.05 5 2_County_Stop_Light_Chart_2012_06" xfId="1805"/>
    <cellStyle name="_Chelan Debt Forecast 12.19.05 5 2_County_Stop_Light_Chart_Template" xfId="1806"/>
    <cellStyle name="_Chelan Debt Forecast 12.19.05 5_2011 OM ASM Report" xfId="1807"/>
    <cellStyle name="_Chelan Debt Forecast 12.19.05 5_2011 OM ASM Report 2" xfId="1808"/>
    <cellStyle name="_Chelan Debt Forecast 12.19.05 5_2011 OM ASM Report_County_Stop_Light_Chart_2012_02" xfId="1809"/>
    <cellStyle name="_Chelan Debt Forecast 12.19.05 5_2011 OM ASM Report_County_Stop_Light_Chart_2012_06" xfId="1810"/>
    <cellStyle name="_Chelan Debt Forecast 12.19.05 5_2011 OM ASM Report_County_Stop_Light_Chart_Template" xfId="1811"/>
    <cellStyle name="_Chelan Debt Forecast 12.19.05 5_2011 Operations Snapshot" xfId="1812"/>
    <cellStyle name="_Chelan Debt Forecast 12.19.05 5_2011 Operations Snapshot 2" xfId="1813"/>
    <cellStyle name="_Chelan Debt Forecast 12.19.05 5_2011 Operations Snapshot_County_Stop_Light_Chart_2012_02" xfId="1814"/>
    <cellStyle name="_Chelan Debt Forecast 12.19.05 5_2011 Operations Snapshot_County_Stop_Light_Chart_2012_06" xfId="1815"/>
    <cellStyle name="_Chelan Debt Forecast 12.19.05 5_2011 Operations Snapshot_County_Stop_Light_Chart_Template" xfId="1816"/>
    <cellStyle name="_Chelan Debt Forecast 12.19.05 5_2012 Operations Snapshot" xfId="1817"/>
    <cellStyle name="_Chelan Debt Forecast 12.19.05 5_Copy of 2011 OM ASM Report" xfId="1818"/>
    <cellStyle name="_Chelan Debt Forecast 12.19.05 5_Department" xfId="1819"/>
    <cellStyle name="_Chelan Debt Forecast 12.19.05 5_Jan 2012 OM ASM Report" xfId="1820"/>
    <cellStyle name="_Chelan Debt Forecast 12.19.05 5_VarX" xfId="1821"/>
    <cellStyle name="_Chelan Debt Forecast 12.19.05 6" xfId="1822"/>
    <cellStyle name="_Chelan Debt Forecast 12.19.05 6 2" xfId="1823"/>
    <cellStyle name="_Chelan Debt Forecast 12.19.05 6_County_Stop_Light_Chart_2012_02" xfId="1824"/>
    <cellStyle name="_Chelan Debt Forecast 12.19.05 6_County_Stop_Light_Chart_2012_06" xfId="1825"/>
    <cellStyle name="_Chelan Debt Forecast 12.19.05 6_County_Stop_Light_Chart_Template" xfId="1826"/>
    <cellStyle name="_Chelan Debt Forecast 12.19.05 6_Department" xfId="1827"/>
    <cellStyle name="_Chelan Debt Forecast 12.19.05 6_Department 2" xfId="1828"/>
    <cellStyle name="_Chelan Debt Forecast 12.19.05 6_VarX" xfId="1829"/>
    <cellStyle name="_Chelan Debt Forecast 12.19.05 6_VarX 2" xfId="1830"/>
    <cellStyle name="_Chelan Debt Forecast 12.19.05 7" xfId="1831"/>
    <cellStyle name="_Chelan Debt Forecast 12.19.05 7 2" xfId="1832"/>
    <cellStyle name="_Chelan Debt Forecast 12.19.05 7_County_Stop_Light_Chart_2012_02" xfId="1833"/>
    <cellStyle name="_Chelan Debt Forecast 12.19.05 7_County_Stop_Light_Chart_2012_06" xfId="1834"/>
    <cellStyle name="_Chelan Debt Forecast 12.19.05 7_County_Stop_Light_Chart_Template" xfId="1835"/>
    <cellStyle name="_Chelan Debt Forecast 12.19.05 8" xfId="1836"/>
    <cellStyle name="_Chelan Debt Forecast 12.19.05 9" xfId="1837"/>
    <cellStyle name="_Chelan Debt Forecast 12.19.05_(C) WHE Proforma with ITC cash grant 10 Yr Amort_for deferral_102809" xfId="1838"/>
    <cellStyle name="_Chelan Debt Forecast 12.19.05_(C) WHE Proforma with ITC cash grant 10 Yr Amort_for deferral_102809 2" xfId="1839"/>
    <cellStyle name="_Chelan Debt Forecast 12.19.05_(C) WHE Proforma with ITC cash grant 10 Yr Amort_for deferral_102809 2 2" xfId="1840"/>
    <cellStyle name="_Chelan Debt Forecast 12.19.05_(C) WHE Proforma with ITC cash grant 10 Yr Amort_for deferral_102809 3" xfId="1841"/>
    <cellStyle name="_Chelan Debt Forecast 12.19.05_(C) WHE Proforma with ITC cash grant 10 Yr Amort_for deferral_102809_16.07E Wild Horse Wind Expansionwrkingfile" xfId="1842"/>
    <cellStyle name="_Chelan Debt Forecast 12.19.05_(C) WHE Proforma with ITC cash grant 10 Yr Amort_for deferral_102809_16.07E Wild Horse Wind Expansionwrkingfile 2" xfId="1843"/>
    <cellStyle name="_Chelan Debt Forecast 12.19.05_(C) WHE Proforma with ITC cash grant 10 Yr Amort_for deferral_102809_16.07E Wild Horse Wind Expansionwrkingfile 2 2" xfId="1844"/>
    <cellStyle name="_Chelan Debt Forecast 12.19.05_(C) WHE Proforma with ITC cash grant 10 Yr Amort_for deferral_102809_16.07E Wild Horse Wind Expansionwrkingfile 3" xfId="1845"/>
    <cellStyle name="_Chelan Debt Forecast 12.19.05_(C) WHE Proforma with ITC cash grant 10 Yr Amort_for deferral_102809_16.07E Wild Horse Wind Expansionwrkingfile SF" xfId="1846"/>
    <cellStyle name="_Chelan Debt Forecast 12.19.05_(C) WHE Proforma with ITC cash grant 10 Yr Amort_for deferral_102809_16.07E Wild Horse Wind Expansionwrkingfile SF 2" xfId="1847"/>
    <cellStyle name="_Chelan Debt Forecast 12.19.05_(C) WHE Proforma with ITC cash grant 10 Yr Amort_for deferral_102809_16.07E Wild Horse Wind Expansionwrkingfile SF 2 2" xfId="1848"/>
    <cellStyle name="_Chelan Debt Forecast 12.19.05_(C) WHE Proforma with ITC cash grant 10 Yr Amort_for deferral_102809_16.07E Wild Horse Wind Expansionwrkingfile SF 3" xfId="1849"/>
    <cellStyle name="_Chelan Debt Forecast 12.19.05_(C) WHE Proforma with ITC cash grant 10 Yr Amort_for deferral_102809_16.37E Wild Horse Expansion DeferralRevwrkingfile SF" xfId="1850"/>
    <cellStyle name="_Chelan Debt Forecast 12.19.05_(C) WHE Proforma with ITC cash grant 10 Yr Amort_for deferral_102809_16.37E Wild Horse Expansion DeferralRevwrkingfile SF 2" xfId="1851"/>
    <cellStyle name="_Chelan Debt Forecast 12.19.05_(C) WHE Proforma with ITC cash grant 10 Yr Amort_for deferral_102809_16.37E Wild Horse Expansion DeferralRevwrkingfile SF 2 2" xfId="1852"/>
    <cellStyle name="_Chelan Debt Forecast 12.19.05_(C) WHE Proforma with ITC cash grant 10 Yr Amort_for deferral_102809_16.37E Wild Horse Expansion DeferralRevwrkingfile SF 3" xfId="1853"/>
    <cellStyle name="_Chelan Debt Forecast 12.19.05_(C) WHE Proforma with ITC cash grant 10 Yr Amort_for rebuttal_120709" xfId="1854"/>
    <cellStyle name="_Chelan Debt Forecast 12.19.05_(C) WHE Proforma with ITC cash grant 10 Yr Amort_for rebuttal_120709 2" xfId="1855"/>
    <cellStyle name="_Chelan Debt Forecast 12.19.05_(C) WHE Proforma with ITC cash grant 10 Yr Amort_for rebuttal_120709 2 2" xfId="1856"/>
    <cellStyle name="_Chelan Debt Forecast 12.19.05_(C) WHE Proforma with ITC cash grant 10 Yr Amort_for rebuttal_120709 3" xfId="1857"/>
    <cellStyle name="_Chelan Debt Forecast 12.19.05_04.07E Wild Horse Wind Expansion" xfId="1858"/>
    <cellStyle name="_Chelan Debt Forecast 12.19.05_04.07E Wild Horse Wind Expansion 2" xfId="1859"/>
    <cellStyle name="_Chelan Debt Forecast 12.19.05_04.07E Wild Horse Wind Expansion 2 2" xfId="1860"/>
    <cellStyle name="_Chelan Debt Forecast 12.19.05_04.07E Wild Horse Wind Expansion 3" xfId="1861"/>
    <cellStyle name="_Chelan Debt Forecast 12.19.05_04.07E Wild Horse Wind Expansion_16.07E Wild Horse Wind Expansionwrkingfile" xfId="1862"/>
    <cellStyle name="_Chelan Debt Forecast 12.19.05_04.07E Wild Horse Wind Expansion_16.07E Wild Horse Wind Expansionwrkingfile 2" xfId="1863"/>
    <cellStyle name="_Chelan Debt Forecast 12.19.05_04.07E Wild Horse Wind Expansion_16.07E Wild Horse Wind Expansionwrkingfile 2 2" xfId="1864"/>
    <cellStyle name="_Chelan Debt Forecast 12.19.05_04.07E Wild Horse Wind Expansion_16.07E Wild Horse Wind Expansionwrkingfile 3" xfId="1865"/>
    <cellStyle name="_Chelan Debt Forecast 12.19.05_04.07E Wild Horse Wind Expansion_16.07E Wild Horse Wind Expansionwrkingfile SF" xfId="1866"/>
    <cellStyle name="_Chelan Debt Forecast 12.19.05_04.07E Wild Horse Wind Expansion_16.07E Wild Horse Wind Expansionwrkingfile SF 2" xfId="1867"/>
    <cellStyle name="_Chelan Debt Forecast 12.19.05_04.07E Wild Horse Wind Expansion_16.07E Wild Horse Wind Expansionwrkingfile SF 2 2" xfId="1868"/>
    <cellStyle name="_Chelan Debt Forecast 12.19.05_04.07E Wild Horse Wind Expansion_16.07E Wild Horse Wind Expansionwrkingfile SF 3" xfId="1869"/>
    <cellStyle name="_Chelan Debt Forecast 12.19.05_04.07E Wild Horse Wind Expansion_16.37E Wild Horse Expansion DeferralRevwrkingfile SF" xfId="1870"/>
    <cellStyle name="_Chelan Debt Forecast 12.19.05_04.07E Wild Horse Wind Expansion_16.37E Wild Horse Expansion DeferralRevwrkingfile SF 2" xfId="1871"/>
    <cellStyle name="_Chelan Debt Forecast 12.19.05_04.07E Wild Horse Wind Expansion_16.37E Wild Horse Expansion DeferralRevwrkingfile SF 2 2" xfId="1872"/>
    <cellStyle name="_Chelan Debt Forecast 12.19.05_04.07E Wild Horse Wind Expansion_16.37E Wild Horse Expansion DeferralRevwrkingfile SF 3" xfId="1873"/>
    <cellStyle name="_Chelan Debt Forecast 12.19.05_16.07E Wild Horse Wind Expansionwrkingfile" xfId="1874"/>
    <cellStyle name="_Chelan Debt Forecast 12.19.05_16.07E Wild Horse Wind Expansionwrkingfile 2" xfId="1875"/>
    <cellStyle name="_Chelan Debt Forecast 12.19.05_16.07E Wild Horse Wind Expansionwrkingfile 2 2" xfId="1876"/>
    <cellStyle name="_Chelan Debt Forecast 12.19.05_16.07E Wild Horse Wind Expansionwrkingfile 3" xfId="1877"/>
    <cellStyle name="_Chelan Debt Forecast 12.19.05_16.07E Wild Horse Wind Expansionwrkingfile SF" xfId="1878"/>
    <cellStyle name="_Chelan Debt Forecast 12.19.05_16.07E Wild Horse Wind Expansionwrkingfile SF 2" xfId="1879"/>
    <cellStyle name="_Chelan Debt Forecast 12.19.05_16.07E Wild Horse Wind Expansionwrkingfile SF 2 2" xfId="1880"/>
    <cellStyle name="_Chelan Debt Forecast 12.19.05_16.07E Wild Horse Wind Expansionwrkingfile SF 3" xfId="1881"/>
    <cellStyle name="_Chelan Debt Forecast 12.19.05_16.37E Wild Horse Expansion DeferralRevwrkingfile SF" xfId="1882"/>
    <cellStyle name="_Chelan Debt Forecast 12.19.05_16.37E Wild Horse Expansion DeferralRevwrkingfile SF 2" xfId="1883"/>
    <cellStyle name="_Chelan Debt Forecast 12.19.05_16.37E Wild Horse Expansion DeferralRevwrkingfile SF 2 2" xfId="1884"/>
    <cellStyle name="_Chelan Debt Forecast 12.19.05_16.37E Wild Horse Expansion DeferralRevwrkingfile SF 3" xfId="1885"/>
    <cellStyle name="_Chelan Debt Forecast 12.19.05_2009 Compliance Filing PCA Exhibits for GRC" xfId="1886"/>
    <cellStyle name="_Chelan Debt Forecast 12.19.05_2009 GRC Compl Filing - Exhibit D" xfId="1887"/>
    <cellStyle name="_Chelan Debt Forecast 12.19.05_2009 GRC Compl Filing - Exhibit D 2" xfId="1888"/>
    <cellStyle name="_Chelan Debt Forecast 12.19.05_2010 PTC's July1_Dec31 2010 " xfId="1889"/>
    <cellStyle name="_Chelan Debt Forecast 12.19.05_2010 PTC's Sept10_Aug11 (Version 4)" xfId="1890"/>
    <cellStyle name="_Chelan Debt Forecast 12.19.05_2011 OM ASM Report" xfId="1891"/>
    <cellStyle name="_Chelan Debt Forecast 12.19.05_2011 OM ASM Report 2" xfId="1892"/>
    <cellStyle name="_Chelan Debt Forecast 12.19.05_2011 OM ASM Report_County_Stop_Light_Chart_2012_02" xfId="1893"/>
    <cellStyle name="_Chelan Debt Forecast 12.19.05_2011 OM ASM Report_County_Stop_Light_Chart_2012_06" xfId="1894"/>
    <cellStyle name="_Chelan Debt Forecast 12.19.05_2011 OM ASM Report_County_Stop_Light_Chart_Template" xfId="1895"/>
    <cellStyle name="_Chelan Debt Forecast 12.19.05_3.01 Income Statement" xfId="1896"/>
    <cellStyle name="_Chelan Debt Forecast 12.19.05_4 31 Regulatory Assets and Liabilities  7 06- Exhibit D" xfId="1897"/>
    <cellStyle name="_Chelan Debt Forecast 12.19.05_4 31 Regulatory Assets and Liabilities  7 06- Exhibit D 2" xfId="1898"/>
    <cellStyle name="_Chelan Debt Forecast 12.19.05_4 31 Regulatory Assets and Liabilities  7 06- Exhibit D 2 2" xfId="1899"/>
    <cellStyle name="_Chelan Debt Forecast 12.19.05_4 31 Regulatory Assets and Liabilities  7 06- Exhibit D 3" xfId="1900"/>
    <cellStyle name="_Chelan Debt Forecast 12.19.05_4 31 Regulatory Assets and Liabilities  7 06- Exhibit D_NIM Summary" xfId="1901"/>
    <cellStyle name="_Chelan Debt Forecast 12.19.05_4 31 Regulatory Assets and Liabilities  7 06- Exhibit D_NIM Summary 2" xfId="1902"/>
    <cellStyle name="_Chelan Debt Forecast 12.19.05_4 32 Regulatory Assets and Liabilities  7 06- Exhibit D" xfId="1903"/>
    <cellStyle name="_Chelan Debt Forecast 12.19.05_4 32 Regulatory Assets and Liabilities  7 06- Exhibit D 2" xfId="1904"/>
    <cellStyle name="_Chelan Debt Forecast 12.19.05_4 32 Regulatory Assets and Liabilities  7 06- Exhibit D 2 2" xfId="1905"/>
    <cellStyle name="_Chelan Debt Forecast 12.19.05_4 32 Regulatory Assets and Liabilities  7 06- Exhibit D 3" xfId="1906"/>
    <cellStyle name="_Chelan Debt Forecast 12.19.05_4 32 Regulatory Assets and Liabilities  7 06- Exhibit D_NIM Summary" xfId="1907"/>
    <cellStyle name="_Chelan Debt Forecast 12.19.05_4 32 Regulatory Assets and Liabilities  7 06- Exhibit D_NIM Summary 2" xfId="1908"/>
    <cellStyle name="_Chelan Debt Forecast 12.19.05_ACCOUNTS" xfId="1909"/>
    <cellStyle name="_Chelan Debt Forecast 12.19.05_Att B to RECs proceeds proposal" xfId="1910"/>
    <cellStyle name="_Chelan Debt Forecast 12.19.05_AURORA Total New" xfId="1911"/>
    <cellStyle name="_Chelan Debt Forecast 12.19.05_AURORA Total New 2" xfId="1912"/>
    <cellStyle name="_Chelan Debt Forecast 12.19.05_Backup for Attachment B 2010-09-09" xfId="1913"/>
    <cellStyle name="_Chelan Debt Forecast 12.19.05_Bench Request - Attachment B" xfId="1914"/>
    <cellStyle name="_Chelan Debt Forecast 12.19.05_Book2" xfId="1915"/>
    <cellStyle name="_Chelan Debt Forecast 12.19.05_Book2 2" xfId="1916"/>
    <cellStyle name="_Chelan Debt Forecast 12.19.05_Book2 2 2" xfId="1917"/>
    <cellStyle name="_Chelan Debt Forecast 12.19.05_Book2 3" xfId="1918"/>
    <cellStyle name="_Chelan Debt Forecast 12.19.05_Book2_Adj Bench DR 3 for Initial Briefs (Electric)" xfId="1919"/>
    <cellStyle name="_Chelan Debt Forecast 12.19.05_Book2_Adj Bench DR 3 for Initial Briefs (Electric) 2" xfId="1920"/>
    <cellStyle name="_Chelan Debt Forecast 12.19.05_Book2_Adj Bench DR 3 for Initial Briefs (Electric) 2 2" xfId="1921"/>
    <cellStyle name="_Chelan Debt Forecast 12.19.05_Book2_Adj Bench DR 3 for Initial Briefs (Electric) 3" xfId="1922"/>
    <cellStyle name="_Chelan Debt Forecast 12.19.05_Book2_Electric Rev Req Model (2009 GRC) Rebuttal" xfId="1923"/>
    <cellStyle name="_Chelan Debt Forecast 12.19.05_Book2_Electric Rev Req Model (2009 GRC) Rebuttal 2" xfId="1924"/>
    <cellStyle name="_Chelan Debt Forecast 12.19.05_Book2_Electric Rev Req Model (2009 GRC) Rebuttal 2 2" xfId="1925"/>
    <cellStyle name="_Chelan Debt Forecast 12.19.05_Book2_Electric Rev Req Model (2009 GRC) Rebuttal 3" xfId="1926"/>
    <cellStyle name="_Chelan Debt Forecast 12.19.05_Book2_Electric Rev Req Model (2009 GRC) Rebuttal REmoval of New  WH Solar AdjustMI" xfId="1927"/>
    <cellStyle name="_Chelan Debt Forecast 12.19.05_Book2_Electric Rev Req Model (2009 GRC) Rebuttal REmoval of New  WH Solar AdjustMI 2" xfId="1928"/>
    <cellStyle name="_Chelan Debt Forecast 12.19.05_Book2_Electric Rev Req Model (2009 GRC) Rebuttal REmoval of New  WH Solar AdjustMI 2 2" xfId="1929"/>
    <cellStyle name="_Chelan Debt Forecast 12.19.05_Book2_Electric Rev Req Model (2009 GRC) Rebuttal REmoval of New  WH Solar AdjustMI 3" xfId="1930"/>
    <cellStyle name="_Chelan Debt Forecast 12.19.05_Book2_Electric Rev Req Model (2009 GRC) Revised 01-18-2010" xfId="1931"/>
    <cellStyle name="_Chelan Debt Forecast 12.19.05_Book2_Electric Rev Req Model (2009 GRC) Revised 01-18-2010 2" xfId="1932"/>
    <cellStyle name="_Chelan Debt Forecast 12.19.05_Book2_Electric Rev Req Model (2009 GRC) Revised 01-18-2010 2 2" xfId="1933"/>
    <cellStyle name="_Chelan Debt Forecast 12.19.05_Book2_Electric Rev Req Model (2009 GRC) Revised 01-18-2010 3" xfId="1934"/>
    <cellStyle name="_Chelan Debt Forecast 12.19.05_Book2_Final Order Electric EXHIBIT A-1" xfId="1935"/>
    <cellStyle name="_Chelan Debt Forecast 12.19.05_Book2_Final Order Electric EXHIBIT A-1 2" xfId="1936"/>
    <cellStyle name="_Chelan Debt Forecast 12.19.05_Book2_Final Order Electric EXHIBIT A-1 2 2" xfId="1937"/>
    <cellStyle name="_Chelan Debt Forecast 12.19.05_Book2_Final Order Electric EXHIBIT A-1 3" xfId="1938"/>
    <cellStyle name="_Chelan Debt Forecast 12.19.05_Book4" xfId="1939"/>
    <cellStyle name="_Chelan Debt Forecast 12.19.05_Book4 2" xfId="1940"/>
    <cellStyle name="_Chelan Debt Forecast 12.19.05_Book4 2 2" xfId="1941"/>
    <cellStyle name="_Chelan Debt Forecast 12.19.05_Book4 3" xfId="1942"/>
    <cellStyle name="_Chelan Debt Forecast 12.19.05_Book9" xfId="1943"/>
    <cellStyle name="_Chelan Debt Forecast 12.19.05_Book9 2" xfId="1944"/>
    <cellStyle name="_Chelan Debt Forecast 12.19.05_Book9 2 2" xfId="1945"/>
    <cellStyle name="_Chelan Debt Forecast 12.19.05_Book9 3" xfId="1946"/>
    <cellStyle name="_Chelan Debt Forecast 12.19.05_Check the Interest Calculation" xfId="1947"/>
    <cellStyle name="_Chelan Debt Forecast 12.19.05_Check the Interest Calculation_Scenario 1 REC vs PTC Offset" xfId="1948"/>
    <cellStyle name="_Chelan Debt Forecast 12.19.05_Check the Interest Calculation_Scenario 3" xfId="1949"/>
    <cellStyle name="_Chelan Debt Forecast 12.19.05_Chelan PUD Power Costs (8-10)" xfId="1950"/>
    <cellStyle name="_Chelan Debt Forecast 12.19.05_DWH-08 (Rate Spread &amp; Design Workpapers)" xfId="1951"/>
    <cellStyle name="_Chelan Debt Forecast 12.19.05_Exhibit D fr R Gho 12-31-08" xfId="1952"/>
    <cellStyle name="_Chelan Debt Forecast 12.19.05_Exhibit D fr R Gho 12-31-08 2" xfId="1953"/>
    <cellStyle name="_Chelan Debt Forecast 12.19.05_Exhibit D fr R Gho 12-31-08 v2" xfId="1954"/>
    <cellStyle name="_Chelan Debt Forecast 12.19.05_Exhibit D fr R Gho 12-31-08 v2 2" xfId="1955"/>
    <cellStyle name="_Chelan Debt Forecast 12.19.05_Exhibit D fr R Gho 12-31-08 v2_NIM Summary" xfId="1956"/>
    <cellStyle name="_Chelan Debt Forecast 12.19.05_Exhibit D fr R Gho 12-31-08 v2_NIM Summary 2" xfId="1957"/>
    <cellStyle name="_Chelan Debt Forecast 12.19.05_Exhibit D fr R Gho 12-31-08_NIM Summary" xfId="1958"/>
    <cellStyle name="_Chelan Debt Forecast 12.19.05_Exhibit D fr R Gho 12-31-08_NIM Summary 2" xfId="1959"/>
    <cellStyle name="_Chelan Debt Forecast 12.19.05_Final 2008 PTC Rate Design Workpapers 10.27.08" xfId="1960"/>
    <cellStyle name="_Chelan Debt Forecast 12.19.05_Final 2009 Electric Low Income Workpapers" xfId="1961"/>
    <cellStyle name="_Chelan Debt Forecast 12.19.05_Gas Rev Req Model (2010 GRC)" xfId="1962"/>
    <cellStyle name="_Chelan Debt Forecast 12.19.05_Hopkins Ridge Prepaid Tran - Interest Earned RY 12ME Feb  '11" xfId="1963"/>
    <cellStyle name="_Chelan Debt Forecast 12.19.05_Hopkins Ridge Prepaid Tran - Interest Earned RY 12ME Feb  '11 2" xfId="1964"/>
    <cellStyle name="_Chelan Debt Forecast 12.19.05_Hopkins Ridge Prepaid Tran - Interest Earned RY 12ME Feb  '11_NIM Summary" xfId="1965"/>
    <cellStyle name="_Chelan Debt Forecast 12.19.05_Hopkins Ridge Prepaid Tran - Interest Earned RY 12ME Feb  '11_NIM Summary 2" xfId="1966"/>
    <cellStyle name="_Chelan Debt Forecast 12.19.05_Hopkins Ridge Prepaid Tran - Interest Earned RY 12ME Feb  '11_Transmission Workbook for May BOD" xfId="1967"/>
    <cellStyle name="_Chelan Debt Forecast 12.19.05_Hopkins Ridge Prepaid Tran - Interest Earned RY 12ME Feb  '11_Transmission Workbook for May BOD 2" xfId="1968"/>
    <cellStyle name="_Chelan Debt Forecast 12.19.05_INPUTS" xfId="1969"/>
    <cellStyle name="_Chelan Debt Forecast 12.19.05_INPUTS 2" xfId="1970"/>
    <cellStyle name="_Chelan Debt Forecast 12.19.05_INPUTS 2 2" xfId="1971"/>
    <cellStyle name="_Chelan Debt Forecast 12.19.05_INPUTS 3" xfId="1972"/>
    <cellStyle name="_Chelan Debt Forecast 12.19.05_NIM Summary" xfId="1973"/>
    <cellStyle name="_Chelan Debt Forecast 12.19.05_NIM Summary 09GRC" xfId="1974"/>
    <cellStyle name="_Chelan Debt Forecast 12.19.05_NIM Summary 09GRC 2" xfId="1975"/>
    <cellStyle name="_Chelan Debt Forecast 12.19.05_NIM Summary 2" xfId="1976"/>
    <cellStyle name="_Chelan Debt Forecast 12.19.05_NIM Summary 3" xfId="1977"/>
    <cellStyle name="_Chelan Debt Forecast 12.19.05_NIM Summary 4" xfId="1978"/>
    <cellStyle name="_Chelan Debt Forecast 12.19.05_NIM Summary 5" xfId="1979"/>
    <cellStyle name="_Chelan Debt Forecast 12.19.05_NIM Summary 6" xfId="1980"/>
    <cellStyle name="_Chelan Debt Forecast 12.19.05_NIM Summary 7" xfId="1981"/>
    <cellStyle name="_Chelan Debt Forecast 12.19.05_NIM Summary 8" xfId="1982"/>
    <cellStyle name="_Chelan Debt Forecast 12.19.05_NIM Summary 9" xfId="1983"/>
    <cellStyle name="_Chelan Debt Forecast 12.19.05_PCA 10 -  Exhibit D from A Kellogg Jan 2011" xfId="1984"/>
    <cellStyle name="_Chelan Debt Forecast 12.19.05_PCA 10 -  Exhibit D from A Kellogg July 2011" xfId="1985"/>
    <cellStyle name="_Chelan Debt Forecast 12.19.05_PCA 10 -  Exhibit D from S Free Rcv'd 12-11" xfId="1986"/>
    <cellStyle name="_Chelan Debt Forecast 12.19.05_PCA 7 - Exhibit D update 11_30_08 (2)" xfId="1987"/>
    <cellStyle name="_Chelan Debt Forecast 12.19.05_PCA 7 - Exhibit D update 11_30_08 (2) 2" xfId="1988"/>
    <cellStyle name="_Chelan Debt Forecast 12.19.05_PCA 7 - Exhibit D update 11_30_08 (2) 2 2" xfId="1989"/>
    <cellStyle name="_Chelan Debt Forecast 12.19.05_PCA 7 - Exhibit D update 11_30_08 (2) 3" xfId="1990"/>
    <cellStyle name="_Chelan Debt Forecast 12.19.05_PCA 7 - Exhibit D update 11_30_08 (2)_NIM Summary" xfId="1991"/>
    <cellStyle name="_Chelan Debt Forecast 12.19.05_PCA 7 - Exhibit D update 11_30_08 (2)_NIM Summary 2" xfId="1992"/>
    <cellStyle name="_Chelan Debt Forecast 12.19.05_PCA 8 - Exhibit D update 12_31_09" xfId="1993"/>
    <cellStyle name="_Chelan Debt Forecast 12.19.05_PCA 9 -  Exhibit D April 2010" xfId="1994"/>
    <cellStyle name="_Chelan Debt Forecast 12.19.05_PCA 9 -  Exhibit D April 2010 (3)" xfId="1995"/>
    <cellStyle name="_Chelan Debt Forecast 12.19.05_PCA 9 -  Exhibit D April 2010 (3) 2" xfId="1996"/>
    <cellStyle name="_Chelan Debt Forecast 12.19.05_PCA 9 -  Exhibit D Feb 2010" xfId="1997"/>
    <cellStyle name="_Chelan Debt Forecast 12.19.05_PCA 9 -  Exhibit D Feb 2010 v2" xfId="1998"/>
    <cellStyle name="_Chelan Debt Forecast 12.19.05_PCA 9 -  Exhibit D Feb 2010 WF" xfId="1999"/>
    <cellStyle name="_Chelan Debt Forecast 12.19.05_PCA 9 -  Exhibit D Jan 2010" xfId="2000"/>
    <cellStyle name="_Chelan Debt Forecast 12.19.05_PCA 9 -  Exhibit D March 2010 (2)" xfId="2001"/>
    <cellStyle name="_Chelan Debt Forecast 12.19.05_PCA 9 -  Exhibit D Nov 2010" xfId="2002"/>
    <cellStyle name="_Chelan Debt Forecast 12.19.05_PCA 9 - Exhibit D at August 2010" xfId="2003"/>
    <cellStyle name="_Chelan Debt Forecast 12.19.05_PCA 9 - Exhibit D June 2010 GRC" xfId="2004"/>
    <cellStyle name="_Chelan Debt Forecast 12.19.05_Power Costs - Comparison bx Rbtl-Staff-Jt-PC" xfId="2005"/>
    <cellStyle name="_Chelan Debt Forecast 12.19.05_Power Costs - Comparison bx Rbtl-Staff-Jt-PC 2" xfId="2006"/>
    <cellStyle name="_Chelan Debt Forecast 12.19.05_Power Costs - Comparison bx Rbtl-Staff-Jt-PC 2 2" xfId="2007"/>
    <cellStyle name="_Chelan Debt Forecast 12.19.05_Power Costs - Comparison bx Rbtl-Staff-Jt-PC 3" xfId="2008"/>
    <cellStyle name="_Chelan Debt Forecast 12.19.05_Power Costs - Comparison bx Rbtl-Staff-Jt-PC_Adj Bench DR 3 for Initial Briefs (Electric)" xfId="2009"/>
    <cellStyle name="_Chelan Debt Forecast 12.19.05_Power Costs - Comparison bx Rbtl-Staff-Jt-PC_Adj Bench DR 3 for Initial Briefs (Electric) 2" xfId="2010"/>
    <cellStyle name="_Chelan Debt Forecast 12.19.05_Power Costs - Comparison bx Rbtl-Staff-Jt-PC_Adj Bench DR 3 for Initial Briefs (Electric) 2 2" xfId="2011"/>
    <cellStyle name="_Chelan Debt Forecast 12.19.05_Power Costs - Comparison bx Rbtl-Staff-Jt-PC_Adj Bench DR 3 for Initial Briefs (Electric) 3" xfId="2012"/>
    <cellStyle name="_Chelan Debt Forecast 12.19.05_Power Costs - Comparison bx Rbtl-Staff-Jt-PC_Electric Rev Req Model (2009 GRC) Rebuttal" xfId="2013"/>
    <cellStyle name="_Chelan Debt Forecast 12.19.05_Power Costs - Comparison bx Rbtl-Staff-Jt-PC_Electric Rev Req Model (2009 GRC) Rebuttal 2" xfId="2014"/>
    <cellStyle name="_Chelan Debt Forecast 12.19.05_Power Costs - Comparison bx Rbtl-Staff-Jt-PC_Electric Rev Req Model (2009 GRC) Rebuttal 2 2" xfId="2015"/>
    <cellStyle name="_Chelan Debt Forecast 12.19.05_Power Costs - Comparison bx Rbtl-Staff-Jt-PC_Electric Rev Req Model (2009 GRC) Rebuttal 3" xfId="2016"/>
    <cellStyle name="_Chelan Debt Forecast 12.19.05_Power Costs - Comparison bx Rbtl-Staff-Jt-PC_Electric Rev Req Model (2009 GRC) Rebuttal REmoval of New  WH Solar AdjustMI" xfId="2017"/>
    <cellStyle name="_Chelan Debt Forecast 12.19.05_Power Costs - Comparison bx Rbtl-Staff-Jt-PC_Electric Rev Req Model (2009 GRC) Rebuttal REmoval of New  WH Solar AdjustMI 2" xfId="2018"/>
    <cellStyle name="_Chelan Debt Forecast 12.19.05_Power Costs - Comparison bx Rbtl-Staff-Jt-PC_Electric Rev Req Model (2009 GRC) Rebuttal REmoval of New  WH Solar AdjustMI 2 2" xfId="2019"/>
    <cellStyle name="_Chelan Debt Forecast 12.19.05_Power Costs - Comparison bx Rbtl-Staff-Jt-PC_Electric Rev Req Model (2009 GRC) Rebuttal REmoval of New  WH Solar AdjustMI 3" xfId="2020"/>
    <cellStyle name="_Chelan Debt Forecast 12.19.05_Power Costs - Comparison bx Rbtl-Staff-Jt-PC_Electric Rev Req Model (2009 GRC) Revised 01-18-2010" xfId="2021"/>
    <cellStyle name="_Chelan Debt Forecast 12.19.05_Power Costs - Comparison bx Rbtl-Staff-Jt-PC_Electric Rev Req Model (2009 GRC) Revised 01-18-2010 2" xfId="2022"/>
    <cellStyle name="_Chelan Debt Forecast 12.19.05_Power Costs - Comparison bx Rbtl-Staff-Jt-PC_Electric Rev Req Model (2009 GRC) Revised 01-18-2010 2 2" xfId="2023"/>
    <cellStyle name="_Chelan Debt Forecast 12.19.05_Power Costs - Comparison bx Rbtl-Staff-Jt-PC_Electric Rev Req Model (2009 GRC) Revised 01-18-2010 3" xfId="2024"/>
    <cellStyle name="_Chelan Debt Forecast 12.19.05_Power Costs - Comparison bx Rbtl-Staff-Jt-PC_Final Order Electric EXHIBIT A-1" xfId="2025"/>
    <cellStyle name="_Chelan Debt Forecast 12.19.05_Power Costs - Comparison bx Rbtl-Staff-Jt-PC_Final Order Electric EXHIBIT A-1 2" xfId="2026"/>
    <cellStyle name="_Chelan Debt Forecast 12.19.05_Power Costs - Comparison bx Rbtl-Staff-Jt-PC_Final Order Electric EXHIBIT A-1 2 2" xfId="2027"/>
    <cellStyle name="_Chelan Debt Forecast 12.19.05_Power Costs - Comparison bx Rbtl-Staff-Jt-PC_Final Order Electric EXHIBIT A-1 3" xfId="2028"/>
    <cellStyle name="_Chelan Debt Forecast 12.19.05_Production Adj 4.37" xfId="2029"/>
    <cellStyle name="_Chelan Debt Forecast 12.19.05_Production Adj 4.37 2" xfId="2030"/>
    <cellStyle name="_Chelan Debt Forecast 12.19.05_Production Adj 4.37 2 2" xfId="2031"/>
    <cellStyle name="_Chelan Debt Forecast 12.19.05_Production Adj 4.37 3" xfId="2032"/>
    <cellStyle name="_Chelan Debt Forecast 12.19.05_Purchased Power Adj 4.03" xfId="2033"/>
    <cellStyle name="_Chelan Debt Forecast 12.19.05_Purchased Power Adj 4.03 2" xfId="2034"/>
    <cellStyle name="_Chelan Debt Forecast 12.19.05_Purchased Power Adj 4.03 2 2" xfId="2035"/>
    <cellStyle name="_Chelan Debt Forecast 12.19.05_Purchased Power Adj 4.03 3" xfId="2036"/>
    <cellStyle name="_Chelan Debt Forecast 12.19.05_Rebuttal Power Costs" xfId="2037"/>
    <cellStyle name="_Chelan Debt Forecast 12.19.05_Rebuttal Power Costs 2" xfId="2038"/>
    <cellStyle name="_Chelan Debt Forecast 12.19.05_Rebuttal Power Costs 2 2" xfId="2039"/>
    <cellStyle name="_Chelan Debt Forecast 12.19.05_Rebuttal Power Costs 3" xfId="2040"/>
    <cellStyle name="_Chelan Debt Forecast 12.19.05_Rebuttal Power Costs_Adj Bench DR 3 for Initial Briefs (Electric)" xfId="2041"/>
    <cellStyle name="_Chelan Debt Forecast 12.19.05_Rebuttal Power Costs_Adj Bench DR 3 for Initial Briefs (Electric) 2" xfId="2042"/>
    <cellStyle name="_Chelan Debt Forecast 12.19.05_Rebuttal Power Costs_Adj Bench DR 3 for Initial Briefs (Electric) 2 2" xfId="2043"/>
    <cellStyle name="_Chelan Debt Forecast 12.19.05_Rebuttal Power Costs_Adj Bench DR 3 for Initial Briefs (Electric) 3" xfId="2044"/>
    <cellStyle name="_Chelan Debt Forecast 12.19.05_Rebuttal Power Costs_Electric Rev Req Model (2009 GRC) Rebuttal" xfId="2045"/>
    <cellStyle name="_Chelan Debt Forecast 12.19.05_Rebuttal Power Costs_Electric Rev Req Model (2009 GRC) Rebuttal 2" xfId="2046"/>
    <cellStyle name="_Chelan Debt Forecast 12.19.05_Rebuttal Power Costs_Electric Rev Req Model (2009 GRC) Rebuttal 2 2" xfId="2047"/>
    <cellStyle name="_Chelan Debt Forecast 12.19.05_Rebuttal Power Costs_Electric Rev Req Model (2009 GRC) Rebuttal 3" xfId="2048"/>
    <cellStyle name="_Chelan Debt Forecast 12.19.05_Rebuttal Power Costs_Electric Rev Req Model (2009 GRC) Rebuttal REmoval of New  WH Solar AdjustMI" xfId="2049"/>
    <cellStyle name="_Chelan Debt Forecast 12.19.05_Rebuttal Power Costs_Electric Rev Req Model (2009 GRC) Rebuttal REmoval of New  WH Solar AdjustMI 2" xfId="2050"/>
    <cellStyle name="_Chelan Debt Forecast 12.19.05_Rebuttal Power Costs_Electric Rev Req Model (2009 GRC) Rebuttal REmoval of New  WH Solar AdjustMI 2 2" xfId="2051"/>
    <cellStyle name="_Chelan Debt Forecast 12.19.05_Rebuttal Power Costs_Electric Rev Req Model (2009 GRC) Rebuttal REmoval of New  WH Solar AdjustMI 3" xfId="2052"/>
    <cellStyle name="_Chelan Debt Forecast 12.19.05_Rebuttal Power Costs_Electric Rev Req Model (2009 GRC) Revised 01-18-2010" xfId="2053"/>
    <cellStyle name="_Chelan Debt Forecast 12.19.05_Rebuttal Power Costs_Electric Rev Req Model (2009 GRC) Revised 01-18-2010 2" xfId="2054"/>
    <cellStyle name="_Chelan Debt Forecast 12.19.05_Rebuttal Power Costs_Electric Rev Req Model (2009 GRC) Revised 01-18-2010 2 2" xfId="2055"/>
    <cellStyle name="_Chelan Debt Forecast 12.19.05_Rebuttal Power Costs_Electric Rev Req Model (2009 GRC) Revised 01-18-2010 3" xfId="2056"/>
    <cellStyle name="_Chelan Debt Forecast 12.19.05_Rebuttal Power Costs_Final Order Electric EXHIBIT A-1" xfId="2057"/>
    <cellStyle name="_Chelan Debt Forecast 12.19.05_Rebuttal Power Costs_Final Order Electric EXHIBIT A-1 2" xfId="2058"/>
    <cellStyle name="_Chelan Debt Forecast 12.19.05_Rebuttal Power Costs_Final Order Electric EXHIBIT A-1 2 2" xfId="2059"/>
    <cellStyle name="_Chelan Debt Forecast 12.19.05_Rebuttal Power Costs_Final Order Electric EXHIBIT A-1 3" xfId="2060"/>
    <cellStyle name="_Chelan Debt Forecast 12.19.05_RECS vs PTC's w Interest 6-28-10" xfId="2061"/>
    <cellStyle name="_Chelan Debt Forecast 12.19.05_ROR &amp; CONV FACTOR" xfId="2062"/>
    <cellStyle name="_Chelan Debt Forecast 12.19.05_ROR &amp; CONV FACTOR 2" xfId="2063"/>
    <cellStyle name="_Chelan Debt Forecast 12.19.05_ROR &amp; CONV FACTOR 2 2" xfId="2064"/>
    <cellStyle name="_Chelan Debt Forecast 12.19.05_ROR &amp; CONV FACTOR 3" xfId="2065"/>
    <cellStyle name="_Chelan Debt Forecast 12.19.05_ROR 5.02" xfId="2066"/>
    <cellStyle name="_Chelan Debt Forecast 12.19.05_ROR 5.02 2" xfId="2067"/>
    <cellStyle name="_Chelan Debt Forecast 12.19.05_ROR 5.02 2 2" xfId="2068"/>
    <cellStyle name="_Chelan Debt Forecast 12.19.05_ROR 5.02 3" xfId="2069"/>
    <cellStyle name="_Chelan Debt Forecast 12.19.05_Transmission Workbook for May BOD" xfId="2070"/>
    <cellStyle name="_Chelan Debt Forecast 12.19.05_Transmission Workbook for May BOD 2" xfId="2071"/>
    <cellStyle name="_Chelan Debt Forecast 12.19.05_Typical Residential Impacts 10.27.08" xfId="2072"/>
    <cellStyle name="_Chelan Debt Forecast 12.19.05_Wind Integration 10GRC" xfId="2073"/>
    <cellStyle name="_Chelan Debt Forecast 12.19.05_Wind Integration 10GRC 2" xfId="2074"/>
    <cellStyle name="_Colstrip FOR - GADS 1990-2009" xfId="2075"/>
    <cellStyle name="_Colstrip FOR - GADS 1990-2009 2" xfId="2076"/>
    <cellStyle name="_x0013__Confidential Material" xfId="2077"/>
    <cellStyle name="_Copy 11-9 Sumas Proforma - Current" xfId="2078"/>
    <cellStyle name="_Costs not in AURORA 06GRC" xfId="2079"/>
    <cellStyle name="_Costs not in AURORA 06GRC 2" xfId="2080"/>
    <cellStyle name="_Costs not in AURORA 06GRC 2 2" xfId="2081"/>
    <cellStyle name="_Costs not in AURORA 06GRC 2 2 2" xfId="2082"/>
    <cellStyle name="_Costs not in AURORA 06GRC 2 3" xfId="2083"/>
    <cellStyle name="_Costs not in AURORA 06GRC 3" xfId="2084"/>
    <cellStyle name="_Costs not in AURORA 06GRC 3 2" xfId="2085"/>
    <cellStyle name="_Costs not in AURORA 06GRC 3 2 2" xfId="2086"/>
    <cellStyle name="_Costs not in AURORA 06GRC 3 3" xfId="2087"/>
    <cellStyle name="_Costs not in AURORA 06GRC 3 3 2" xfId="2088"/>
    <cellStyle name="_Costs not in AURORA 06GRC 3 4" xfId="2089"/>
    <cellStyle name="_Costs not in AURORA 06GRC 3 4 2" xfId="2090"/>
    <cellStyle name="_Costs not in AURORA 06GRC 4" xfId="2091"/>
    <cellStyle name="_Costs not in AURORA 06GRC 4 2" xfId="2092"/>
    <cellStyle name="_Costs not in AURORA 06GRC 5" xfId="2093"/>
    <cellStyle name="_Costs not in AURORA 06GRC 6" xfId="2094"/>
    <cellStyle name="_Costs not in AURORA 06GRC 7" xfId="2095"/>
    <cellStyle name="_Costs not in AURORA 06GRC_04 07E Wild Horse Wind Expansion (C) (2)" xfId="2096"/>
    <cellStyle name="_Costs not in AURORA 06GRC_04 07E Wild Horse Wind Expansion (C) (2) 2" xfId="2097"/>
    <cellStyle name="_Costs not in AURORA 06GRC_04 07E Wild Horse Wind Expansion (C) (2) 2 2" xfId="2098"/>
    <cellStyle name="_Costs not in AURORA 06GRC_04 07E Wild Horse Wind Expansion (C) (2) 3" xfId="2099"/>
    <cellStyle name="_Costs not in AURORA 06GRC_04 07E Wild Horse Wind Expansion (C) (2)_Adj Bench DR 3 for Initial Briefs (Electric)" xfId="2100"/>
    <cellStyle name="_Costs not in AURORA 06GRC_04 07E Wild Horse Wind Expansion (C) (2)_Adj Bench DR 3 for Initial Briefs (Electric) 2" xfId="2101"/>
    <cellStyle name="_Costs not in AURORA 06GRC_04 07E Wild Horse Wind Expansion (C) (2)_Adj Bench DR 3 for Initial Briefs (Electric) 2 2" xfId="2102"/>
    <cellStyle name="_Costs not in AURORA 06GRC_04 07E Wild Horse Wind Expansion (C) (2)_Adj Bench DR 3 for Initial Briefs (Electric) 3" xfId="2103"/>
    <cellStyle name="_Costs not in AURORA 06GRC_04 07E Wild Horse Wind Expansion (C) (2)_Book1" xfId="2104"/>
    <cellStyle name="_Costs not in AURORA 06GRC_04 07E Wild Horse Wind Expansion (C) (2)_Electric Rev Req Model (2009 GRC) " xfId="2105"/>
    <cellStyle name="_Costs not in AURORA 06GRC_04 07E Wild Horse Wind Expansion (C) (2)_Electric Rev Req Model (2009 GRC)  2" xfId="2106"/>
    <cellStyle name="_Costs not in AURORA 06GRC_04 07E Wild Horse Wind Expansion (C) (2)_Electric Rev Req Model (2009 GRC)  2 2" xfId="2107"/>
    <cellStyle name="_Costs not in AURORA 06GRC_04 07E Wild Horse Wind Expansion (C) (2)_Electric Rev Req Model (2009 GRC)  3" xfId="2108"/>
    <cellStyle name="_Costs not in AURORA 06GRC_04 07E Wild Horse Wind Expansion (C) (2)_Electric Rev Req Model (2009 GRC) Rebuttal" xfId="2109"/>
    <cellStyle name="_Costs not in AURORA 06GRC_04 07E Wild Horse Wind Expansion (C) (2)_Electric Rev Req Model (2009 GRC) Rebuttal 2" xfId="2110"/>
    <cellStyle name="_Costs not in AURORA 06GRC_04 07E Wild Horse Wind Expansion (C) (2)_Electric Rev Req Model (2009 GRC) Rebuttal 2 2" xfId="2111"/>
    <cellStyle name="_Costs not in AURORA 06GRC_04 07E Wild Horse Wind Expansion (C) (2)_Electric Rev Req Model (2009 GRC) Rebuttal 3" xfId="2112"/>
    <cellStyle name="_Costs not in AURORA 06GRC_04 07E Wild Horse Wind Expansion (C) (2)_Electric Rev Req Model (2009 GRC) Rebuttal REmoval of New  WH Solar AdjustMI" xfId="2113"/>
    <cellStyle name="_Costs not in AURORA 06GRC_04 07E Wild Horse Wind Expansion (C) (2)_Electric Rev Req Model (2009 GRC) Rebuttal REmoval of New  WH Solar AdjustMI 2" xfId="2114"/>
    <cellStyle name="_Costs not in AURORA 06GRC_04 07E Wild Horse Wind Expansion (C) (2)_Electric Rev Req Model (2009 GRC) Rebuttal REmoval of New  WH Solar AdjustMI 2 2" xfId="2115"/>
    <cellStyle name="_Costs not in AURORA 06GRC_04 07E Wild Horse Wind Expansion (C) (2)_Electric Rev Req Model (2009 GRC) Rebuttal REmoval of New  WH Solar AdjustMI 3" xfId="2116"/>
    <cellStyle name="_Costs not in AURORA 06GRC_04 07E Wild Horse Wind Expansion (C) (2)_Electric Rev Req Model (2009 GRC) Revised 01-18-2010" xfId="2117"/>
    <cellStyle name="_Costs not in AURORA 06GRC_04 07E Wild Horse Wind Expansion (C) (2)_Electric Rev Req Model (2009 GRC) Revised 01-18-2010 2" xfId="2118"/>
    <cellStyle name="_Costs not in AURORA 06GRC_04 07E Wild Horse Wind Expansion (C) (2)_Electric Rev Req Model (2009 GRC) Revised 01-18-2010 2 2" xfId="2119"/>
    <cellStyle name="_Costs not in AURORA 06GRC_04 07E Wild Horse Wind Expansion (C) (2)_Electric Rev Req Model (2009 GRC) Revised 01-18-2010 3" xfId="2120"/>
    <cellStyle name="_Costs not in AURORA 06GRC_04 07E Wild Horse Wind Expansion (C) (2)_Electric Rev Req Model (2010 GRC)" xfId="2121"/>
    <cellStyle name="_Costs not in AURORA 06GRC_04 07E Wild Horse Wind Expansion (C) (2)_Electric Rev Req Model (2010 GRC) SF" xfId="2122"/>
    <cellStyle name="_Costs not in AURORA 06GRC_04 07E Wild Horse Wind Expansion (C) (2)_Final Order Electric EXHIBIT A-1" xfId="2123"/>
    <cellStyle name="_Costs not in AURORA 06GRC_04 07E Wild Horse Wind Expansion (C) (2)_Final Order Electric EXHIBIT A-1 2" xfId="2124"/>
    <cellStyle name="_Costs not in AURORA 06GRC_04 07E Wild Horse Wind Expansion (C) (2)_Final Order Electric EXHIBIT A-1 2 2" xfId="2125"/>
    <cellStyle name="_Costs not in AURORA 06GRC_04 07E Wild Horse Wind Expansion (C) (2)_Final Order Electric EXHIBIT A-1 3" xfId="2126"/>
    <cellStyle name="_Costs not in AURORA 06GRC_04 07E Wild Horse Wind Expansion (C) (2)_TENASKA REGULATORY ASSET" xfId="2127"/>
    <cellStyle name="_Costs not in AURORA 06GRC_04 07E Wild Horse Wind Expansion (C) (2)_TENASKA REGULATORY ASSET 2" xfId="2128"/>
    <cellStyle name="_Costs not in AURORA 06GRC_04 07E Wild Horse Wind Expansion (C) (2)_TENASKA REGULATORY ASSET 2 2" xfId="2129"/>
    <cellStyle name="_Costs not in AURORA 06GRC_04 07E Wild Horse Wind Expansion (C) (2)_TENASKA REGULATORY ASSET 3" xfId="2130"/>
    <cellStyle name="_Costs not in AURORA 06GRC_16.37E Wild Horse Expansion DeferralRevwrkingfile SF" xfId="2131"/>
    <cellStyle name="_Costs not in AURORA 06GRC_16.37E Wild Horse Expansion DeferralRevwrkingfile SF 2" xfId="2132"/>
    <cellStyle name="_Costs not in AURORA 06GRC_16.37E Wild Horse Expansion DeferralRevwrkingfile SF 2 2" xfId="2133"/>
    <cellStyle name="_Costs not in AURORA 06GRC_16.37E Wild Horse Expansion DeferralRevwrkingfile SF 3" xfId="2134"/>
    <cellStyle name="_Costs not in AURORA 06GRC_2009 Compliance Filing PCA Exhibits for GRC" xfId="2135"/>
    <cellStyle name="_Costs not in AURORA 06GRC_2009 GRC Compl Filing - Exhibit D" xfId="2136"/>
    <cellStyle name="_Costs not in AURORA 06GRC_2009 GRC Compl Filing - Exhibit D 2" xfId="2137"/>
    <cellStyle name="_Costs not in AURORA 06GRC_2010 PTC's July1_Dec31 2010 " xfId="2138"/>
    <cellStyle name="_Costs not in AURORA 06GRC_2010 PTC's Sept10_Aug11 (Version 4)" xfId="2139"/>
    <cellStyle name="_Costs not in AURORA 06GRC_3.01 Income Statement" xfId="2140"/>
    <cellStyle name="_Costs not in AURORA 06GRC_4 31 Regulatory Assets and Liabilities  7 06- Exhibit D" xfId="2141"/>
    <cellStyle name="_Costs not in AURORA 06GRC_4 31 Regulatory Assets and Liabilities  7 06- Exhibit D 2" xfId="2142"/>
    <cellStyle name="_Costs not in AURORA 06GRC_4 31 Regulatory Assets and Liabilities  7 06- Exhibit D 2 2" xfId="2143"/>
    <cellStyle name="_Costs not in AURORA 06GRC_4 31 Regulatory Assets and Liabilities  7 06- Exhibit D 3" xfId="2144"/>
    <cellStyle name="_Costs not in AURORA 06GRC_4 31 Regulatory Assets and Liabilities  7 06- Exhibit D_NIM Summary" xfId="2145"/>
    <cellStyle name="_Costs not in AURORA 06GRC_4 31 Regulatory Assets and Liabilities  7 06- Exhibit D_NIM Summary 2" xfId="2146"/>
    <cellStyle name="_Costs not in AURORA 06GRC_4 32 Regulatory Assets and Liabilities  7 06- Exhibit D" xfId="2147"/>
    <cellStyle name="_Costs not in AURORA 06GRC_4 32 Regulatory Assets and Liabilities  7 06- Exhibit D 2" xfId="2148"/>
    <cellStyle name="_Costs not in AURORA 06GRC_4 32 Regulatory Assets and Liabilities  7 06- Exhibit D 2 2" xfId="2149"/>
    <cellStyle name="_Costs not in AURORA 06GRC_4 32 Regulatory Assets and Liabilities  7 06- Exhibit D 3" xfId="2150"/>
    <cellStyle name="_Costs not in AURORA 06GRC_4 32 Regulatory Assets and Liabilities  7 06- Exhibit D_NIM Summary" xfId="2151"/>
    <cellStyle name="_Costs not in AURORA 06GRC_4 32 Regulatory Assets and Liabilities  7 06- Exhibit D_NIM Summary 2" xfId="2152"/>
    <cellStyle name="_Costs not in AURORA 06GRC_ACCOUNTS" xfId="2153"/>
    <cellStyle name="_Costs not in AURORA 06GRC_Att B to RECs proceeds proposal" xfId="2154"/>
    <cellStyle name="_Costs not in AURORA 06GRC_AURORA Total New" xfId="2155"/>
    <cellStyle name="_Costs not in AURORA 06GRC_AURORA Total New 2" xfId="2156"/>
    <cellStyle name="_Costs not in AURORA 06GRC_Backup for Attachment B 2010-09-09" xfId="2157"/>
    <cellStyle name="_Costs not in AURORA 06GRC_Bench Request - Attachment B" xfId="2158"/>
    <cellStyle name="_Costs not in AURORA 06GRC_Book2" xfId="2159"/>
    <cellStyle name="_Costs not in AURORA 06GRC_Book2 2" xfId="2160"/>
    <cellStyle name="_Costs not in AURORA 06GRC_Book2 2 2" xfId="2161"/>
    <cellStyle name="_Costs not in AURORA 06GRC_Book2 3" xfId="2162"/>
    <cellStyle name="_Costs not in AURORA 06GRC_Book2_Adj Bench DR 3 for Initial Briefs (Electric)" xfId="2163"/>
    <cellStyle name="_Costs not in AURORA 06GRC_Book2_Adj Bench DR 3 for Initial Briefs (Electric) 2" xfId="2164"/>
    <cellStyle name="_Costs not in AURORA 06GRC_Book2_Adj Bench DR 3 for Initial Briefs (Electric) 2 2" xfId="2165"/>
    <cellStyle name="_Costs not in AURORA 06GRC_Book2_Adj Bench DR 3 for Initial Briefs (Electric) 3" xfId="2166"/>
    <cellStyle name="_Costs not in AURORA 06GRC_Book2_Electric Rev Req Model (2009 GRC) Rebuttal" xfId="2167"/>
    <cellStyle name="_Costs not in AURORA 06GRC_Book2_Electric Rev Req Model (2009 GRC) Rebuttal 2" xfId="2168"/>
    <cellStyle name="_Costs not in AURORA 06GRC_Book2_Electric Rev Req Model (2009 GRC) Rebuttal 2 2" xfId="2169"/>
    <cellStyle name="_Costs not in AURORA 06GRC_Book2_Electric Rev Req Model (2009 GRC) Rebuttal 3" xfId="2170"/>
    <cellStyle name="_Costs not in AURORA 06GRC_Book2_Electric Rev Req Model (2009 GRC) Rebuttal REmoval of New  WH Solar AdjustMI" xfId="2171"/>
    <cellStyle name="_Costs not in AURORA 06GRC_Book2_Electric Rev Req Model (2009 GRC) Rebuttal REmoval of New  WH Solar AdjustMI 2" xfId="2172"/>
    <cellStyle name="_Costs not in AURORA 06GRC_Book2_Electric Rev Req Model (2009 GRC) Rebuttal REmoval of New  WH Solar AdjustMI 2 2" xfId="2173"/>
    <cellStyle name="_Costs not in AURORA 06GRC_Book2_Electric Rev Req Model (2009 GRC) Rebuttal REmoval of New  WH Solar AdjustMI 3" xfId="2174"/>
    <cellStyle name="_Costs not in AURORA 06GRC_Book2_Electric Rev Req Model (2009 GRC) Revised 01-18-2010" xfId="2175"/>
    <cellStyle name="_Costs not in AURORA 06GRC_Book2_Electric Rev Req Model (2009 GRC) Revised 01-18-2010 2" xfId="2176"/>
    <cellStyle name="_Costs not in AURORA 06GRC_Book2_Electric Rev Req Model (2009 GRC) Revised 01-18-2010 2 2" xfId="2177"/>
    <cellStyle name="_Costs not in AURORA 06GRC_Book2_Electric Rev Req Model (2009 GRC) Revised 01-18-2010 3" xfId="2178"/>
    <cellStyle name="_Costs not in AURORA 06GRC_Book2_Final Order Electric EXHIBIT A-1" xfId="2179"/>
    <cellStyle name="_Costs not in AURORA 06GRC_Book2_Final Order Electric EXHIBIT A-1 2" xfId="2180"/>
    <cellStyle name="_Costs not in AURORA 06GRC_Book2_Final Order Electric EXHIBIT A-1 2 2" xfId="2181"/>
    <cellStyle name="_Costs not in AURORA 06GRC_Book2_Final Order Electric EXHIBIT A-1 3" xfId="2182"/>
    <cellStyle name="_Costs not in AURORA 06GRC_Book4" xfId="2183"/>
    <cellStyle name="_Costs not in AURORA 06GRC_Book4 2" xfId="2184"/>
    <cellStyle name="_Costs not in AURORA 06GRC_Book4 2 2" xfId="2185"/>
    <cellStyle name="_Costs not in AURORA 06GRC_Book4 3" xfId="2186"/>
    <cellStyle name="_Costs not in AURORA 06GRC_Book9" xfId="2187"/>
    <cellStyle name="_Costs not in AURORA 06GRC_Book9 2" xfId="2188"/>
    <cellStyle name="_Costs not in AURORA 06GRC_Book9 2 2" xfId="2189"/>
    <cellStyle name="_Costs not in AURORA 06GRC_Book9 3" xfId="2190"/>
    <cellStyle name="_Costs not in AURORA 06GRC_Check the Interest Calculation" xfId="2191"/>
    <cellStyle name="_Costs not in AURORA 06GRC_Check the Interest Calculation_Scenario 1 REC vs PTC Offset" xfId="2192"/>
    <cellStyle name="_Costs not in AURORA 06GRC_Check the Interest Calculation_Scenario 3" xfId="2193"/>
    <cellStyle name="_Costs not in AURORA 06GRC_Chelan PUD Power Costs (8-10)" xfId="2194"/>
    <cellStyle name="_Costs not in AURORA 06GRC_DWH-08 (Rate Spread &amp; Design Workpapers)" xfId="2195"/>
    <cellStyle name="_Costs not in AURORA 06GRC_Exhibit D fr R Gho 12-31-08" xfId="2196"/>
    <cellStyle name="_Costs not in AURORA 06GRC_Exhibit D fr R Gho 12-31-08 2" xfId="2197"/>
    <cellStyle name="_Costs not in AURORA 06GRC_Exhibit D fr R Gho 12-31-08 v2" xfId="2198"/>
    <cellStyle name="_Costs not in AURORA 06GRC_Exhibit D fr R Gho 12-31-08 v2 2" xfId="2199"/>
    <cellStyle name="_Costs not in AURORA 06GRC_Exhibit D fr R Gho 12-31-08 v2_NIM Summary" xfId="2200"/>
    <cellStyle name="_Costs not in AURORA 06GRC_Exhibit D fr R Gho 12-31-08 v2_NIM Summary 2" xfId="2201"/>
    <cellStyle name="_Costs not in AURORA 06GRC_Exhibit D fr R Gho 12-31-08_NIM Summary" xfId="2202"/>
    <cellStyle name="_Costs not in AURORA 06GRC_Exhibit D fr R Gho 12-31-08_NIM Summary 2" xfId="2203"/>
    <cellStyle name="_Costs not in AURORA 06GRC_Final 2008 PTC Rate Design Workpapers 10.27.08" xfId="2204"/>
    <cellStyle name="_Costs not in AURORA 06GRC_Final 2009 Electric Low Income Workpapers" xfId="2205"/>
    <cellStyle name="_Costs not in AURORA 06GRC_Gas Rev Req Model (2010 GRC)" xfId="2206"/>
    <cellStyle name="_Costs not in AURORA 06GRC_Hopkins Ridge Prepaid Tran - Interest Earned RY 12ME Feb  '11" xfId="2207"/>
    <cellStyle name="_Costs not in AURORA 06GRC_Hopkins Ridge Prepaid Tran - Interest Earned RY 12ME Feb  '11 2" xfId="2208"/>
    <cellStyle name="_Costs not in AURORA 06GRC_Hopkins Ridge Prepaid Tran - Interest Earned RY 12ME Feb  '11_NIM Summary" xfId="2209"/>
    <cellStyle name="_Costs not in AURORA 06GRC_Hopkins Ridge Prepaid Tran - Interest Earned RY 12ME Feb  '11_NIM Summary 2" xfId="2210"/>
    <cellStyle name="_Costs not in AURORA 06GRC_Hopkins Ridge Prepaid Tran - Interest Earned RY 12ME Feb  '11_Transmission Workbook for May BOD" xfId="2211"/>
    <cellStyle name="_Costs not in AURORA 06GRC_Hopkins Ridge Prepaid Tran - Interest Earned RY 12ME Feb  '11_Transmission Workbook for May BOD 2" xfId="2212"/>
    <cellStyle name="_Costs not in AURORA 06GRC_INPUTS" xfId="2213"/>
    <cellStyle name="_Costs not in AURORA 06GRC_INPUTS 2" xfId="2214"/>
    <cellStyle name="_Costs not in AURORA 06GRC_INPUTS 2 2" xfId="2215"/>
    <cellStyle name="_Costs not in AURORA 06GRC_INPUTS 3" xfId="2216"/>
    <cellStyle name="_Costs not in AURORA 06GRC_NIM Summary" xfId="2217"/>
    <cellStyle name="_Costs not in AURORA 06GRC_NIM Summary 09GRC" xfId="2218"/>
    <cellStyle name="_Costs not in AURORA 06GRC_NIM Summary 09GRC 2" xfId="2219"/>
    <cellStyle name="_Costs not in AURORA 06GRC_NIM Summary 2" xfId="2220"/>
    <cellStyle name="_Costs not in AURORA 06GRC_NIM Summary 3" xfId="2221"/>
    <cellStyle name="_Costs not in AURORA 06GRC_NIM Summary 4" xfId="2222"/>
    <cellStyle name="_Costs not in AURORA 06GRC_NIM Summary 5" xfId="2223"/>
    <cellStyle name="_Costs not in AURORA 06GRC_NIM Summary 6" xfId="2224"/>
    <cellStyle name="_Costs not in AURORA 06GRC_NIM Summary 7" xfId="2225"/>
    <cellStyle name="_Costs not in AURORA 06GRC_NIM Summary 8" xfId="2226"/>
    <cellStyle name="_Costs not in AURORA 06GRC_NIM Summary 9" xfId="2227"/>
    <cellStyle name="_Costs not in AURORA 06GRC_PCA 10 -  Exhibit D from A Kellogg Jan 2011" xfId="2228"/>
    <cellStyle name="_Costs not in AURORA 06GRC_PCA 10 -  Exhibit D from A Kellogg July 2011" xfId="2229"/>
    <cellStyle name="_Costs not in AURORA 06GRC_PCA 10 -  Exhibit D from S Free Rcv'd 12-11" xfId="2230"/>
    <cellStyle name="_Costs not in AURORA 06GRC_PCA 7 - Exhibit D update 11_30_08 (2)" xfId="2231"/>
    <cellStyle name="_Costs not in AURORA 06GRC_PCA 7 - Exhibit D update 11_30_08 (2) 2" xfId="2232"/>
    <cellStyle name="_Costs not in AURORA 06GRC_PCA 7 - Exhibit D update 11_30_08 (2) 2 2" xfId="2233"/>
    <cellStyle name="_Costs not in AURORA 06GRC_PCA 7 - Exhibit D update 11_30_08 (2) 3" xfId="2234"/>
    <cellStyle name="_Costs not in AURORA 06GRC_PCA 7 - Exhibit D update 11_30_08 (2)_NIM Summary" xfId="2235"/>
    <cellStyle name="_Costs not in AURORA 06GRC_PCA 7 - Exhibit D update 11_30_08 (2)_NIM Summary 2" xfId="2236"/>
    <cellStyle name="_Costs not in AURORA 06GRC_PCA 8 - Exhibit D update 12_31_09" xfId="2237"/>
    <cellStyle name="_Costs not in AURORA 06GRC_PCA 9 -  Exhibit D April 2010" xfId="2238"/>
    <cellStyle name="_Costs not in AURORA 06GRC_PCA 9 -  Exhibit D April 2010 (3)" xfId="2239"/>
    <cellStyle name="_Costs not in AURORA 06GRC_PCA 9 -  Exhibit D April 2010 (3) 2" xfId="2240"/>
    <cellStyle name="_Costs not in AURORA 06GRC_PCA 9 -  Exhibit D Feb 2010" xfId="2241"/>
    <cellStyle name="_Costs not in AURORA 06GRC_PCA 9 -  Exhibit D Feb 2010 v2" xfId="2242"/>
    <cellStyle name="_Costs not in AURORA 06GRC_PCA 9 -  Exhibit D Feb 2010 WF" xfId="2243"/>
    <cellStyle name="_Costs not in AURORA 06GRC_PCA 9 -  Exhibit D Jan 2010" xfId="2244"/>
    <cellStyle name="_Costs not in AURORA 06GRC_PCA 9 -  Exhibit D March 2010 (2)" xfId="2245"/>
    <cellStyle name="_Costs not in AURORA 06GRC_PCA 9 -  Exhibit D Nov 2010" xfId="2246"/>
    <cellStyle name="_Costs not in AURORA 06GRC_PCA 9 - Exhibit D at August 2010" xfId="2247"/>
    <cellStyle name="_Costs not in AURORA 06GRC_PCA 9 - Exhibit D June 2010 GRC" xfId="2248"/>
    <cellStyle name="_Costs not in AURORA 06GRC_Power Costs - Comparison bx Rbtl-Staff-Jt-PC" xfId="2249"/>
    <cellStyle name="_Costs not in AURORA 06GRC_Power Costs - Comparison bx Rbtl-Staff-Jt-PC 2" xfId="2250"/>
    <cellStyle name="_Costs not in AURORA 06GRC_Power Costs - Comparison bx Rbtl-Staff-Jt-PC 2 2" xfId="2251"/>
    <cellStyle name="_Costs not in AURORA 06GRC_Power Costs - Comparison bx Rbtl-Staff-Jt-PC 3" xfId="2252"/>
    <cellStyle name="_Costs not in AURORA 06GRC_Power Costs - Comparison bx Rbtl-Staff-Jt-PC_Adj Bench DR 3 for Initial Briefs (Electric)" xfId="2253"/>
    <cellStyle name="_Costs not in AURORA 06GRC_Power Costs - Comparison bx Rbtl-Staff-Jt-PC_Adj Bench DR 3 for Initial Briefs (Electric) 2" xfId="2254"/>
    <cellStyle name="_Costs not in AURORA 06GRC_Power Costs - Comparison bx Rbtl-Staff-Jt-PC_Adj Bench DR 3 for Initial Briefs (Electric) 2 2" xfId="2255"/>
    <cellStyle name="_Costs not in AURORA 06GRC_Power Costs - Comparison bx Rbtl-Staff-Jt-PC_Adj Bench DR 3 for Initial Briefs (Electric) 3" xfId="2256"/>
    <cellStyle name="_Costs not in AURORA 06GRC_Power Costs - Comparison bx Rbtl-Staff-Jt-PC_Electric Rev Req Model (2009 GRC) Rebuttal" xfId="2257"/>
    <cellStyle name="_Costs not in AURORA 06GRC_Power Costs - Comparison bx Rbtl-Staff-Jt-PC_Electric Rev Req Model (2009 GRC) Rebuttal 2" xfId="2258"/>
    <cellStyle name="_Costs not in AURORA 06GRC_Power Costs - Comparison bx Rbtl-Staff-Jt-PC_Electric Rev Req Model (2009 GRC) Rebuttal 2 2" xfId="2259"/>
    <cellStyle name="_Costs not in AURORA 06GRC_Power Costs - Comparison bx Rbtl-Staff-Jt-PC_Electric Rev Req Model (2009 GRC) Rebuttal 3" xfId="2260"/>
    <cellStyle name="_Costs not in AURORA 06GRC_Power Costs - Comparison bx Rbtl-Staff-Jt-PC_Electric Rev Req Model (2009 GRC) Rebuttal REmoval of New  WH Solar AdjustMI" xfId="2261"/>
    <cellStyle name="_Costs not in AURORA 06GRC_Power Costs - Comparison bx Rbtl-Staff-Jt-PC_Electric Rev Req Model (2009 GRC) Rebuttal REmoval of New  WH Solar AdjustMI 2" xfId="2262"/>
    <cellStyle name="_Costs not in AURORA 06GRC_Power Costs - Comparison bx Rbtl-Staff-Jt-PC_Electric Rev Req Model (2009 GRC) Rebuttal REmoval of New  WH Solar AdjustMI 2 2" xfId="2263"/>
    <cellStyle name="_Costs not in AURORA 06GRC_Power Costs - Comparison bx Rbtl-Staff-Jt-PC_Electric Rev Req Model (2009 GRC) Rebuttal REmoval of New  WH Solar AdjustMI 3" xfId="2264"/>
    <cellStyle name="_Costs not in AURORA 06GRC_Power Costs - Comparison bx Rbtl-Staff-Jt-PC_Electric Rev Req Model (2009 GRC) Revised 01-18-2010" xfId="2265"/>
    <cellStyle name="_Costs not in AURORA 06GRC_Power Costs - Comparison bx Rbtl-Staff-Jt-PC_Electric Rev Req Model (2009 GRC) Revised 01-18-2010 2" xfId="2266"/>
    <cellStyle name="_Costs not in AURORA 06GRC_Power Costs - Comparison bx Rbtl-Staff-Jt-PC_Electric Rev Req Model (2009 GRC) Revised 01-18-2010 2 2" xfId="2267"/>
    <cellStyle name="_Costs not in AURORA 06GRC_Power Costs - Comparison bx Rbtl-Staff-Jt-PC_Electric Rev Req Model (2009 GRC) Revised 01-18-2010 3" xfId="2268"/>
    <cellStyle name="_Costs not in AURORA 06GRC_Power Costs - Comparison bx Rbtl-Staff-Jt-PC_Final Order Electric EXHIBIT A-1" xfId="2269"/>
    <cellStyle name="_Costs not in AURORA 06GRC_Power Costs - Comparison bx Rbtl-Staff-Jt-PC_Final Order Electric EXHIBIT A-1 2" xfId="2270"/>
    <cellStyle name="_Costs not in AURORA 06GRC_Power Costs - Comparison bx Rbtl-Staff-Jt-PC_Final Order Electric EXHIBIT A-1 2 2" xfId="2271"/>
    <cellStyle name="_Costs not in AURORA 06GRC_Power Costs - Comparison bx Rbtl-Staff-Jt-PC_Final Order Electric EXHIBIT A-1 3" xfId="2272"/>
    <cellStyle name="_Costs not in AURORA 06GRC_Production Adj 4.37" xfId="2273"/>
    <cellStyle name="_Costs not in AURORA 06GRC_Production Adj 4.37 2" xfId="2274"/>
    <cellStyle name="_Costs not in AURORA 06GRC_Production Adj 4.37 2 2" xfId="2275"/>
    <cellStyle name="_Costs not in AURORA 06GRC_Production Adj 4.37 3" xfId="2276"/>
    <cellStyle name="_Costs not in AURORA 06GRC_Purchased Power Adj 4.03" xfId="2277"/>
    <cellStyle name="_Costs not in AURORA 06GRC_Purchased Power Adj 4.03 2" xfId="2278"/>
    <cellStyle name="_Costs not in AURORA 06GRC_Purchased Power Adj 4.03 2 2" xfId="2279"/>
    <cellStyle name="_Costs not in AURORA 06GRC_Purchased Power Adj 4.03 3" xfId="2280"/>
    <cellStyle name="_Costs not in AURORA 06GRC_Rebuttal Power Costs" xfId="2281"/>
    <cellStyle name="_Costs not in AURORA 06GRC_Rebuttal Power Costs 2" xfId="2282"/>
    <cellStyle name="_Costs not in AURORA 06GRC_Rebuttal Power Costs 2 2" xfId="2283"/>
    <cellStyle name="_Costs not in AURORA 06GRC_Rebuttal Power Costs 3" xfId="2284"/>
    <cellStyle name="_Costs not in AURORA 06GRC_Rebuttal Power Costs_Adj Bench DR 3 for Initial Briefs (Electric)" xfId="2285"/>
    <cellStyle name="_Costs not in AURORA 06GRC_Rebuttal Power Costs_Adj Bench DR 3 for Initial Briefs (Electric) 2" xfId="2286"/>
    <cellStyle name="_Costs not in AURORA 06GRC_Rebuttal Power Costs_Adj Bench DR 3 for Initial Briefs (Electric) 2 2" xfId="2287"/>
    <cellStyle name="_Costs not in AURORA 06GRC_Rebuttal Power Costs_Adj Bench DR 3 for Initial Briefs (Electric) 3" xfId="2288"/>
    <cellStyle name="_Costs not in AURORA 06GRC_Rebuttal Power Costs_Electric Rev Req Model (2009 GRC) Rebuttal" xfId="2289"/>
    <cellStyle name="_Costs not in AURORA 06GRC_Rebuttal Power Costs_Electric Rev Req Model (2009 GRC) Rebuttal 2" xfId="2290"/>
    <cellStyle name="_Costs not in AURORA 06GRC_Rebuttal Power Costs_Electric Rev Req Model (2009 GRC) Rebuttal 2 2" xfId="2291"/>
    <cellStyle name="_Costs not in AURORA 06GRC_Rebuttal Power Costs_Electric Rev Req Model (2009 GRC) Rebuttal 3" xfId="2292"/>
    <cellStyle name="_Costs not in AURORA 06GRC_Rebuttal Power Costs_Electric Rev Req Model (2009 GRC) Rebuttal REmoval of New  WH Solar AdjustMI" xfId="2293"/>
    <cellStyle name="_Costs not in AURORA 06GRC_Rebuttal Power Costs_Electric Rev Req Model (2009 GRC) Rebuttal REmoval of New  WH Solar AdjustMI 2" xfId="2294"/>
    <cellStyle name="_Costs not in AURORA 06GRC_Rebuttal Power Costs_Electric Rev Req Model (2009 GRC) Rebuttal REmoval of New  WH Solar AdjustMI 2 2" xfId="2295"/>
    <cellStyle name="_Costs not in AURORA 06GRC_Rebuttal Power Costs_Electric Rev Req Model (2009 GRC) Rebuttal REmoval of New  WH Solar AdjustMI 3" xfId="2296"/>
    <cellStyle name="_Costs not in AURORA 06GRC_Rebuttal Power Costs_Electric Rev Req Model (2009 GRC) Revised 01-18-2010" xfId="2297"/>
    <cellStyle name="_Costs not in AURORA 06GRC_Rebuttal Power Costs_Electric Rev Req Model (2009 GRC) Revised 01-18-2010 2" xfId="2298"/>
    <cellStyle name="_Costs not in AURORA 06GRC_Rebuttal Power Costs_Electric Rev Req Model (2009 GRC) Revised 01-18-2010 2 2" xfId="2299"/>
    <cellStyle name="_Costs not in AURORA 06GRC_Rebuttal Power Costs_Electric Rev Req Model (2009 GRC) Revised 01-18-2010 3" xfId="2300"/>
    <cellStyle name="_Costs not in AURORA 06GRC_Rebuttal Power Costs_Final Order Electric EXHIBIT A-1" xfId="2301"/>
    <cellStyle name="_Costs not in AURORA 06GRC_Rebuttal Power Costs_Final Order Electric EXHIBIT A-1 2" xfId="2302"/>
    <cellStyle name="_Costs not in AURORA 06GRC_Rebuttal Power Costs_Final Order Electric EXHIBIT A-1 2 2" xfId="2303"/>
    <cellStyle name="_Costs not in AURORA 06GRC_Rebuttal Power Costs_Final Order Electric EXHIBIT A-1 3" xfId="2304"/>
    <cellStyle name="_Costs not in AURORA 06GRC_RECS vs PTC's w Interest 6-28-10" xfId="2305"/>
    <cellStyle name="_Costs not in AURORA 06GRC_ROR &amp; CONV FACTOR" xfId="2306"/>
    <cellStyle name="_Costs not in AURORA 06GRC_ROR &amp; CONV FACTOR 2" xfId="2307"/>
    <cellStyle name="_Costs not in AURORA 06GRC_ROR &amp; CONV FACTOR 2 2" xfId="2308"/>
    <cellStyle name="_Costs not in AURORA 06GRC_ROR &amp; CONV FACTOR 3" xfId="2309"/>
    <cellStyle name="_Costs not in AURORA 06GRC_ROR 5.02" xfId="2310"/>
    <cellStyle name="_Costs not in AURORA 06GRC_ROR 5.02 2" xfId="2311"/>
    <cellStyle name="_Costs not in AURORA 06GRC_ROR 5.02 2 2" xfId="2312"/>
    <cellStyle name="_Costs not in AURORA 06GRC_ROR 5.02 3" xfId="2313"/>
    <cellStyle name="_Costs not in AURORA 06GRC_Transmission Workbook for May BOD" xfId="2314"/>
    <cellStyle name="_Costs not in AURORA 06GRC_Transmission Workbook for May BOD 2" xfId="2315"/>
    <cellStyle name="_Costs not in AURORA 06GRC_Typical Residential Impacts 10.27.08" xfId="2316"/>
    <cellStyle name="_Costs not in AURORA 06GRC_Wind Integration 10GRC" xfId="2317"/>
    <cellStyle name="_Costs not in AURORA 06GRC_Wind Integration 10GRC 2" xfId="2318"/>
    <cellStyle name="_Costs not in AURORA 2006GRC 6.15.06" xfId="2319"/>
    <cellStyle name="_Costs not in AURORA 2006GRC 6.15.06 2" xfId="2320"/>
    <cellStyle name="_Costs not in AURORA 2006GRC 6.15.06 2 2" xfId="2321"/>
    <cellStyle name="_Costs not in AURORA 2006GRC 6.15.06 2 2 2" xfId="2322"/>
    <cellStyle name="_Costs not in AURORA 2006GRC 6.15.06 2 3" xfId="2323"/>
    <cellStyle name="_Costs not in AURORA 2006GRC 6.15.06 3" xfId="2324"/>
    <cellStyle name="_Costs not in AURORA 2006GRC 6.15.06 3 2" xfId="2325"/>
    <cellStyle name="_Costs not in AURORA 2006GRC 6.15.06 3 2 2" xfId="2326"/>
    <cellStyle name="_Costs not in AURORA 2006GRC 6.15.06 3 3" xfId="2327"/>
    <cellStyle name="_Costs not in AURORA 2006GRC 6.15.06 3 3 2" xfId="2328"/>
    <cellStyle name="_Costs not in AURORA 2006GRC 6.15.06 3 4" xfId="2329"/>
    <cellStyle name="_Costs not in AURORA 2006GRC 6.15.06 3 4 2" xfId="2330"/>
    <cellStyle name="_Costs not in AURORA 2006GRC 6.15.06 4" xfId="2331"/>
    <cellStyle name="_Costs not in AURORA 2006GRC 6.15.06 4 2" xfId="2332"/>
    <cellStyle name="_Costs not in AURORA 2006GRC 6.15.06 5" xfId="2333"/>
    <cellStyle name="_Costs not in AURORA 2006GRC 6.15.06 6" xfId="2334"/>
    <cellStyle name="_Costs not in AURORA 2006GRC 6.15.06 7" xfId="2335"/>
    <cellStyle name="_Costs not in AURORA 2006GRC 6.15.06_04 07E Wild Horse Wind Expansion (C) (2)" xfId="2336"/>
    <cellStyle name="_Costs not in AURORA 2006GRC 6.15.06_04 07E Wild Horse Wind Expansion (C) (2) 2" xfId="2337"/>
    <cellStyle name="_Costs not in AURORA 2006GRC 6.15.06_04 07E Wild Horse Wind Expansion (C) (2) 2 2" xfId="2338"/>
    <cellStyle name="_Costs not in AURORA 2006GRC 6.15.06_04 07E Wild Horse Wind Expansion (C) (2) 3" xfId="2339"/>
    <cellStyle name="_Costs not in AURORA 2006GRC 6.15.06_04 07E Wild Horse Wind Expansion (C) (2)_Adj Bench DR 3 for Initial Briefs (Electric)" xfId="2340"/>
    <cellStyle name="_Costs not in AURORA 2006GRC 6.15.06_04 07E Wild Horse Wind Expansion (C) (2)_Adj Bench DR 3 for Initial Briefs (Electric) 2" xfId="2341"/>
    <cellStyle name="_Costs not in AURORA 2006GRC 6.15.06_04 07E Wild Horse Wind Expansion (C) (2)_Adj Bench DR 3 for Initial Briefs (Electric) 2 2" xfId="2342"/>
    <cellStyle name="_Costs not in AURORA 2006GRC 6.15.06_04 07E Wild Horse Wind Expansion (C) (2)_Adj Bench DR 3 for Initial Briefs (Electric) 3" xfId="2343"/>
    <cellStyle name="_Costs not in AURORA 2006GRC 6.15.06_04 07E Wild Horse Wind Expansion (C) (2)_Book1" xfId="2344"/>
    <cellStyle name="_Costs not in AURORA 2006GRC 6.15.06_04 07E Wild Horse Wind Expansion (C) (2)_Electric Rev Req Model (2009 GRC) " xfId="2345"/>
    <cellStyle name="_Costs not in AURORA 2006GRC 6.15.06_04 07E Wild Horse Wind Expansion (C) (2)_Electric Rev Req Model (2009 GRC)  2" xfId="2346"/>
    <cellStyle name="_Costs not in AURORA 2006GRC 6.15.06_04 07E Wild Horse Wind Expansion (C) (2)_Electric Rev Req Model (2009 GRC)  2 2" xfId="2347"/>
    <cellStyle name="_Costs not in AURORA 2006GRC 6.15.06_04 07E Wild Horse Wind Expansion (C) (2)_Electric Rev Req Model (2009 GRC)  3" xfId="2348"/>
    <cellStyle name="_Costs not in AURORA 2006GRC 6.15.06_04 07E Wild Horse Wind Expansion (C) (2)_Electric Rev Req Model (2009 GRC) Rebuttal" xfId="2349"/>
    <cellStyle name="_Costs not in AURORA 2006GRC 6.15.06_04 07E Wild Horse Wind Expansion (C) (2)_Electric Rev Req Model (2009 GRC) Rebuttal 2" xfId="2350"/>
    <cellStyle name="_Costs not in AURORA 2006GRC 6.15.06_04 07E Wild Horse Wind Expansion (C) (2)_Electric Rev Req Model (2009 GRC) Rebuttal 2 2" xfId="2351"/>
    <cellStyle name="_Costs not in AURORA 2006GRC 6.15.06_04 07E Wild Horse Wind Expansion (C) (2)_Electric Rev Req Model (2009 GRC) Rebuttal 3" xfId="2352"/>
    <cellStyle name="_Costs not in AURORA 2006GRC 6.15.06_04 07E Wild Horse Wind Expansion (C) (2)_Electric Rev Req Model (2009 GRC) Rebuttal REmoval of New  WH Solar AdjustMI" xfId="2353"/>
    <cellStyle name="_Costs not in AURORA 2006GRC 6.15.06_04 07E Wild Horse Wind Expansion (C) (2)_Electric Rev Req Model (2009 GRC) Rebuttal REmoval of New  WH Solar AdjustMI 2" xfId="2354"/>
    <cellStyle name="_Costs not in AURORA 2006GRC 6.15.06_04 07E Wild Horse Wind Expansion (C) (2)_Electric Rev Req Model (2009 GRC) Rebuttal REmoval of New  WH Solar AdjustMI 2 2" xfId="2355"/>
    <cellStyle name="_Costs not in AURORA 2006GRC 6.15.06_04 07E Wild Horse Wind Expansion (C) (2)_Electric Rev Req Model (2009 GRC) Rebuttal REmoval of New  WH Solar AdjustMI 3" xfId="2356"/>
    <cellStyle name="_Costs not in AURORA 2006GRC 6.15.06_04 07E Wild Horse Wind Expansion (C) (2)_Electric Rev Req Model (2009 GRC) Revised 01-18-2010" xfId="2357"/>
    <cellStyle name="_Costs not in AURORA 2006GRC 6.15.06_04 07E Wild Horse Wind Expansion (C) (2)_Electric Rev Req Model (2009 GRC) Revised 01-18-2010 2" xfId="2358"/>
    <cellStyle name="_Costs not in AURORA 2006GRC 6.15.06_04 07E Wild Horse Wind Expansion (C) (2)_Electric Rev Req Model (2009 GRC) Revised 01-18-2010 2 2" xfId="2359"/>
    <cellStyle name="_Costs not in AURORA 2006GRC 6.15.06_04 07E Wild Horse Wind Expansion (C) (2)_Electric Rev Req Model (2009 GRC) Revised 01-18-2010 3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3" xfId="2366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3" xfId="2370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3" xfId="2374"/>
    <cellStyle name="_Costs not in AURORA 2006GRC 6.15.06_2009 Compliance Filing PCA Exhibits for GRC" xfId="2375"/>
    <cellStyle name="_Costs not in AURORA 2006GRC 6.15.06_2009 GRC Compl Filing - Exhibit D" xfId="2376"/>
    <cellStyle name="_Costs not in AURORA 2006GRC 6.15.06_2009 GRC Compl Filing - Exhibit D 2" xfId="2377"/>
    <cellStyle name="_Costs not in AURORA 2006GRC 6.15.06_2010 PTC's July1_Dec31 2010 " xfId="2378"/>
    <cellStyle name="_Costs not in AURORA 2006GRC 6.15.06_2010 PTC's Sept10_Aug11 (Version 4)" xfId="2379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3" xfId="2384"/>
    <cellStyle name="_Costs not in AURORA 2006GRC 6.15.06_4 31 Regulatory Assets and Liabilities  7 06- Exhibit D_NIM Summary" xfId="2385"/>
    <cellStyle name="_Costs not in AURORA 2006GRC 6.15.06_4 31 Regulatory Assets and Liabilities  7 06- Exhibit D_NIM Summary 2" xfId="2386"/>
    <cellStyle name="_Costs not in AURORA 2006GRC 6.15.06_4 32 Regulatory Assets and Liabilities  7 06- Exhibit D" xfId="2387"/>
    <cellStyle name="_Costs not in AURORA 2006GRC 6.15.06_4 32 Regulatory Assets and Liabilities  7 06- Exhibit D 2" xfId="2388"/>
    <cellStyle name="_Costs not in AURORA 2006GRC 6.15.06_4 32 Regulatory Assets and Liabilities  7 06- Exhibit D 2 2" xfId="2389"/>
    <cellStyle name="_Costs not in AURORA 2006GRC 6.15.06_4 32 Regulatory Assets and Liabilities  7 06- Exhibit D 3" xfId="2390"/>
    <cellStyle name="_Costs not in AURORA 2006GRC 6.15.06_4 32 Regulatory Assets and Liabilities  7 06- Exhibit D_NIM Summary" xfId="2391"/>
    <cellStyle name="_Costs not in AURORA 2006GRC 6.15.06_4 32 Regulatory Assets and Liabilities  7 06- Exhibit D_NIM Summary 2" xfId="2392"/>
    <cellStyle name="_Costs not in AURORA 2006GRC 6.15.06_ACCOUNTS" xfId="2393"/>
    <cellStyle name="_Costs not in AURORA 2006GRC 6.15.06_Att B to RECs proceeds proposal" xfId="2394"/>
    <cellStyle name="_Costs not in AURORA 2006GRC 6.15.06_AURORA Total New" xfId="2395"/>
    <cellStyle name="_Costs not in AURORA 2006GRC 6.15.06_AURORA Total New 2" xfId="2396"/>
    <cellStyle name="_Costs not in AURORA 2006GRC 6.15.06_Backup for Attachment B 2010-09-09" xfId="2397"/>
    <cellStyle name="_Costs not in AURORA 2006GRC 6.15.06_Bench Request - Attachment B" xfId="2398"/>
    <cellStyle name="_Costs not in AURORA 2006GRC 6.15.06_Book2" xfId="2399"/>
    <cellStyle name="_Costs not in AURORA 2006GRC 6.15.06_Book2 2" xfId="2400"/>
    <cellStyle name="_Costs not in AURORA 2006GRC 6.15.06_Book2 2 2" xfId="2401"/>
    <cellStyle name="_Costs not in AURORA 2006GRC 6.15.06_Book2 3" xfId="2402"/>
    <cellStyle name="_Costs not in AURORA 2006GRC 6.15.06_Book2_Adj Bench DR 3 for Initial Briefs (Electric)" xfId="2403"/>
    <cellStyle name="_Costs not in AURORA 2006GRC 6.15.06_Book2_Adj Bench DR 3 for Initial Briefs (Electric) 2" xfId="2404"/>
    <cellStyle name="_Costs not in AURORA 2006GRC 6.15.06_Book2_Adj Bench DR 3 for Initial Briefs (Electric) 2 2" xfId="2405"/>
    <cellStyle name="_Costs not in AURORA 2006GRC 6.15.06_Book2_Adj Bench DR 3 for Initial Briefs (Electric) 3" xfId="2406"/>
    <cellStyle name="_Costs not in AURORA 2006GRC 6.15.06_Book2_Electric Rev Req Model (2009 GRC) Rebuttal" xfId="2407"/>
    <cellStyle name="_Costs not in AURORA 2006GRC 6.15.06_Book2_Electric Rev Req Model (2009 GRC) Rebuttal 2" xfId="2408"/>
    <cellStyle name="_Costs not in AURORA 2006GRC 6.15.06_Book2_Electric Rev Req Model (2009 GRC) Rebuttal 2 2" xfId="2409"/>
    <cellStyle name="_Costs not in AURORA 2006GRC 6.15.06_Book2_Electric Rev Req Model (2009 GRC) Rebuttal 3" xfId="2410"/>
    <cellStyle name="_Costs not in AURORA 2006GRC 6.15.06_Book2_Electric Rev Req Model (2009 GRC) Rebuttal REmoval of New  WH Solar AdjustMI" xfId="2411"/>
    <cellStyle name="_Costs not in AURORA 2006GRC 6.15.06_Book2_Electric Rev Req Model (2009 GRC) Rebuttal REmoval of New  WH Solar AdjustMI 2" xfId="2412"/>
    <cellStyle name="_Costs not in AURORA 2006GRC 6.15.06_Book2_Electric Rev Req Model (2009 GRC) Rebuttal REmoval of New  WH Solar AdjustMI 2 2" xfId="2413"/>
    <cellStyle name="_Costs not in AURORA 2006GRC 6.15.06_Book2_Electric Rev Req Model (2009 GRC) Rebuttal REmoval of New  WH Solar AdjustMI 3" xfId="2414"/>
    <cellStyle name="_Costs not in AURORA 2006GRC 6.15.06_Book2_Electric Rev Req Model (2009 GRC) Revised 01-18-2010" xfId="2415"/>
    <cellStyle name="_Costs not in AURORA 2006GRC 6.15.06_Book2_Electric Rev Req Model (2009 GRC) Revised 01-18-2010 2" xfId="2416"/>
    <cellStyle name="_Costs not in AURORA 2006GRC 6.15.06_Book2_Electric Rev Req Model (2009 GRC) Revised 01-18-2010 2 2" xfId="2417"/>
    <cellStyle name="_Costs not in AURORA 2006GRC 6.15.06_Book2_Electric Rev Req Model (2009 GRC) Revised 01-18-2010 3" xfId="2418"/>
    <cellStyle name="_Costs not in AURORA 2006GRC 6.15.06_Book2_Final Order Electric EXHIBIT A-1" xfId="2419"/>
    <cellStyle name="_Costs not in AURORA 2006GRC 6.15.06_Book2_Final Order Electric EXHIBIT A-1 2" xfId="2420"/>
    <cellStyle name="_Costs not in AURORA 2006GRC 6.15.06_Book2_Final Order Electric EXHIBIT A-1 2 2" xfId="2421"/>
    <cellStyle name="_Costs not in AURORA 2006GRC 6.15.06_Book2_Final Order Electric EXHIBIT A-1 3" xfId="2422"/>
    <cellStyle name="_Costs not in AURORA 2006GRC 6.15.06_Book4" xfId="2423"/>
    <cellStyle name="_Costs not in AURORA 2006GRC 6.15.06_Book4 2" xfId="2424"/>
    <cellStyle name="_Costs not in AURORA 2006GRC 6.15.06_Book4 2 2" xfId="2425"/>
    <cellStyle name="_Costs not in AURORA 2006GRC 6.15.06_Book4 3" xfId="2426"/>
    <cellStyle name="_Costs not in AURORA 2006GRC 6.15.06_Book9" xfId="2427"/>
    <cellStyle name="_Costs not in AURORA 2006GRC 6.15.06_Book9 2" xfId="2428"/>
    <cellStyle name="_Costs not in AURORA 2006GRC 6.15.06_Book9 2 2" xfId="2429"/>
    <cellStyle name="_Costs not in AURORA 2006GRC 6.15.06_Book9 3" xfId="2430"/>
    <cellStyle name="_Costs not in AURORA 2006GRC 6.15.06_Chelan PUD Power Costs (8-10)" xfId="2431"/>
    <cellStyle name="_Costs not in AURORA 2006GRC 6.15.06_DWH-08 (Rate Spread &amp; Design Workpapers)" xfId="2432"/>
    <cellStyle name="_Costs not in AURORA 2006GRC 6.15.06_Final 2008 PTC Rate Design Workpapers 10.27.08" xfId="2433"/>
    <cellStyle name="_Costs not in AURORA 2006GRC 6.15.06_Gas Rev Req Model (2010 GRC)" xfId="2434"/>
    <cellStyle name="_Costs not in AURORA 2006GRC 6.15.06_INPUTS" xfId="2435"/>
    <cellStyle name="_Costs not in AURORA 2006GRC 6.15.06_INPUTS 2" xfId="2436"/>
    <cellStyle name="_Costs not in AURORA 2006GRC 6.15.06_INPUTS 2 2" xfId="2437"/>
    <cellStyle name="_Costs not in AURORA 2006GRC 6.15.06_INPUTS 3" xfId="2438"/>
    <cellStyle name="_Costs not in AURORA 2006GRC 6.15.06_NIM Summary" xfId="2439"/>
    <cellStyle name="_Costs not in AURORA 2006GRC 6.15.06_NIM Summary 09GRC" xfId="2440"/>
    <cellStyle name="_Costs not in AURORA 2006GRC 6.15.06_NIM Summary 09GRC 2" xfId="2441"/>
    <cellStyle name="_Costs not in AURORA 2006GRC 6.15.06_NIM Summary 2" xfId="2442"/>
    <cellStyle name="_Costs not in AURORA 2006GRC 6.15.06_NIM Summary 3" xfId="2443"/>
    <cellStyle name="_Costs not in AURORA 2006GRC 6.15.06_NIM Summary 4" xfId="2444"/>
    <cellStyle name="_Costs not in AURORA 2006GRC 6.15.06_NIM Summary 5" xfId="2445"/>
    <cellStyle name="_Costs not in AURORA 2006GRC 6.15.06_NIM Summary 6" xfId="2446"/>
    <cellStyle name="_Costs not in AURORA 2006GRC 6.15.06_NIM Summary 7" xfId="2447"/>
    <cellStyle name="_Costs not in AURORA 2006GRC 6.15.06_NIM Summary 8" xfId="2448"/>
    <cellStyle name="_Costs not in AURORA 2006GRC 6.15.06_NIM Summary 9" xfId="2449"/>
    <cellStyle name="_Costs not in AURORA 2006GRC 6.15.06_PCA 10 -  Exhibit D from A Kellogg Jan 2011" xfId="2450"/>
    <cellStyle name="_Costs not in AURORA 2006GRC 6.15.06_PCA 10 -  Exhibit D from A Kellogg July 2011" xfId="2451"/>
    <cellStyle name="_Costs not in AURORA 2006GRC 6.15.06_PCA 10 -  Exhibit D from S Free Rcv'd 12-11" xfId="2452"/>
    <cellStyle name="_Costs not in AURORA 2006GRC 6.15.06_PCA 9 -  Exhibit D April 2010" xfId="2453"/>
    <cellStyle name="_Costs not in AURORA 2006GRC 6.15.06_PCA 9 -  Exhibit D April 2010 (3)" xfId="2454"/>
    <cellStyle name="_Costs not in AURORA 2006GRC 6.15.06_PCA 9 -  Exhibit D April 2010 (3) 2" xfId="2455"/>
    <cellStyle name="_Costs not in AURORA 2006GRC 6.15.06_PCA 9 -  Exhibit D Nov 2010" xfId="2456"/>
    <cellStyle name="_Costs not in AURORA 2006GRC 6.15.06_PCA 9 - Exhibit D at August 2010" xfId="2457"/>
    <cellStyle name="_Costs not in AURORA 2006GRC 6.15.06_PCA 9 - Exhibit D June 2010 GRC" xfId="2458"/>
    <cellStyle name="_Costs not in AURORA 2006GRC 6.15.06_Power Costs - Comparison bx Rbtl-Staff-Jt-PC" xfId="2459"/>
    <cellStyle name="_Costs not in AURORA 2006GRC 6.15.06_Power Costs - Comparison bx Rbtl-Staff-Jt-PC 2" xfId="2460"/>
    <cellStyle name="_Costs not in AURORA 2006GRC 6.15.06_Power Costs - Comparison bx Rbtl-Staff-Jt-PC 2 2" xfId="2461"/>
    <cellStyle name="_Costs not in AURORA 2006GRC 6.15.06_Power Costs - Comparison bx Rbtl-Staff-Jt-PC 3" xfId="2462"/>
    <cellStyle name="_Costs not in AURORA 2006GRC 6.15.06_Power Costs - Comparison bx Rbtl-Staff-Jt-PC_Adj Bench DR 3 for Initial Briefs (Electric)" xfId="2463"/>
    <cellStyle name="_Costs not in AURORA 2006GRC 6.15.06_Power Costs - Comparison bx Rbtl-Staff-Jt-PC_Adj Bench DR 3 for Initial Briefs (Electric) 2" xfId="2464"/>
    <cellStyle name="_Costs not in AURORA 2006GRC 6.15.06_Power Costs - Comparison bx Rbtl-Staff-Jt-PC_Adj Bench DR 3 for Initial Briefs (Electric) 2 2" xfId="2465"/>
    <cellStyle name="_Costs not in AURORA 2006GRC 6.15.06_Power Costs - Comparison bx Rbtl-Staff-Jt-PC_Adj Bench DR 3 for Initial Briefs (Electric) 3" xfId="2466"/>
    <cellStyle name="_Costs not in AURORA 2006GRC 6.15.06_Power Costs - Comparison bx Rbtl-Staff-Jt-PC_Electric Rev Req Model (2009 GRC) Rebuttal" xfId="2467"/>
    <cellStyle name="_Costs not in AURORA 2006GRC 6.15.06_Power Costs - Comparison bx Rbtl-Staff-Jt-PC_Electric Rev Req Model (2009 GRC) Rebuttal 2" xfId="2468"/>
    <cellStyle name="_Costs not in AURORA 2006GRC 6.15.06_Power Costs - Comparison bx Rbtl-Staff-Jt-PC_Electric Rev Req Model (2009 GRC) Rebuttal 2 2" xfId="2469"/>
    <cellStyle name="_Costs not in AURORA 2006GRC 6.15.06_Power Costs - Comparison bx Rbtl-Staff-Jt-PC_Electric Rev Req Model (2009 GRC) Rebuttal 3" xfId="2470"/>
    <cellStyle name="_Costs not in AURORA 2006GRC 6.15.06_Power Costs - Comparison bx Rbtl-Staff-Jt-PC_Electric Rev Req Model (2009 GRC) Rebuttal REmoval of New  WH Solar AdjustMI" xfId="2471"/>
    <cellStyle name="_Costs not in AURORA 2006GRC 6.15.06_Power Costs - Comparison bx Rbtl-Staff-Jt-PC_Electric Rev Req Model (2009 GRC) Rebuttal REmoval of New  WH Solar AdjustMI 2" xfId="2472"/>
    <cellStyle name="_Costs not in AURORA 2006GRC 6.15.06_Power Costs - Comparison bx Rbtl-Staff-Jt-PC_Electric Rev Req Model (2009 GRC) Rebuttal REmoval of New  WH Solar AdjustMI 2 2" xfId="2473"/>
    <cellStyle name="_Costs not in AURORA 2006GRC 6.15.06_Power Costs - Comparison bx Rbtl-Staff-Jt-PC_Electric Rev Req Model (2009 GRC) Rebuttal REmoval of New  WH Solar AdjustMI 3" xfId="2474"/>
    <cellStyle name="_Costs not in AURORA 2006GRC 6.15.06_Power Costs - Comparison bx Rbtl-Staff-Jt-PC_Electric Rev Req Model (2009 GRC) Revised 01-18-2010" xfId="2475"/>
    <cellStyle name="_Costs not in AURORA 2006GRC 6.15.06_Power Costs - Comparison bx Rbtl-Staff-Jt-PC_Electric Rev Req Model (2009 GRC) Revised 01-18-2010 2" xfId="2476"/>
    <cellStyle name="_Costs not in AURORA 2006GRC 6.15.06_Power Costs - Comparison bx Rbtl-Staff-Jt-PC_Electric Rev Req Model (2009 GRC) Revised 01-18-2010 2 2" xfId="2477"/>
    <cellStyle name="_Costs not in AURORA 2006GRC 6.15.06_Power Costs - Comparison bx Rbtl-Staff-Jt-PC_Electric Rev Req Model (2009 GRC) Revised 01-18-2010 3" xfId="2478"/>
    <cellStyle name="_Costs not in AURORA 2006GRC 6.15.06_Power Costs - Comparison bx Rbtl-Staff-Jt-PC_Final Order Electric EXHIBIT A-1" xfId="2479"/>
    <cellStyle name="_Costs not in AURORA 2006GRC 6.15.06_Power Costs - Comparison bx Rbtl-Staff-Jt-PC_Final Order Electric EXHIBIT A-1 2" xfId="2480"/>
    <cellStyle name="_Costs not in AURORA 2006GRC 6.15.06_Power Costs - Comparison bx Rbtl-Staff-Jt-PC_Final Order Electric EXHIBIT A-1 2 2" xfId="2481"/>
    <cellStyle name="_Costs not in AURORA 2006GRC 6.15.06_Power Costs - Comparison bx Rbtl-Staff-Jt-PC_Final Order Electric EXHIBIT A-1 3" xfId="2482"/>
    <cellStyle name="_Costs not in AURORA 2006GRC 6.15.06_Production Adj 4.37" xfId="2483"/>
    <cellStyle name="_Costs not in AURORA 2006GRC 6.15.06_Production Adj 4.37 2" xfId="2484"/>
    <cellStyle name="_Costs not in AURORA 2006GRC 6.15.06_Production Adj 4.37 2 2" xfId="2485"/>
    <cellStyle name="_Costs not in AURORA 2006GRC 6.15.06_Production Adj 4.37 3" xfId="2486"/>
    <cellStyle name="_Costs not in AURORA 2006GRC 6.15.06_Purchased Power Adj 4.03" xfId="2487"/>
    <cellStyle name="_Costs not in AURORA 2006GRC 6.15.06_Purchased Power Adj 4.03 2" xfId="2488"/>
    <cellStyle name="_Costs not in AURORA 2006GRC 6.15.06_Purchased Power Adj 4.03 2 2" xfId="2489"/>
    <cellStyle name="_Costs not in AURORA 2006GRC 6.15.06_Purchased Power Adj 4.03 3" xfId="2490"/>
    <cellStyle name="_Costs not in AURORA 2006GRC 6.15.06_Rebuttal Power Costs" xfId="2491"/>
    <cellStyle name="_Costs not in AURORA 2006GRC 6.15.06_Rebuttal Power Costs 2" xfId="2492"/>
    <cellStyle name="_Costs not in AURORA 2006GRC 6.15.06_Rebuttal Power Costs 2 2" xfId="2493"/>
    <cellStyle name="_Costs not in AURORA 2006GRC 6.15.06_Rebuttal Power Costs 3" xfId="2494"/>
    <cellStyle name="_Costs not in AURORA 2006GRC 6.15.06_Rebuttal Power Costs_Adj Bench DR 3 for Initial Briefs (Electric)" xfId="2495"/>
    <cellStyle name="_Costs not in AURORA 2006GRC 6.15.06_Rebuttal Power Costs_Adj Bench DR 3 for Initial Briefs (Electric) 2" xfId="2496"/>
    <cellStyle name="_Costs not in AURORA 2006GRC 6.15.06_Rebuttal Power Costs_Adj Bench DR 3 for Initial Briefs (Electric) 2 2" xfId="2497"/>
    <cellStyle name="_Costs not in AURORA 2006GRC 6.15.06_Rebuttal Power Costs_Adj Bench DR 3 for Initial Briefs (Electric) 3" xfId="2498"/>
    <cellStyle name="_Costs not in AURORA 2006GRC 6.15.06_Rebuttal Power Costs_Electric Rev Req Model (2009 GRC) Rebuttal" xfId="2499"/>
    <cellStyle name="_Costs not in AURORA 2006GRC 6.15.06_Rebuttal Power Costs_Electric Rev Req Model (2009 GRC) Rebuttal 2" xfId="2500"/>
    <cellStyle name="_Costs not in AURORA 2006GRC 6.15.06_Rebuttal Power Costs_Electric Rev Req Model (2009 GRC) Rebuttal 2 2" xfId="2501"/>
    <cellStyle name="_Costs not in AURORA 2006GRC 6.15.06_Rebuttal Power Costs_Electric Rev Req Model (2009 GRC) Rebuttal 3" xfId="2502"/>
    <cellStyle name="_Costs not in AURORA 2006GRC 6.15.06_Rebuttal Power Costs_Electric Rev Req Model (2009 GRC) Rebuttal REmoval of New  WH Solar AdjustMI" xfId="2503"/>
    <cellStyle name="_Costs not in AURORA 2006GRC 6.15.06_Rebuttal Power Costs_Electric Rev Req Model (2009 GRC) Rebuttal REmoval of New  WH Solar AdjustMI 2" xfId="2504"/>
    <cellStyle name="_Costs not in AURORA 2006GRC 6.15.06_Rebuttal Power Costs_Electric Rev Req Model (2009 GRC) Rebuttal REmoval of New  WH Solar AdjustMI 2 2" xfId="2505"/>
    <cellStyle name="_Costs not in AURORA 2006GRC 6.15.06_Rebuttal Power Costs_Electric Rev Req Model (2009 GRC) Rebuttal REmoval of New  WH Solar AdjustMI 3" xfId="2506"/>
    <cellStyle name="_Costs not in AURORA 2006GRC 6.15.06_Rebuttal Power Costs_Electric Rev Req Model (2009 GRC) Revised 01-18-2010" xfId="2507"/>
    <cellStyle name="_Costs not in AURORA 2006GRC 6.15.06_Rebuttal Power Costs_Electric Rev Req Model (2009 GRC) Revised 01-18-2010 2" xfId="2508"/>
    <cellStyle name="_Costs not in AURORA 2006GRC 6.15.06_Rebuttal Power Costs_Electric Rev Req Model (2009 GRC) Revised 01-18-2010 2 2" xfId="2509"/>
    <cellStyle name="_Costs not in AURORA 2006GRC 6.15.06_Rebuttal Power Costs_Electric Rev Req Model (2009 GRC) Revised 01-18-2010 3" xfId="2510"/>
    <cellStyle name="_Costs not in AURORA 2006GRC 6.15.06_Rebuttal Power Costs_Final Order Electric EXHIBIT A-1" xfId="2511"/>
    <cellStyle name="_Costs not in AURORA 2006GRC 6.15.06_Rebuttal Power Costs_Final Order Electric EXHIBIT A-1 2" xfId="2512"/>
    <cellStyle name="_Costs not in AURORA 2006GRC 6.15.06_Rebuttal Power Costs_Final Order Electric EXHIBIT A-1 2 2" xfId="2513"/>
    <cellStyle name="_Costs not in AURORA 2006GRC 6.15.06_Rebuttal Power Costs_Final Order Electric EXHIBIT A-1 3" xfId="2514"/>
    <cellStyle name="_Costs not in AURORA 2006GRC 6.15.06_RECS vs PTC's w Interest 6-28-10" xfId="2515"/>
    <cellStyle name="_Costs not in AURORA 2006GRC 6.15.06_ROR &amp; CONV FACTOR" xfId="2516"/>
    <cellStyle name="_Costs not in AURORA 2006GRC 6.15.06_ROR &amp; CONV FACTOR 2" xfId="2517"/>
    <cellStyle name="_Costs not in AURORA 2006GRC 6.15.06_ROR &amp; CONV FACTOR 2 2" xfId="2518"/>
    <cellStyle name="_Costs not in AURORA 2006GRC 6.15.06_ROR &amp; CONV FACTOR 3" xfId="2519"/>
    <cellStyle name="_Costs not in AURORA 2006GRC 6.15.06_ROR 5.02" xfId="2520"/>
    <cellStyle name="_Costs not in AURORA 2006GRC 6.15.06_ROR 5.02 2" xfId="2521"/>
    <cellStyle name="_Costs not in AURORA 2006GRC 6.15.06_ROR 5.02 2 2" xfId="2522"/>
    <cellStyle name="_Costs not in AURORA 2006GRC 6.15.06_ROR 5.02 3" xfId="2523"/>
    <cellStyle name="_Costs not in AURORA 2006GRC 6.15.06_Wind Integration 10GRC" xfId="2524"/>
    <cellStyle name="_Costs not in AURORA 2006GRC 6.15.06_Wind Integration 10GRC 2" xfId="2525"/>
    <cellStyle name="_Costs not in AURORA 2006GRC w gas price updated" xfId="2526"/>
    <cellStyle name="_Costs not in AURORA 2006GRC w gas price updated 10" xfId="2527"/>
    <cellStyle name="_Costs not in AURORA 2006GRC w gas price updated 2" xfId="2528"/>
    <cellStyle name="_Costs not in AURORA 2006GRC w gas price updated 2 2" xfId="2529"/>
    <cellStyle name="_Costs not in AURORA 2006GRC w gas price updated 3" xfId="2530"/>
    <cellStyle name="_Costs not in AURORA 2006GRC w gas price updated 3 2" xfId="2531"/>
    <cellStyle name="_Costs not in AURORA 2006GRC w gas price updated 4" xfId="2532"/>
    <cellStyle name="_Costs not in AURORA 2006GRC w gas price updated 4 2" xfId="2533"/>
    <cellStyle name="_Costs not in AURORA 2006GRC w gas price updated 4_2011 Operations Snapshot" xfId="2534"/>
    <cellStyle name="_Costs not in AURORA 2006GRC w gas price updated 4_Department" xfId="2535"/>
    <cellStyle name="_Costs not in AURORA 2006GRC w gas price updated 4_VarX" xfId="2536"/>
    <cellStyle name="_Costs not in AURORA 2006GRC w gas price updated 5" xfId="2537"/>
    <cellStyle name="_Costs not in AURORA 2006GRC w gas price updated 5 2" xfId="2538"/>
    <cellStyle name="_Costs not in AURORA 2006GRC w gas price updated 5 2 2" xfId="2539"/>
    <cellStyle name="_Costs not in AURORA 2006GRC w gas price updated 5 2_County_Stop_Light_Chart_2012_02" xfId="2540"/>
    <cellStyle name="_Costs not in AURORA 2006GRC w gas price updated 5 2_County_Stop_Light_Chart_2012_06" xfId="2541"/>
    <cellStyle name="_Costs not in AURORA 2006GRC w gas price updated 5 2_County_Stop_Light_Chart_Template" xfId="2542"/>
    <cellStyle name="_Costs not in AURORA 2006GRC w gas price updated 5_2011 OM ASM Report" xfId="2543"/>
    <cellStyle name="_Costs not in AURORA 2006GRC w gas price updated 5_2011 OM ASM Report 2" xfId="2544"/>
    <cellStyle name="_Costs not in AURORA 2006GRC w gas price updated 5_2011 OM ASM Report_County_Stop_Light_Chart_2012_02" xfId="2545"/>
    <cellStyle name="_Costs not in AURORA 2006GRC w gas price updated 5_2011 OM ASM Report_County_Stop_Light_Chart_2012_06" xfId="2546"/>
    <cellStyle name="_Costs not in AURORA 2006GRC w gas price updated 5_2011 OM ASM Report_County_Stop_Light_Chart_Template" xfId="2547"/>
    <cellStyle name="_Costs not in AURORA 2006GRC w gas price updated 5_2011 Operations Snapshot" xfId="2548"/>
    <cellStyle name="_Costs not in AURORA 2006GRC w gas price updated 5_2011 Operations Snapshot 2" xfId="2549"/>
    <cellStyle name="_Costs not in AURORA 2006GRC w gas price updated 5_2011 Operations Snapshot_County_Stop_Light_Chart_2012_02" xfId="2550"/>
    <cellStyle name="_Costs not in AURORA 2006GRC w gas price updated 5_2011 Operations Snapshot_County_Stop_Light_Chart_2012_06" xfId="2551"/>
    <cellStyle name="_Costs not in AURORA 2006GRC w gas price updated 5_2011 Operations Snapshot_County_Stop_Light_Chart_Template" xfId="2552"/>
    <cellStyle name="_Costs not in AURORA 2006GRC w gas price updated 5_2012 Operations Snapshot" xfId="2553"/>
    <cellStyle name="_Costs not in AURORA 2006GRC w gas price updated 5_Copy of 2011 OM ASM Report" xfId="2554"/>
    <cellStyle name="_Costs not in AURORA 2006GRC w gas price updated 5_Department" xfId="2555"/>
    <cellStyle name="_Costs not in AURORA 2006GRC w gas price updated 5_Jan 2012 OM ASM Report" xfId="2556"/>
    <cellStyle name="_Costs not in AURORA 2006GRC w gas price updated 5_VarX" xfId="2557"/>
    <cellStyle name="_Costs not in AURORA 2006GRC w gas price updated 6" xfId="2558"/>
    <cellStyle name="_Costs not in AURORA 2006GRC w gas price updated 6 2" xfId="2559"/>
    <cellStyle name="_Costs not in AURORA 2006GRC w gas price updated 6_County_Stop_Light_Chart_2012_02" xfId="2560"/>
    <cellStyle name="_Costs not in AURORA 2006GRC w gas price updated 6_County_Stop_Light_Chart_2012_06" xfId="2561"/>
    <cellStyle name="_Costs not in AURORA 2006GRC w gas price updated 6_County_Stop_Light_Chart_Template" xfId="2562"/>
    <cellStyle name="_Costs not in AURORA 2006GRC w gas price updated 6_Department" xfId="2563"/>
    <cellStyle name="_Costs not in AURORA 2006GRC w gas price updated 6_Department 2" xfId="2564"/>
    <cellStyle name="_Costs not in AURORA 2006GRC w gas price updated 6_VarX" xfId="2565"/>
    <cellStyle name="_Costs not in AURORA 2006GRC w gas price updated 6_VarX 2" xfId="2566"/>
    <cellStyle name="_Costs not in AURORA 2006GRC w gas price updated 7" xfId="2567"/>
    <cellStyle name="_Costs not in AURORA 2006GRC w gas price updated 7 2" xfId="2568"/>
    <cellStyle name="_Costs not in AURORA 2006GRC w gas price updated 7_County_Stop_Light_Chart_2012_02" xfId="2569"/>
    <cellStyle name="_Costs not in AURORA 2006GRC w gas price updated 7_County_Stop_Light_Chart_2012_06" xfId="2570"/>
    <cellStyle name="_Costs not in AURORA 2006GRC w gas price updated 7_County_Stop_Light_Chart_Template" xfId="2571"/>
    <cellStyle name="_Costs not in AURORA 2006GRC w gas price updated 8" xfId="2572"/>
    <cellStyle name="_Costs not in AURORA 2006GRC w gas price updated 9" xfId="2573"/>
    <cellStyle name="_Costs not in AURORA 2006GRC w gas price updated_2011 OM ASM Report" xfId="2574"/>
    <cellStyle name="_Costs not in AURORA 2006GRC w gas price updated_2011 OM ASM Report 2" xfId="2575"/>
    <cellStyle name="_Costs not in AURORA 2006GRC w gas price updated_2011 OM ASM Report_County_Stop_Light_Chart_2012_02" xfId="2576"/>
    <cellStyle name="_Costs not in AURORA 2006GRC w gas price updated_2011 OM ASM Report_County_Stop_Light_Chart_2012_06" xfId="2577"/>
    <cellStyle name="_Costs not in AURORA 2006GRC w gas price updated_2011 OM ASM Report_County_Stop_Light_Chart_Template" xfId="2578"/>
    <cellStyle name="_Costs not in AURORA 2006GRC w gas price updated_Adj Bench DR 3 for Initial Briefs (Electric)" xfId="2579"/>
    <cellStyle name="_Costs not in AURORA 2006GRC w gas price updated_Adj Bench DR 3 for Initial Briefs (Electric) 2" xfId="2580"/>
    <cellStyle name="_Costs not in AURORA 2006GRC w gas price updated_Adj Bench DR 3 for Initial Briefs (Electric) 2 2" xfId="2581"/>
    <cellStyle name="_Costs not in AURORA 2006GRC w gas price updated_Adj Bench DR 3 for Initial Briefs (Electric) 3" xfId="2582"/>
    <cellStyle name="_Costs not in AURORA 2006GRC w gas price updated_Book1" xfId="2583"/>
    <cellStyle name="_Costs not in AURORA 2006GRC w gas price updated_Book2" xfId="2584"/>
    <cellStyle name="_Costs not in AURORA 2006GRC w gas price updated_Book2 2" xfId="2585"/>
    <cellStyle name="_Costs not in AURORA 2006GRC w gas price updated_Book2 2 2" xfId="2586"/>
    <cellStyle name="_Costs not in AURORA 2006GRC w gas price updated_Book2 3" xfId="2587"/>
    <cellStyle name="_Costs not in AURORA 2006GRC w gas price updated_Book2_Adj Bench DR 3 for Initial Briefs (Electric)" xfId="2588"/>
    <cellStyle name="_Costs not in AURORA 2006GRC w gas price updated_Book2_Adj Bench DR 3 for Initial Briefs (Electric) 2" xfId="2589"/>
    <cellStyle name="_Costs not in AURORA 2006GRC w gas price updated_Book2_Adj Bench DR 3 for Initial Briefs (Electric) 2 2" xfId="2590"/>
    <cellStyle name="_Costs not in AURORA 2006GRC w gas price updated_Book2_Adj Bench DR 3 for Initial Briefs (Electric) 3" xfId="2591"/>
    <cellStyle name="_Costs not in AURORA 2006GRC w gas price updated_Book2_Electric Rev Req Model (2009 GRC) Rebuttal" xfId="2592"/>
    <cellStyle name="_Costs not in AURORA 2006GRC w gas price updated_Book2_Electric Rev Req Model (2009 GRC) Rebuttal 2" xfId="2593"/>
    <cellStyle name="_Costs not in AURORA 2006GRC w gas price updated_Book2_Electric Rev Req Model (2009 GRC) Rebuttal 2 2" xfId="2594"/>
    <cellStyle name="_Costs not in AURORA 2006GRC w gas price updated_Book2_Electric Rev Req Model (2009 GRC) Rebuttal 3" xfId="2595"/>
    <cellStyle name="_Costs not in AURORA 2006GRC w gas price updated_Book2_Electric Rev Req Model (2009 GRC) Rebuttal REmoval of New  WH Solar AdjustMI" xfId="2596"/>
    <cellStyle name="_Costs not in AURORA 2006GRC w gas price updated_Book2_Electric Rev Req Model (2009 GRC) Rebuttal REmoval of New  WH Solar AdjustMI 2" xfId="2597"/>
    <cellStyle name="_Costs not in AURORA 2006GRC w gas price updated_Book2_Electric Rev Req Model (2009 GRC) Rebuttal REmoval of New  WH Solar AdjustMI 2 2" xfId="2598"/>
    <cellStyle name="_Costs not in AURORA 2006GRC w gas price updated_Book2_Electric Rev Req Model (2009 GRC) Rebuttal REmoval of New  WH Solar AdjustMI 3" xfId="2599"/>
    <cellStyle name="_Costs not in AURORA 2006GRC w gas price updated_Book2_Electric Rev Req Model (2009 GRC) Revised 01-18-2010" xfId="2600"/>
    <cellStyle name="_Costs not in AURORA 2006GRC w gas price updated_Book2_Electric Rev Req Model (2009 GRC) Revised 01-18-2010 2" xfId="2601"/>
    <cellStyle name="_Costs not in AURORA 2006GRC w gas price updated_Book2_Electric Rev Req Model (2009 GRC) Revised 01-18-2010 2 2" xfId="2602"/>
    <cellStyle name="_Costs not in AURORA 2006GRC w gas price updated_Book2_Electric Rev Req Model (2009 GRC) Revised 01-18-2010 3" xfId="2603"/>
    <cellStyle name="_Costs not in AURORA 2006GRC w gas price updated_Book2_Final Order Electric EXHIBIT A-1" xfId="2604"/>
    <cellStyle name="_Costs not in AURORA 2006GRC w gas price updated_Book2_Final Order Electric EXHIBIT A-1 2" xfId="2605"/>
    <cellStyle name="_Costs not in AURORA 2006GRC w gas price updated_Book2_Final Order Electric EXHIBIT A-1 2 2" xfId="2606"/>
    <cellStyle name="_Costs not in AURORA 2006GRC w gas price updated_Book2_Final Order Electric EXHIBIT A-1 3" xfId="2607"/>
    <cellStyle name="_Costs not in AURORA 2006GRC w gas price updated_Chelan PUD Power Costs (8-10)" xfId="2608"/>
    <cellStyle name="_Costs not in AURORA 2006GRC w gas price updated_Confidential Material" xfId="2609"/>
    <cellStyle name="_Costs not in AURORA 2006GRC w gas price updated_DEM-WP(C) Colstrip 12 Coal Cost Forecast 2010GRC" xfId="2610"/>
    <cellStyle name="_Costs not in AURORA 2006GRC w gas price updated_DEM-WP(C) Production O&amp;M 2010GRC As-Filed" xfId="2611"/>
    <cellStyle name="_Costs not in AURORA 2006GRC w gas price updated_DEM-WP(C) Production O&amp;M 2010GRC As-Filed 2" xfId="2612"/>
    <cellStyle name="_Costs not in AURORA 2006GRC w gas price updated_Electric Rev Req Model (2009 GRC) " xfId="2613"/>
    <cellStyle name="_Costs not in AURORA 2006GRC w gas price updated_Electric Rev Req Model (2009 GRC)  2" xfId="2614"/>
    <cellStyle name="_Costs not in AURORA 2006GRC w gas price updated_Electric Rev Req Model (2009 GRC)  2 2" xfId="2615"/>
    <cellStyle name="_Costs not in AURORA 2006GRC w gas price updated_Electric Rev Req Model (2009 GRC)  3" xfId="2616"/>
    <cellStyle name="_Costs not in AURORA 2006GRC w gas price updated_Electric Rev Req Model (2009 GRC) Rebuttal" xfId="2617"/>
    <cellStyle name="_Costs not in AURORA 2006GRC w gas price updated_Electric Rev Req Model (2009 GRC) Rebuttal 2" xfId="2618"/>
    <cellStyle name="_Costs not in AURORA 2006GRC w gas price updated_Electric Rev Req Model (2009 GRC) Rebuttal 2 2" xfId="2619"/>
    <cellStyle name="_Costs not in AURORA 2006GRC w gas price updated_Electric Rev Req Model (2009 GRC) Rebuttal 3" xfId="2620"/>
    <cellStyle name="_Costs not in AURORA 2006GRC w gas price updated_Electric Rev Req Model (2009 GRC) Rebuttal REmoval of New  WH Solar AdjustMI" xfId="2621"/>
    <cellStyle name="_Costs not in AURORA 2006GRC w gas price updated_Electric Rev Req Model (2009 GRC) Rebuttal REmoval of New  WH Solar AdjustMI 2" xfId="2622"/>
    <cellStyle name="_Costs not in AURORA 2006GRC w gas price updated_Electric Rev Req Model (2009 GRC) Rebuttal REmoval of New  WH Solar AdjustMI 2 2" xfId="2623"/>
    <cellStyle name="_Costs not in AURORA 2006GRC w gas price updated_Electric Rev Req Model (2009 GRC) Rebuttal REmoval of New  WH Solar AdjustMI 3" xfId="2624"/>
    <cellStyle name="_Costs not in AURORA 2006GRC w gas price updated_Electric Rev Req Model (2009 GRC) Revised 01-18-2010" xfId="2625"/>
    <cellStyle name="_Costs not in AURORA 2006GRC w gas price updated_Electric Rev Req Model (2009 GRC) Revised 01-18-2010 2" xfId="2626"/>
    <cellStyle name="_Costs not in AURORA 2006GRC w gas price updated_Electric Rev Req Model (2009 GRC) Revised 01-18-2010 2 2" xfId="2627"/>
    <cellStyle name="_Costs not in AURORA 2006GRC w gas price updated_Electric Rev Req Model (2009 GRC) Revised 01-18-2010 3" xfId="2628"/>
    <cellStyle name="_Costs not in AURORA 2006GRC w gas price updated_Electric Rev Req Model (2010 GRC)" xfId="2629"/>
    <cellStyle name="_Costs not in AURORA 2006GRC w gas price updated_Electric Rev Req Model (2010 GRC) SF" xfId="2630"/>
    <cellStyle name="_Costs not in AURORA 2006GRC w gas price updated_Final Order Electric EXHIBIT A-1" xfId="2631"/>
    <cellStyle name="_Costs not in AURORA 2006GRC w gas price updated_Final Order Electric EXHIBIT A-1 2" xfId="2632"/>
    <cellStyle name="_Costs not in AURORA 2006GRC w gas price updated_Final Order Electric EXHIBIT A-1 2 2" xfId="2633"/>
    <cellStyle name="_Costs not in AURORA 2006GRC w gas price updated_Final Order Electric EXHIBIT A-1 3" xfId="2634"/>
    <cellStyle name="_Costs not in AURORA 2006GRC w gas price updated_NIM Summary" xfId="2635"/>
    <cellStyle name="_Costs not in AURORA 2006GRC w gas price updated_NIM Summary 2" xfId="2636"/>
    <cellStyle name="_Costs not in AURORA 2006GRC w gas price updated_Rebuttal Power Costs" xfId="2637"/>
    <cellStyle name="_Costs not in AURORA 2006GRC w gas price updated_Rebuttal Power Costs 2" xfId="2638"/>
    <cellStyle name="_Costs not in AURORA 2006GRC w gas price updated_Rebuttal Power Costs 2 2" xfId="2639"/>
    <cellStyle name="_Costs not in AURORA 2006GRC w gas price updated_Rebuttal Power Costs 3" xfId="2640"/>
    <cellStyle name="_Costs not in AURORA 2006GRC w gas price updated_Rebuttal Power Costs_Adj Bench DR 3 for Initial Briefs (Electric)" xfId="2641"/>
    <cellStyle name="_Costs not in AURORA 2006GRC w gas price updated_Rebuttal Power Costs_Adj Bench DR 3 for Initial Briefs (Electric) 2" xfId="2642"/>
    <cellStyle name="_Costs not in AURORA 2006GRC w gas price updated_Rebuttal Power Costs_Adj Bench DR 3 for Initial Briefs (Electric) 2 2" xfId="2643"/>
    <cellStyle name="_Costs not in AURORA 2006GRC w gas price updated_Rebuttal Power Costs_Adj Bench DR 3 for Initial Briefs (Electric) 3" xfId="2644"/>
    <cellStyle name="_Costs not in AURORA 2006GRC w gas price updated_Rebuttal Power Costs_Electric Rev Req Model (2009 GRC) Rebuttal" xfId="2645"/>
    <cellStyle name="_Costs not in AURORA 2006GRC w gas price updated_Rebuttal Power Costs_Electric Rev Req Model (2009 GRC) Rebuttal 2" xfId="2646"/>
    <cellStyle name="_Costs not in AURORA 2006GRC w gas price updated_Rebuttal Power Costs_Electric Rev Req Model (2009 GRC) Rebuttal 2 2" xfId="2647"/>
    <cellStyle name="_Costs not in AURORA 2006GRC w gas price updated_Rebuttal Power Costs_Electric Rev Req Model (2009 GRC) Rebuttal 3" xfId="2648"/>
    <cellStyle name="_Costs not in AURORA 2006GRC w gas price updated_Rebuttal Power Costs_Electric Rev Req Model (2009 GRC) Rebuttal REmoval of New  WH Solar AdjustMI" xfId="2649"/>
    <cellStyle name="_Costs not in AURORA 2006GRC w gas price updated_Rebuttal Power Costs_Electric Rev Req Model (2009 GRC) Rebuttal REmoval of New  WH Solar AdjustMI 2" xfId="2650"/>
    <cellStyle name="_Costs not in AURORA 2006GRC w gas price updated_Rebuttal Power Costs_Electric Rev Req Model (2009 GRC) Rebuttal REmoval of New  WH Solar AdjustMI 2 2" xfId="2651"/>
    <cellStyle name="_Costs not in AURORA 2006GRC w gas price updated_Rebuttal Power Costs_Electric Rev Req Model (2009 GRC) Rebuttal REmoval of New  WH Solar AdjustMI 3" xfId="2652"/>
    <cellStyle name="_Costs not in AURORA 2006GRC w gas price updated_Rebuttal Power Costs_Electric Rev Req Model (2009 GRC) Revised 01-18-2010" xfId="2653"/>
    <cellStyle name="_Costs not in AURORA 2006GRC w gas price updated_Rebuttal Power Costs_Electric Rev Req Model (2009 GRC) Revised 01-18-2010 2" xfId="2654"/>
    <cellStyle name="_Costs not in AURORA 2006GRC w gas price updated_Rebuttal Power Costs_Electric Rev Req Model (2009 GRC) Revised 01-18-2010 2 2" xfId="2655"/>
    <cellStyle name="_Costs not in AURORA 2006GRC w gas price updated_Rebuttal Power Costs_Electric Rev Req Model (2009 GRC) Revised 01-18-2010 3" xfId="2656"/>
    <cellStyle name="_Costs not in AURORA 2006GRC w gas price updated_Rebuttal Power Costs_Final Order Electric EXHIBIT A-1" xfId="2657"/>
    <cellStyle name="_Costs not in AURORA 2006GRC w gas price updated_Rebuttal Power Costs_Final Order Electric EXHIBIT A-1 2" xfId="2658"/>
    <cellStyle name="_Costs not in AURORA 2006GRC w gas price updated_Rebuttal Power Costs_Final Order Electric EXHIBIT A-1 2 2" xfId="2659"/>
    <cellStyle name="_Costs not in AURORA 2006GRC w gas price updated_Rebuttal Power Costs_Final Order Electric EXHIBIT A-1 3" xfId="2660"/>
    <cellStyle name="_Costs not in AURORA 2006GRC w gas price updated_TENASKA REGULATORY ASSET" xfId="2661"/>
    <cellStyle name="_Costs not in AURORA 2006GRC w gas price updated_TENASKA REGULATORY ASSET 2" xfId="2662"/>
    <cellStyle name="_Costs not in AURORA 2006GRC w gas price updated_TENASKA REGULATORY ASSET 2 2" xfId="2663"/>
    <cellStyle name="_Costs not in AURORA 2006GRC w gas price updated_TENASKA REGULATORY ASSET 3" xfId="2664"/>
    <cellStyle name="_Costs not in AURORA 2007 Rate Case" xfId="2665"/>
    <cellStyle name="_Costs not in AURORA 2007 Rate Case 10" xfId="2666"/>
    <cellStyle name="_Costs not in AURORA 2007 Rate Case 2" xfId="2667"/>
    <cellStyle name="_Costs not in AURORA 2007 Rate Case 2 2" xfId="2668"/>
    <cellStyle name="_Costs not in AURORA 2007 Rate Case 2 2 2" xfId="2669"/>
    <cellStyle name="_Costs not in AURORA 2007 Rate Case 2 3" xfId="2670"/>
    <cellStyle name="_Costs not in AURORA 2007 Rate Case 3" xfId="2671"/>
    <cellStyle name="_Costs not in AURORA 2007 Rate Case 3 2" xfId="2672"/>
    <cellStyle name="_Costs not in AURORA 2007 Rate Case 4" xfId="2673"/>
    <cellStyle name="_Costs not in AURORA 2007 Rate Case 4 2" xfId="2674"/>
    <cellStyle name="_Costs not in AURORA 2007 Rate Case 4_2011 Operations Snapshot" xfId="2675"/>
    <cellStyle name="_Costs not in AURORA 2007 Rate Case 4_Department" xfId="2676"/>
    <cellStyle name="_Costs not in AURORA 2007 Rate Case 4_VarX" xfId="2677"/>
    <cellStyle name="_Costs not in AURORA 2007 Rate Case 5" xfId="2678"/>
    <cellStyle name="_Costs not in AURORA 2007 Rate Case 5 2" xfId="2679"/>
    <cellStyle name="_Costs not in AURORA 2007 Rate Case 5 2 2" xfId="2680"/>
    <cellStyle name="_Costs not in AURORA 2007 Rate Case 5 2_County_Stop_Light_Chart_2012_02" xfId="2681"/>
    <cellStyle name="_Costs not in AURORA 2007 Rate Case 5 2_County_Stop_Light_Chart_2012_06" xfId="2682"/>
    <cellStyle name="_Costs not in AURORA 2007 Rate Case 5 2_County_Stop_Light_Chart_Template" xfId="2683"/>
    <cellStyle name="_Costs not in AURORA 2007 Rate Case 5_2011 OM ASM Report" xfId="2684"/>
    <cellStyle name="_Costs not in AURORA 2007 Rate Case 5_2011 OM ASM Report 2" xfId="2685"/>
    <cellStyle name="_Costs not in AURORA 2007 Rate Case 5_2011 OM ASM Report_County_Stop_Light_Chart_2012_02" xfId="2686"/>
    <cellStyle name="_Costs not in AURORA 2007 Rate Case 5_2011 OM ASM Report_County_Stop_Light_Chart_2012_06" xfId="2687"/>
    <cellStyle name="_Costs not in AURORA 2007 Rate Case 5_2011 OM ASM Report_County_Stop_Light_Chart_Template" xfId="2688"/>
    <cellStyle name="_Costs not in AURORA 2007 Rate Case 5_2011 Operations Snapshot" xfId="2689"/>
    <cellStyle name="_Costs not in AURORA 2007 Rate Case 5_2011 Operations Snapshot 2" xfId="2690"/>
    <cellStyle name="_Costs not in AURORA 2007 Rate Case 5_2011 Operations Snapshot_County_Stop_Light_Chart_2012_02" xfId="2691"/>
    <cellStyle name="_Costs not in AURORA 2007 Rate Case 5_2011 Operations Snapshot_County_Stop_Light_Chart_2012_06" xfId="2692"/>
    <cellStyle name="_Costs not in AURORA 2007 Rate Case 5_2011 Operations Snapshot_County_Stop_Light_Chart_Template" xfId="2693"/>
    <cellStyle name="_Costs not in AURORA 2007 Rate Case 5_2012 Operations Snapshot" xfId="2694"/>
    <cellStyle name="_Costs not in AURORA 2007 Rate Case 5_Copy of 2011 OM ASM Report" xfId="2695"/>
    <cellStyle name="_Costs not in AURORA 2007 Rate Case 5_Department" xfId="2696"/>
    <cellStyle name="_Costs not in AURORA 2007 Rate Case 5_Jan 2012 OM ASM Report" xfId="2697"/>
    <cellStyle name="_Costs not in AURORA 2007 Rate Case 5_VarX" xfId="2698"/>
    <cellStyle name="_Costs not in AURORA 2007 Rate Case 6" xfId="2699"/>
    <cellStyle name="_Costs not in AURORA 2007 Rate Case 6 2" xfId="2700"/>
    <cellStyle name="_Costs not in AURORA 2007 Rate Case 6_County_Stop_Light_Chart_2012_02" xfId="2701"/>
    <cellStyle name="_Costs not in AURORA 2007 Rate Case 6_County_Stop_Light_Chart_2012_06" xfId="2702"/>
    <cellStyle name="_Costs not in AURORA 2007 Rate Case 6_County_Stop_Light_Chart_Template" xfId="2703"/>
    <cellStyle name="_Costs not in AURORA 2007 Rate Case 6_Department" xfId="2704"/>
    <cellStyle name="_Costs not in AURORA 2007 Rate Case 6_Department 2" xfId="2705"/>
    <cellStyle name="_Costs not in AURORA 2007 Rate Case 6_VarX" xfId="2706"/>
    <cellStyle name="_Costs not in AURORA 2007 Rate Case 6_VarX 2" xfId="2707"/>
    <cellStyle name="_Costs not in AURORA 2007 Rate Case 7" xfId="2708"/>
    <cellStyle name="_Costs not in AURORA 2007 Rate Case 7 2" xfId="2709"/>
    <cellStyle name="_Costs not in AURORA 2007 Rate Case 7_County_Stop_Light_Chart_2012_02" xfId="2710"/>
    <cellStyle name="_Costs not in AURORA 2007 Rate Case 7_County_Stop_Light_Chart_2012_06" xfId="2711"/>
    <cellStyle name="_Costs not in AURORA 2007 Rate Case 7_County_Stop_Light_Chart_Template" xfId="2712"/>
    <cellStyle name="_Costs not in AURORA 2007 Rate Case 8" xfId="2713"/>
    <cellStyle name="_Costs not in AURORA 2007 Rate Case 9" xfId="2714"/>
    <cellStyle name="_Costs not in AURORA 2007 Rate Case_(C) WHE Proforma with ITC cash grant 10 Yr Amort_for deferral_102809" xfId="2715"/>
    <cellStyle name="_Costs not in AURORA 2007 Rate Case_(C) WHE Proforma with ITC cash grant 10 Yr Amort_for deferral_102809 2" xfId="2716"/>
    <cellStyle name="_Costs not in AURORA 2007 Rate Case_(C) WHE Proforma with ITC cash grant 10 Yr Amort_for deferral_102809 2 2" xfId="2717"/>
    <cellStyle name="_Costs not in AURORA 2007 Rate Case_(C) WHE Proforma with ITC cash grant 10 Yr Amort_for deferral_102809 3" xfId="2718"/>
    <cellStyle name="_Costs not in AURORA 2007 Rate Case_(C) WHE Proforma with ITC cash grant 10 Yr Amort_for deferral_102809_16.07E Wild Horse Wind Expansionwrkingfile" xfId="2719"/>
    <cellStyle name="_Costs not in AURORA 2007 Rate Case_(C) WHE Proforma with ITC cash grant 10 Yr Amort_for deferral_102809_16.07E Wild Horse Wind Expansionwrkingfile 2" xfId="2720"/>
    <cellStyle name="_Costs not in AURORA 2007 Rate Case_(C) WHE Proforma with ITC cash grant 10 Yr Amort_for deferral_102809_16.07E Wild Horse Wind Expansionwrkingfile 2 2" xfId="2721"/>
    <cellStyle name="_Costs not in AURORA 2007 Rate Case_(C) WHE Proforma with ITC cash grant 10 Yr Amort_for deferral_102809_16.07E Wild Horse Wind Expansionwrkingfile 3" xfId="2722"/>
    <cellStyle name="_Costs not in AURORA 2007 Rate Case_(C) WHE Proforma with ITC cash grant 10 Yr Amort_for deferral_102809_16.07E Wild Horse Wind Expansionwrkingfile SF" xfId="2723"/>
    <cellStyle name="_Costs not in AURORA 2007 Rate Case_(C) WHE Proforma with ITC cash grant 10 Yr Amort_for deferral_102809_16.07E Wild Horse Wind Expansionwrkingfile SF 2" xfId="2724"/>
    <cellStyle name="_Costs not in AURORA 2007 Rate Case_(C) WHE Proforma with ITC cash grant 10 Yr Amort_for deferral_102809_16.07E Wild Horse Wind Expansionwrkingfile SF 2 2" xfId="2725"/>
    <cellStyle name="_Costs not in AURORA 2007 Rate Case_(C) WHE Proforma with ITC cash grant 10 Yr Amort_for deferral_102809_16.07E Wild Horse Wind Expansionwrkingfile SF 3" xfId="2726"/>
    <cellStyle name="_Costs not in AURORA 2007 Rate Case_(C) WHE Proforma with ITC cash grant 10 Yr Amort_for deferral_102809_16.37E Wild Horse Expansion DeferralRevwrkingfile SF" xfId="2727"/>
    <cellStyle name="_Costs not in AURORA 2007 Rate Case_(C) WHE Proforma with ITC cash grant 10 Yr Amort_for deferral_102809_16.37E Wild Horse Expansion DeferralRevwrkingfile SF 2" xfId="2728"/>
    <cellStyle name="_Costs not in AURORA 2007 Rate Case_(C) WHE Proforma with ITC cash grant 10 Yr Amort_for deferral_102809_16.37E Wild Horse Expansion DeferralRevwrkingfile SF 2 2" xfId="2729"/>
    <cellStyle name="_Costs not in AURORA 2007 Rate Case_(C) WHE Proforma with ITC cash grant 10 Yr Amort_for deferral_102809_16.37E Wild Horse Expansion DeferralRevwrkingfile SF 3" xfId="2730"/>
    <cellStyle name="_Costs not in AURORA 2007 Rate Case_(C) WHE Proforma with ITC cash grant 10 Yr Amort_for rebuttal_120709" xfId="2731"/>
    <cellStyle name="_Costs not in AURORA 2007 Rate Case_(C) WHE Proforma with ITC cash grant 10 Yr Amort_for rebuttal_120709 2" xfId="2732"/>
    <cellStyle name="_Costs not in AURORA 2007 Rate Case_(C) WHE Proforma with ITC cash grant 10 Yr Amort_for rebuttal_120709 2 2" xfId="2733"/>
    <cellStyle name="_Costs not in AURORA 2007 Rate Case_(C) WHE Proforma with ITC cash grant 10 Yr Amort_for rebuttal_120709 3" xfId="2734"/>
    <cellStyle name="_Costs not in AURORA 2007 Rate Case_04.07E Wild Horse Wind Expansion" xfId="2735"/>
    <cellStyle name="_Costs not in AURORA 2007 Rate Case_04.07E Wild Horse Wind Expansion 2" xfId="2736"/>
    <cellStyle name="_Costs not in AURORA 2007 Rate Case_04.07E Wild Horse Wind Expansion 2 2" xfId="2737"/>
    <cellStyle name="_Costs not in AURORA 2007 Rate Case_04.07E Wild Horse Wind Expansion 3" xfId="2738"/>
    <cellStyle name="_Costs not in AURORA 2007 Rate Case_04.07E Wild Horse Wind Expansion_16.07E Wild Horse Wind Expansionwrkingfile" xfId="2739"/>
    <cellStyle name="_Costs not in AURORA 2007 Rate Case_04.07E Wild Horse Wind Expansion_16.07E Wild Horse Wind Expansionwrkingfile 2" xfId="2740"/>
    <cellStyle name="_Costs not in AURORA 2007 Rate Case_04.07E Wild Horse Wind Expansion_16.07E Wild Horse Wind Expansionwrkingfile 2 2" xfId="2741"/>
    <cellStyle name="_Costs not in AURORA 2007 Rate Case_04.07E Wild Horse Wind Expansion_16.07E Wild Horse Wind Expansionwrkingfile 3" xfId="2742"/>
    <cellStyle name="_Costs not in AURORA 2007 Rate Case_04.07E Wild Horse Wind Expansion_16.07E Wild Horse Wind Expansionwrkingfile SF" xfId="2743"/>
    <cellStyle name="_Costs not in AURORA 2007 Rate Case_04.07E Wild Horse Wind Expansion_16.07E Wild Horse Wind Expansionwrkingfile SF 2" xfId="2744"/>
    <cellStyle name="_Costs not in AURORA 2007 Rate Case_04.07E Wild Horse Wind Expansion_16.07E Wild Horse Wind Expansionwrkingfile SF 2 2" xfId="2745"/>
    <cellStyle name="_Costs not in AURORA 2007 Rate Case_04.07E Wild Horse Wind Expansion_16.07E Wild Horse Wind Expansionwrkingfile SF 3" xfId="2746"/>
    <cellStyle name="_Costs not in AURORA 2007 Rate Case_04.07E Wild Horse Wind Expansion_16.37E Wild Horse Expansion DeferralRevwrkingfile SF" xfId="2747"/>
    <cellStyle name="_Costs not in AURORA 2007 Rate Case_04.07E Wild Horse Wind Expansion_16.37E Wild Horse Expansion DeferralRevwrkingfile SF 2" xfId="2748"/>
    <cellStyle name="_Costs not in AURORA 2007 Rate Case_04.07E Wild Horse Wind Expansion_16.37E Wild Horse Expansion DeferralRevwrkingfile SF 2 2" xfId="2749"/>
    <cellStyle name="_Costs not in AURORA 2007 Rate Case_04.07E Wild Horse Wind Expansion_16.37E Wild Horse Expansion DeferralRevwrkingfile SF 3" xfId="2750"/>
    <cellStyle name="_Costs not in AURORA 2007 Rate Case_16.07E Wild Horse Wind Expansionwrkingfile" xfId="2751"/>
    <cellStyle name="_Costs not in AURORA 2007 Rate Case_16.07E Wild Horse Wind Expansionwrkingfile 2" xfId="2752"/>
    <cellStyle name="_Costs not in AURORA 2007 Rate Case_16.07E Wild Horse Wind Expansionwrkingfile 2 2" xfId="2753"/>
    <cellStyle name="_Costs not in AURORA 2007 Rate Case_16.07E Wild Horse Wind Expansionwrkingfile 3" xfId="2754"/>
    <cellStyle name="_Costs not in AURORA 2007 Rate Case_16.07E Wild Horse Wind Expansionwrkingfile SF" xfId="2755"/>
    <cellStyle name="_Costs not in AURORA 2007 Rate Case_16.07E Wild Horse Wind Expansionwrkingfile SF 2" xfId="2756"/>
    <cellStyle name="_Costs not in AURORA 2007 Rate Case_16.07E Wild Horse Wind Expansionwrkingfile SF 2 2" xfId="2757"/>
    <cellStyle name="_Costs not in AURORA 2007 Rate Case_16.07E Wild Horse Wind Expansionwrkingfile SF 3" xfId="2758"/>
    <cellStyle name="_Costs not in AURORA 2007 Rate Case_16.37E Wild Horse Expansion DeferralRevwrkingfile SF" xfId="2759"/>
    <cellStyle name="_Costs not in AURORA 2007 Rate Case_16.37E Wild Horse Expansion DeferralRevwrkingfile SF 2" xfId="2760"/>
    <cellStyle name="_Costs not in AURORA 2007 Rate Case_16.37E Wild Horse Expansion DeferralRevwrkingfile SF 2 2" xfId="2761"/>
    <cellStyle name="_Costs not in AURORA 2007 Rate Case_16.37E Wild Horse Expansion DeferralRevwrkingfile SF 3" xfId="2762"/>
    <cellStyle name="_Costs not in AURORA 2007 Rate Case_2009 Compliance Filing PCA Exhibits for GRC" xfId="2763"/>
    <cellStyle name="_Costs not in AURORA 2007 Rate Case_2009 GRC Compl Filing - Exhibit D" xfId="2764"/>
    <cellStyle name="_Costs not in AURORA 2007 Rate Case_2009 GRC Compl Filing - Exhibit D 2" xfId="2765"/>
    <cellStyle name="_Costs not in AURORA 2007 Rate Case_2011 OM ASM Report" xfId="2766"/>
    <cellStyle name="_Costs not in AURORA 2007 Rate Case_2011 OM ASM Report 2" xfId="2767"/>
    <cellStyle name="_Costs not in AURORA 2007 Rate Case_2011 OM ASM Report_County_Stop_Light_Chart_2012_02" xfId="2768"/>
    <cellStyle name="_Costs not in AURORA 2007 Rate Case_2011 OM ASM Report_County_Stop_Light_Chart_2012_06" xfId="2769"/>
    <cellStyle name="_Costs not in AURORA 2007 Rate Case_2011 OM ASM Report_County_Stop_Light_Chart_Template" xfId="2770"/>
    <cellStyle name="_Costs not in AURORA 2007 Rate Case_3.01 Income Statement" xfId="2771"/>
    <cellStyle name="_Costs not in AURORA 2007 Rate Case_4 31 Regulatory Assets and Liabilities  7 06- Exhibit D" xfId="2772"/>
    <cellStyle name="_Costs not in AURORA 2007 Rate Case_4 31 Regulatory Assets and Liabilities  7 06- Exhibit D 2" xfId="2773"/>
    <cellStyle name="_Costs not in AURORA 2007 Rate Case_4 31 Regulatory Assets and Liabilities  7 06- Exhibit D 2 2" xfId="2774"/>
    <cellStyle name="_Costs not in AURORA 2007 Rate Case_4 31 Regulatory Assets and Liabilities  7 06- Exhibit D 3" xfId="2775"/>
    <cellStyle name="_Costs not in AURORA 2007 Rate Case_4 31 Regulatory Assets and Liabilities  7 06- Exhibit D_NIM Summary" xfId="2776"/>
    <cellStyle name="_Costs not in AURORA 2007 Rate Case_4 31 Regulatory Assets and Liabilities  7 06- Exhibit D_NIM Summary 2" xfId="2777"/>
    <cellStyle name="_Costs not in AURORA 2007 Rate Case_4 32 Regulatory Assets and Liabilities  7 06- Exhibit D" xfId="2778"/>
    <cellStyle name="_Costs not in AURORA 2007 Rate Case_4 32 Regulatory Assets and Liabilities  7 06- Exhibit D 2" xfId="2779"/>
    <cellStyle name="_Costs not in AURORA 2007 Rate Case_4 32 Regulatory Assets and Liabilities  7 06- Exhibit D 2 2" xfId="2780"/>
    <cellStyle name="_Costs not in AURORA 2007 Rate Case_4 32 Regulatory Assets and Liabilities  7 06- Exhibit D 3" xfId="2781"/>
    <cellStyle name="_Costs not in AURORA 2007 Rate Case_4 32 Regulatory Assets and Liabilities  7 06- Exhibit D_NIM Summary" xfId="2782"/>
    <cellStyle name="_Costs not in AURORA 2007 Rate Case_4 32 Regulatory Assets and Liabilities  7 06- Exhibit D_NIM Summary 2" xfId="2783"/>
    <cellStyle name="_Costs not in AURORA 2007 Rate Case_AURORA Total New" xfId="2784"/>
    <cellStyle name="_Costs not in AURORA 2007 Rate Case_AURORA Total New 2" xfId="2785"/>
    <cellStyle name="_Costs not in AURORA 2007 Rate Case_Book2" xfId="2786"/>
    <cellStyle name="_Costs not in AURORA 2007 Rate Case_Book2 2" xfId="2787"/>
    <cellStyle name="_Costs not in AURORA 2007 Rate Case_Book2 2 2" xfId="2788"/>
    <cellStyle name="_Costs not in AURORA 2007 Rate Case_Book2 3" xfId="2789"/>
    <cellStyle name="_Costs not in AURORA 2007 Rate Case_Book2_Adj Bench DR 3 for Initial Briefs (Electric)" xfId="2790"/>
    <cellStyle name="_Costs not in AURORA 2007 Rate Case_Book2_Adj Bench DR 3 for Initial Briefs (Electric) 2" xfId="2791"/>
    <cellStyle name="_Costs not in AURORA 2007 Rate Case_Book2_Adj Bench DR 3 for Initial Briefs (Electric) 2 2" xfId="2792"/>
    <cellStyle name="_Costs not in AURORA 2007 Rate Case_Book2_Adj Bench DR 3 for Initial Briefs (Electric) 3" xfId="2793"/>
    <cellStyle name="_Costs not in AURORA 2007 Rate Case_Book2_Electric Rev Req Model (2009 GRC) Rebuttal" xfId="2794"/>
    <cellStyle name="_Costs not in AURORA 2007 Rate Case_Book2_Electric Rev Req Model (2009 GRC) Rebuttal 2" xfId="2795"/>
    <cellStyle name="_Costs not in AURORA 2007 Rate Case_Book2_Electric Rev Req Model (2009 GRC) Rebuttal 2 2" xfId="2796"/>
    <cellStyle name="_Costs not in AURORA 2007 Rate Case_Book2_Electric Rev Req Model (2009 GRC) Rebuttal 3" xfId="2797"/>
    <cellStyle name="_Costs not in AURORA 2007 Rate Case_Book2_Electric Rev Req Model (2009 GRC) Rebuttal REmoval of New  WH Solar AdjustMI" xfId="2798"/>
    <cellStyle name="_Costs not in AURORA 2007 Rate Case_Book2_Electric Rev Req Model (2009 GRC) Rebuttal REmoval of New  WH Solar AdjustMI 2" xfId="2799"/>
    <cellStyle name="_Costs not in AURORA 2007 Rate Case_Book2_Electric Rev Req Model (2009 GRC) Rebuttal REmoval of New  WH Solar AdjustMI 2 2" xfId="2800"/>
    <cellStyle name="_Costs not in AURORA 2007 Rate Case_Book2_Electric Rev Req Model (2009 GRC) Rebuttal REmoval of New  WH Solar AdjustMI 3" xfId="2801"/>
    <cellStyle name="_Costs not in AURORA 2007 Rate Case_Book2_Electric Rev Req Model (2009 GRC) Revised 01-18-2010" xfId="2802"/>
    <cellStyle name="_Costs not in AURORA 2007 Rate Case_Book2_Electric Rev Req Model (2009 GRC) Revised 01-18-2010 2" xfId="2803"/>
    <cellStyle name="_Costs not in AURORA 2007 Rate Case_Book2_Electric Rev Req Model (2009 GRC) Revised 01-18-2010 2 2" xfId="2804"/>
    <cellStyle name="_Costs not in AURORA 2007 Rate Case_Book2_Electric Rev Req Model (2009 GRC) Revised 01-18-2010 3" xfId="2805"/>
    <cellStyle name="_Costs not in AURORA 2007 Rate Case_Book2_Final Order Electric EXHIBIT A-1" xfId="2806"/>
    <cellStyle name="_Costs not in AURORA 2007 Rate Case_Book2_Final Order Electric EXHIBIT A-1 2" xfId="2807"/>
    <cellStyle name="_Costs not in AURORA 2007 Rate Case_Book2_Final Order Electric EXHIBIT A-1 2 2" xfId="2808"/>
    <cellStyle name="_Costs not in AURORA 2007 Rate Case_Book2_Final Order Electric EXHIBIT A-1 3" xfId="2809"/>
    <cellStyle name="_Costs not in AURORA 2007 Rate Case_Book4" xfId="2810"/>
    <cellStyle name="_Costs not in AURORA 2007 Rate Case_Book4 2" xfId="2811"/>
    <cellStyle name="_Costs not in AURORA 2007 Rate Case_Book4 2 2" xfId="2812"/>
    <cellStyle name="_Costs not in AURORA 2007 Rate Case_Book4 3" xfId="2813"/>
    <cellStyle name="_Costs not in AURORA 2007 Rate Case_Book9" xfId="2814"/>
    <cellStyle name="_Costs not in AURORA 2007 Rate Case_Book9 2" xfId="2815"/>
    <cellStyle name="_Costs not in AURORA 2007 Rate Case_Book9 2 2" xfId="2816"/>
    <cellStyle name="_Costs not in AURORA 2007 Rate Case_Book9 3" xfId="2817"/>
    <cellStyle name="_Costs not in AURORA 2007 Rate Case_Chelan PUD Power Costs (8-10)" xfId="2818"/>
    <cellStyle name="_Costs not in AURORA 2007 Rate Case_Electric COS Inputs" xfId="2819"/>
    <cellStyle name="_Costs not in AURORA 2007 Rate Case_Electric COS Inputs 2" xfId="2820"/>
    <cellStyle name="_Costs not in AURORA 2007 Rate Case_Electric COS Inputs 2 2" xfId="2821"/>
    <cellStyle name="_Costs not in AURORA 2007 Rate Case_Electric COS Inputs 2 2 2" xfId="2822"/>
    <cellStyle name="_Costs not in AURORA 2007 Rate Case_Electric COS Inputs 2 3" xfId="2823"/>
    <cellStyle name="_Costs not in AURORA 2007 Rate Case_Electric COS Inputs 2 3 2" xfId="2824"/>
    <cellStyle name="_Costs not in AURORA 2007 Rate Case_Electric COS Inputs 2 4" xfId="2825"/>
    <cellStyle name="_Costs not in AURORA 2007 Rate Case_Electric COS Inputs 2 4 2" xfId="2826"/>
    <cellStyle name="_Costs not in AURORA 2007 Rate Case_Electric COS Inputs 3" xfId="2827"/>
    <cellStyle name="_Costs not in AURORA 2007 Rate Case_Electric COS Inputs 3 2" xfId="2828"/>
    <cellStyle name="_Costs not in AURORA 2007 Rate Case_Electric COS Inputs 4" xfId="2829"/>
    <cellStyle name="_Costs not in AURORA 2007 Rate Case_Electric COS Inputs 4 2" xfId="2830"/>
    <cellStyle name="_Costs not in AURORA 2007 Rate Case_Electric COS Inputs 5" xfId="2831"/>
    <cellStyle name="_Costs not in AURORA 2007 Rate Case_Electric COS Inputs 6" xfId="2832"/>
    <cellStyle name="_Costs not in AURORA 2007 Rate Case_NIM Summary" xfId="2833"/>
    <cellStyle name="_Costs not in AURORA 2007 Rate Case_NIM Summary 09GRC" xfId="2834"/>
    <cellStyle name="_Costs not in AURORA 2007 Rate Case_NIM Summary 09GRC 2" xfId="2835"/>
    <cellStyle name="_Costs not in AURORA 2007 Rate Case_NIM Summary 2" xfId="2836"/>
    <cellStyle name="_Costs not in AURORA 2007 Rate Case_NIM Summary 3" xfId="2837"/>
    <cellStyle name="_Costs not in AURORA 2007 Rate Case_NIM Summary 4" xfId="2838"/>
    <cellStyle name="_Costs not in AURORA 2007 Rate Case_NIM Summary 5" xfId="2839"/>
    <cellStyle name="_Costs not in AURORA 2007 Rate Case_NIM Summary 6" xfId="2840"/>
    <cellStyle name="_Costs not in AURORA 2007 Rate Case_NIM Summary 7" xfId="2841"/>
    <cellStyle name="_Costs not in AURORA 2007 Rate Case_NIM Summary 8" xfId="2842"/>
    <cellStyle name="_Costs not in AURORA 2007 Rate Case_NIM Summary 9" xfId="2843"/>
    <cellStyle name="_Costs not in AURORA 2007 Rate Case_PCA 10 -  Exhibit D from A Kellogg Jan 2011" xfId="2844"/>
    <cellStyle name="_Costs not in AURORA 2007 Rate Case_PCA 10 -  Exhibit D from A Kellogg July 2011" xfId="2845"/>
    <cellStyle name="_Costs not in AURORA 2007 Rate Case_PCA 10 -  Exhibit D from S Free Rcv'd 12-11" xfId="2846"/>
    <cellStyle name="_Costs not in AURORA 2007 Rate Case_PCA 9 -  Exhibit D April 2010" xfId="2847"/>
    <cellStyle name="_Costs not in AURORA 2007 Rate Case_PCA 9 -  Exhibit D April 2010 (3)" xfId="2848"/>
    <cellStyle name="_Costs not in AURORA 2007 Rate Case_PCA 9 -  Exhibit D April 2010 (3) 2" xfId="2849"/>
    <cellStyle name="_Costs not in AURORA 2007 Rate Case_PCA 9 -  Exhibit D Nov 2010" xfId="2850"/>
    <cellStyle name="_Costs not in AURORA 2007 Rate Case_PCA 9 - Exhibit D at August 2010" xfId="2851"/>
    <cellStyle name="_Costs not in AURORA 2007 Rate Case_PCA 9 - Exhibit D June 2010 GRC" xfId="2852"/>
    <cellStyle name="_Costs not in AURORA 2007 Rate Case_Power Costs - Comparison bx Rbtl-Staff-Jt-PC" xfId="2853"/>
    <cellStyle name="_Costs not in AURORA 2007 Rate Case_Power Costs - Comparison bx Rbtl-Staff-Jt-PC 2" xfId="2854"/>
    <cellStyle name="_Costs not in AURORA 2007 Rate Case_Power Costs - Comparison bx Rbtl-Staff-Jt-PC 2 2" xfId="2855"/>
    <cellStyle name="_Costs not in AURORA 2007 Rate Case_Power Costs - Comparison bx Rbtl-Staff-Jt-PC 3" xfId="2856"/>
    <cellStyle name="_Costs not in AURORA 2007 Rate Case_Power Costs - Comparison bx Rbtl-Staff-Jt-PC_Adj Bench DR 3 for Initial Briefs (Electric)" xfId="2857"/>
    <cellStyle name="_Costs not in AURORA 2007 Rate Case_Power Costs - Comparison bx Rbtl-Staff-Jt-PC_Adj Bench DR 3 for Initial Briefs (Electric) 2" xfId="2858"/>
    <cellStyle name="_Costs not in AURORA 2007 Rate Case_Power Costs - Comparison bx Rbtl-Staff-Jt-PC_Adj Bench DR 3 for Initial Briefs (Electric) 2 2" xfId="2859"/>
    <cellStyle name="_Costs not in AURORA 2007 Rate Case_Power Costs - Comparison bx Rbtl-Staff-Jt-PC_Adj Bench DR 3 for Initial Briefs (Electric) 3" xfId="2860"/>
    <cellStyle name="_Costs not in AURORA 2007 Rate Case_Power Costs - Comparison bx Rbtl-Staff-Jt-PC_Electric Rev Req Model (2009 GRC) Rebuttal" xfId="2861"/>
    <cellStyle name="_Costs not in AURORA 2007 Rate Case_Power Costs - Comparison bx Rbtl-Staff-Jt-PC_Electric Rev Req Model (2009 GRC) Rebuttal 2" xfId="2862"/>
    <cellStyle name="_Costs not in AURORA 2007 Rate Case_Power Costs - Comparison bx Rbtl-Staff-Jt-PC_Electric Rev Req Model (2009 GRC) Rebuttal 2 2" xfId="2863"/>
    <cellStyle name="_Costs not in AURORA 2007 Rate Case_Power Costs - Comparison bx Rbtl-Staff-Jt-PC_Electric Rev Req Model (2009 GRC) Rebuttal 3" xfId="2864"/>
    <cellStyle name="_Costs not in AURORA 2007 Rate Case_Power Costs - Comparison bx Rbtl-Staff-Jt-PC_Electric Rev Req Model (2009 GRC) Rebuttal REmoval of New  WH Solar AdjustMI" xfId="2865"/>
    <cellStyle name="_Costs not in AURORA 2007 Rate Case_Power Costs - Comparison bx Rbtl-Staff-Jt-PC_Electric Rev Req Model (2009 GRC) Rebuttal REmoval of New  WH Solar AdjustMI 2" xfId="2866"/>
    <cellStyle name="_Costs not in AURORA 2007 Rate Case_Power Costs - Comparison bx Rbtl-Staff-Jt-PC_Electric Rev Req Model (2009 GRC) Rebuttal REmoval of New  WH Solar AdjustMI 2 2" xfId="2867"/>
    <cellStyle name="_Costs not in AURORA 2007 Rate Case_Power Costs - Comparison bx Rbtl-Staff-Jt-PC_Electric Rev Req Model (2009 GRC) Rebuttal REmoval of New  WH Solar AdjustMI 3" xfId="2868"/>
    <cellStyle name="_Costs not in AURORA 2007 Rate Case_Power Costs - Comparison bx Rbtl-Staff-Jt-PC_Electric Rev Req Model (2009 GRC) Revised 01-18-2010" xfId="2869"/>
    <cellStyle name="_Costs not in AURORA 2007 Rate Case_Power Costs - Comparison bx Rbtl-Staff-Jt-PC_Electric Rev Req Model (2009 GRC) Revised 01-18-2010 2" xfId="2870"/>
    <cellStyle name="_Costs not in AURORA 2007 Rate Case_Power Costs - Comparison bx Rbtl-Staff-Jt-PC_Electric Rev Req Model (2009 GRC) Revised 01-18-2010 2 2" xfId="2871"/>
    <cellStyle name="_Costs not in AURORA 2007 Rate Case_Power Costs - Comparison bx Rbtl-Staff-Jt-PC_Electric Rev Req Model (2009 GRC) Revised 01-18-2010 3" xfId="2872"/>
    <cellStyle name="_Costs not in AURORA 2007 Rate Case_Power Costs - Comparison bx Rbtl-Staff-Jt-PC_Final Order Electric EXHIBIT A-1" xfId="2873"/>
    <cellStyle name="_Costs not in AURORA 2007 Rate Case_Power Costs - Comparison bx Rbtl-Staff-Jt-PC_Final Order Electric EXHIBIT A-1 2" xfId="2874"/>
    <cellStyle name="_Costs not in AURORA 2007 Rate Case_Power Costs - Comparison bx Rbtl-Staff-Jt-PC_Final Order Electric EXHIBIT A-1 2 2" xfId="2875"/>
    <cellStyle name="_Costs not in AURORA 2007 Rate Case_Power Costs - Comparison bx Rbtl-Staff-Jt-PC_Final Order Electric EXHIBIT A-1 3" xfId="2876"/>
    <cellStyle name="_Costs not in AURORA 2007 Rate Case_Production Adj 4.37" xfId="2877"/>
    <cellStyle name="_Costs not in AURORA 2007 Rate Case_Production Adj 4.37 2" xfId="2878"/>
    <cellStyle name="_Costs not in AURORA 2007 Rate Case_Production Adj 4.37 2 2" xfId="2879"/>
    <cellStyle name="_Costs not in AURORA 2007 Rate Case_Production Adj 4.37 3" xfId="2880"/>
    <cellStyle name="_Costs not in AURORA 2007 Rate Case_Purchased Power Adj 4.03" xfId="2881"/>
    <cellStyle name="_Costs not in AURORA 2007 Rate Case_Purchased Power Adj 4.03 2" xfId="2882"/>
    <cellStyle name="_Costs not in AURORA 2007 Rate Case_Purchased Power Adj 4.03 2 2" xfId="2883"/>
    <cellStyle name="_Costs not in AURORA 2007 Rate Case_Purchased Power Adj 4.03 3" xfId="2884"/>
    <cellStyle name="_Costs not in AURORA 2007 Rate Case_Rebuttal Power Costs" xfId="2885"/>
    <cellStyle name="_Costs not in AURORA 2007 Rate Case_Rebuttal Power Costs 2" xfId="2886"/>
    <cellStyle name="_Costs not in AURORA 2007 Rate Case_Rebuttal Power Costs 2 2" xfId="2887"/>
    <cellStyle name="_Costs not in AURORA 2007 Rate Case_Rebuttal Power Costs 3" xfId="2888"/>
    <cellStyle name="_Costs not in AURORA 2007 Rate Case_Rebuttal Power Costs_Adj Bench DR 3 for Initial Briefs (Electric)" xfId="2889"/>
    <cellStyle name="_Costs not in AURORA 2007 Rate Case_Rebuttal Power Costs_Adj Bench DR 3 for Initial Briefs (Electric) 2" xfId="2890"/>
    <cellStyle name="_Costs not in AURORA 2007 Rate Case_Rebuttal Power Costs_Adj Bench DR 3 for Initial Briefs (Electric) 2 2" xfId="2891"/>
    <cellStyle name="_Costs not in AURORA 2007 Rate Case_Rebuttal Power Costs_Adj Bench DR 3 for Initial Briefs (Electric) 3" xfId="2892"/>
    <cellStyle name="_Costs not in AURORA 2007 Rate Case_Rebuttal Power Costs_Electric Rev Req Model (2009 GRC) Rebuttal" xfId="2893"/>
    <cellStyle name="_Costs not in AURORA 2007 Rate Case_Rebuttal Power Costs_Electric Rev Req Model (2009 GRC) Rebuttal 2" xfId="2894"/>
    <cellStyle name="_Costs not in AURORA 2007 Rate Case_Rebuttal Power Costs_Electric Rev Req Model (2009 GRC) Rebuttal 2 2" xfId="2895"/>
    <cellStyle name="_Costs not in AURORA 2007 Rate Case_Rebuttal Power Costs_Electric Rev Req Model (2009 GRC) Rebuttal 3" xfId="2896"/>
    <cellStyle name="_Costs not in AURORA 2007 Rate Case_Rebuttal Power Costs_Electric Rev Req Model (2009 GRC) Rebuttal REmoval of New  WH Solar AdjustMI" xfId="2897"/>
    <cellStyle name="_Costs not in AURORA 2007 Rate Case_Rebuttal Power Costs_Electric Rev Req Model (2009 GRC) Rebuttal REmoval of New  WH Solar AdjustMI 2" xfId="2898"/>
    <cellStyle name="_Costs not in AURORA 2007 Rate Case_Rebuttal Power Costs_Electric Rev Req Model (2009 GRC) Rebuttal REmoval of New  WH Solar AdjustMI 2 2" xfId="2899"/>
    <cellStyle name="_Costs not in AURORA 2007 Rate Case_Rebuttal Power Costs_Electric Rev Req Model (2009 GRC) Rebuttal REmoval of New  WH Solar AdjustMI 3" xfId="2900"/>
    <cellStyle name="_Costs not in AURORA 2007 Rate Case_Rebuttal Power Costs_Electric Rev Req Model (2009 GRC) Revised 01-18-2010" xfId="2901"/>
    <cellStyle name="_Costs not in AURORA 2007 Rate Case_Rebuttal Power Costs_Electric Rev Req Model (2009 GRC) Revised 01-18-2010 2" xfId="2902"/>
    <cellStyle name="_Costs not in AURORA 2007 Rate Case_Rebuttal Power Costs_Electric Rev Req Model (2009 GRC) Revised 01-18-2010 2 2" xfId="2903"/>
    <cellStyle name="_Costs not in AURORA 2007 Rate Case_Rebuttal Power Costs_Electric Rev Req Model (2009 GRC) Revised 01-18-2010 3" xfId="2904"/>
    <cellStyle name="_Costs not in AURORA 2007 Rate Case_Rebuttal Power Costs_Final Order Electric EXHIBIT A-1" xfId="2905"/>
    <cellStyle name="_Costs not in AURORA 2007 Rate Case_Rebuttal Power Costs_Final Order Electric EXHIBIT A-1 2" xfId="2906"/>
    <cellStyle name="_Costs not in AURORA 2007 Rate Case_Rebuttal Power Costs_Final Order Electric EXHIBIT A-1 2 2" xfId="2907"/>
    <cellStyle name="_Costs not in AURORA 2007 Rate Case_Rebuttal Power Costs_Final Order Electric EXHIBIT A-1 3" xfId="2908"/>
    <cellStyle name="_Costs not in AURORA 2007 Rate Case_ROR 5.02" xfId="2909"/>
    <cellStyle name="_Costs not in AURORA 2007 Rate Case_ROR 5.02 2" xfId="2910"/>
    <cellStyle name="_Costs not in AURORA 2007 Rate Case_ROR 5.02 2 2" xfId="2911"/>
    <cellStyle name="_Costs not in AURORA 2007 Rate Case_ROR 5.02 3" xfId="2912"/>
    <cellStyle name="_Costs not in AURORA 2007 Rate Case_Transmission Workbook for May BOD" xfId="2913"/>
    <cellStyle name="_Costs not in AURORA 2007 Rate Case_Transmission Workbook for May BOD 2" xfId="2914"/>
    <cellStyle name="_Costs not in AURORA 2007 Rate Case_Wind Integration 10GRC" xfId="2915"/>
    <cellStyle name="_Costs not in AURORA 2007 Rate Case_Wind Integration 10GRC 2" xfId="2916"/>
    <cellStyle name="_Costs not in KWI3000 '06Budget" xfId="2917"/>
    <cellStyle name="_Costs not in KWI3000 '06Budget 10" xfId="2918"/>
    <cellStyle name="_Costs not in KWI3000 '06Budget 2" xfId="2919"/>
    <cellStyle name="_Costs not in KWI3000 '06Budget 2 2" xfId="2920"/>
    <cellStyle name="_Costs not in KWI3000 '06Budget 2 2 2" xfId="2921"/>
    <cellStyle name="_Costs not in KWI3000 '06Budget 2 3" xfId="2922"/>
    <cellStyle name="_Costs not in KWI3000 '06Budget 3" xfId="2923"/>
    <cellStyle name="_Costs not in KWI3000 '06Budget 3 2" xfId="2924"/>
    <cellStyle name="_Costs not in KWI3000 '06Budget 3 2 2" xfId="2925"/>
    <cellStyle name="_Costs not in KWI3000 '06Budget 3 3" xfId="2926"/>
    <cellStyle name="_Costs not in KWI3000 '06Budget 3 3 2" xfId="2927"/>
    <cellStyle name="_Costs not in KWI3000 '06Budget 3 4" xfId="2928"/>
    <cellStyle name="_Costs not in KWI3000 '06Budget 3 4 2" xfId="2929"/>
    <cellStyle name="_Costs not in KWI3000 '06Budget 4" xfId="2930"/>
    <cellStyle name="_Costs not in KWI3000 '06Budget 4 2" xfId="2931"/>
    <cellStyle name="_Costs not in KWI3000 '06Budget 4_2011 Operations Snapshot" xfId="2932"/>
    <cellStyle name="_Costs not in KWI3000 '06Budget 4_Department" xfId="2933"/>
    <cellStyle name="_Costs not in KWI3000 '06Budget 4_VarX" xfId="2934"/>
    <cellStyle name="_Costs not in KWI3000 '06Budget 5" xfId="2935"/>
    <cellStyle name="_Costs not in KWI3000 '06Budget 5 2" xfId="2936"/>
    <cellStyle name="_Costs not in KWI3000 '06Budget 5 2 2" xfId="2937"/>
    <cellStyle name="_Costs not in KWI3000 '06Budget 5 2_County_Stop_Light_Chart_2012_02" xfId="2938"/>
    <cellStyle name="_Costs not in KWI3000 '06Budget 5 2_County_Stop_Light_Chart_2012_06" xfId="2939"/>
    <cellStyle name="_Costs not in KWI3000 '06Budget 5 2_County_Stop_Light_Chart_Template" xfId="2940"/>
    <cellStyle name="_Costs not in KWI3000 '06Budget 5_2011 OM ASM Report" xfId="2941"/>
    <cellStyle name="_Costs not in KWI3000 '06Budget 5_2011 OM ASM Report 2" xfId="2942"/>
    <cellStyle name="_Costs not in KWI3000 '06Budget 5_2011 OM ASM Report_County_Stop_Light_Chart_2012_02" xfId="2943"/>
    <cellStyle name="_Costs not in KWI3000 '06Budget 5_2011 OM ASM Report_County_Stop_Light_Chart_2012_06" xfId="2944"/>
    <cellStyle name="_Costs not in KWI3000 '06Budget 5_2011 OM ASM Report_County_Stop_Light_Chart_Template" xfId="2945"/>
    <cellStyle name="_Costs not in KWI3000 '06Budget 5_2011 Operations Snapshot" xfId="2946"/>
    <cellStyle name="_Costs not in KWI3000 '06Budget 5_2011 Operations Snapshot 2" xfId="2947"/>
    <cellStyle name="_Costs not in KWI3000 '06Budget 5_2011 Operations Snapshot_County_Stop_Light_Chart_2012_02" xfId="2948"/>
    <cellStyle name="_Costs not in KWI3000 '06Budget 5_2011 Operations Snapshot_County_Stop_Light_Chart_2012_06" xfId="2949"/>
    <cellStyle name="_Costs not in KWI3000 '06Budget 5_2011 Operations Snapshot_County_Stop_Light_Chart_Template" xfId="2950"/>
    <cellStyle name="_Costs not in KWI3000 '06Budget 5_2012 Operations Snapshot" xfId="2951"/>
    <cellStyle name="_Costs not in KWI3000 '06Budget 5_Copy of 2011 OM ASM Report" xfId="2952"/>
    <cellStyle name="_Costs not in KWI3000 '06Budget 5_Department" xfId="2953"/>
    <cellStyle name="_Costs not in KWI3000 '06Budget 5_Jan 2012 OM ASM Report" xfId="2954"/>
    <cellStyle name="_Costs not in KWI3000 '06Budget 5_VarX" xfId="2955"/>
    <cellStyle name="_Costs not in KWI3000 '06Budget 6" xfId="2956"/>
    <cellStyle name="_Costs not in KWI3000 '06Budget 6 2" xfId="2957"/>
    <cellStyle name="_Costs not in KWI3000 '06Budget 6_County_Stop_Light_Chart_2012_02" xfId="2958"/>
    <cellStyle name="_Costs not in KWI3000 '06Budget 6_County_Stop_Light_Chart_2012_06" xfId="2959"/>
    <cellStyle name="_Costs not in KWI3000 '06Budget 6_County_Stop_Light_Chart_Template" xfId="2960"/>
    <cellStyle name="_Costs not in KWI3000 '06Budget 6_Department" xfId="2961"/>
    <cellStyle name="_Costs not in KWI3000 '06Budget 6_Department 2" xfId="2962"/>
    <cellStyle name="_Costs not in KWI3000 '06Budget 6_VarX" xfId="2963"/>
    <cellStyle name="_Costs not in KWI3000 '06Budget 6_VarX 2" xfId="2964"/>
    <cellStyle name="_Costs not in KWI3000 '06Budget 7" xfId="2965"/>
    <cellStyle name="_Costs not in KWI3000 '06Budget 7 2" xfId="2966"/>
    <cellStyle name="_Costs not in KWI3000 '06Budget 7_County_Stop_Light_Chart_2012_02" xfId="2967"/>
    <cellStyle name="_Costs not in KWI3000 '06Budget 7_County_Stop_Light_Chart_2012_06" xfId="2968"/>
    <cellStyle name="_Costs not in KWI3000 '06Budget 7_County_Stop_Light_Chart_Template" xfId="2969"/>
    <cellStyle name="_Costs not in KWI3000 '06Budget 8" xfId="2970"/>
    <cellStyle name="_Costs not in KWI3000 '06Budget 9" xfId="2971"/>
    <cellStyle name="_Costs not in KWI3000 '06Budget_(C) WHE Proforma with ITC cash grant 10 Yr Amort_for deferral_102809" xfId="2972"/>
    <cellStyle name="_Costs not in KWI3000 '06Budget_(C) WHE Proforma with ITC cash grant 10 Yr Amort_for deferral_102809 2" xfId="2973"/>
    <cellStyle name="_Costs not in KWI3000 '06Budget_(C) WHE Proforma with ITC cash grant 10 Yr Amort_for deferral_102809 2 2" xfId="2974"/>
    <cellStyle name="_Costs not in KWI3000 '06Budget_(C) WHE Proforma with ITC cash grant 10 Yr Amort_for deferral_102809 3" xfId="2975"/>
    <cellStyle name="_Costs not in KWI3000 '06Budget_(C) WHE Proforma with ITC cash grant 10 Yr Amort_for deferral_102809_16.07E Wild Horse Wind Expansionwrkingfile" xfId="2976"/>
    <cellStyle name="_Costs not in KWI3000 '06Budget_(C) WHE Proforma with ITC cash grant 10 Yr Amort_for deferral_102809_16.07E Wild Horse Wind Expansionwrkingfile 2" xfId="2977"/>
    <cellStyle name="_Costs not in KWI3000 '06Budget_(C) WHE Proforma with ITC cash grant 10 Yr Amort_for deferral_102809_16.07E Wild Horse Wind Expansionwrkingfile 2 2" xfId="2978"/>
    <cellStyle name="_Costs not in KWI3000 '06Budget_(C) WHE Proforma with ITC cash grant 10 Yr Amort_for deferral_102809_16.07E Wild Horse Wind Expansionwrkingfile 3" xfId="2979"/>
    <cellStyle name="_Costs not in KWI3000 '06Budget_(C) WHE Proforma with ITC cash grant 10 Yr Amort_for deferral_102809_16.07E Wild Horse Wind Expansionwrkingfile SF" xfId="2980"/>
    <cellStyle name="_Costs not in KWI3000 '06Budget_(C) WHE Proforma with ITC cash grant 10 Yr Amort_for deferral_102809_16.07E Wild Horse Wind Expansionwrkingfile SF 2" xfId="2981"/>
    <cellStyle name="_Costs not in KWI3000 '06Budget_(C) WHE Proforma with ITC cash grant 10 Yr Amort_for deferral_102809_16.07E Wild Horse Wind Expansionwrkingfile SF 2 2" xfId="2982"/>
    <cellStyle name="_Costs not in KWI3000 '06Budget_(C) WHE Proforma with ITC cash grant 10 Yr Amort_for deferral_102809_16.07E Wild Horse Wind Expansionwrkingfile SF 3" xfId="2983"/>
    <cellStyle name="_Costs not in KWI3000 '06Budget_(C) WHE Proforma with ITC cash grant 10 Yr Amort_for deferral_102809_16.37E Wild Horse Expansion DeferralRevwrkingfile SF" xfId="2984"/>
    <cellStyle name="_Costs not in KWI3000 '06Budget_(C) WHE Proforma with ITC cash grant 10 Yr Amort_for deferral_102809_16.37E Wild Horse Expansion DeferralRevwrkingfile SF 2" xfId="2985"/>
    <cellStyle name="_Costs not in KWI3000 '06Budget_(C) WHE Proforma with ITC cash grant 10 Yr Amort_for deferral_102809_16.37E Wild Horse Expansion DeferralRevwrkingfile SF 2 2" xfId="2986"/>
    <cellStyle name="_Costs not in KWI3000 '06Budget_(C) WHE Proforma with ITC cash grant 10 Yr Amort_for deferral_102809_16.37E Wild Horse Expansion DeferralRevwrkingfile SF 3" xfId="2987"/>
    <cellStyle name="_Costs not in KWI3000 '06Budget_(C) WHE Proforma with ITC cash grant 10 Yr Amort_for rebuttal_120709" xfId="2988"/>
    <cellStyle name="_Costs not in KWI3000 '06Budget_(C) WHE Proforma with ITC cash grant 10 Yr Amort_for rebuttal_120709 2" xfId="2989"/>
    <cellStyle name="_Costs not in KWI3000 '06Budget_(C) WHE Proforma with ITC cash grant 10 Yr Amort_for rebuttal_120709 2 2" xfId="2990"/>
    <cellStyle name="_Costs not in KWI3000 '06Budget_(C) WHE Proforma with ITC cash grant 10 Yr Amort_for rebuttal_120709 3" xfId="2991"/>
    <cellStyle name="_Costs not in KWI3000 '06Budget_04.07E Wild Horse Wind Expansion" xfId="2992"/>
    <cellStyle name="_Costs not in KWI3000 '06Budget_04.07E Wild Horse Wind Expansion 2" xfId="2993"/>
    <cellStyle name="_Costs not in KWI3000 '06Budget_04.07E Wild Horse Wind Expansion 2 2" xfId="2994"/>
    <cellStyle name="_Costs not in KWI3000 '06Budget_04.07E Wild Horse Wind Expansion 3" xfId="2995"/>
    <cellStyle name="_Costs not in KWI3000 '06Budget_04.07E Wild Horse Wind Expansion_16.07E Wild Horse Wind Expansionwrkingfile" xfId="2996"/>
    <cellStyle name="_Costs not in KWI3000 '06Budget_04.07E Wild Horse Wind Expansion_16.07E Wild Horse Wind Expansionwrkingfile 2" xfId="2997"/>
    <cellStyle name="_Costs not in KWI3000 '06Budget_04.07E Wild Horse Wind Expansion_16.07E Wild Horse Wind Expansionwrkingfile 2 2" xfId="2998"/>
    <cellStyle name="_Costs not in KWI3000 '06Budget_04.07E Wild Horse Wind Expansion_16.07E Wild Horse Wind Expansionwrkingfile 3" xfId="2999"/>
    <cellStyle name="_Costs not in KWI3000 '06Budget_04.07E Wild Horse Wind Expansion_16.07E Wild Horse Wind Expansionwrkingfile SF" xfId="3000"/>
    <cellStyle name="_Costs not in KWI3000 '06Budget_04.07E Wild Horse Wind Expansion_16.07E Wild Horse Wind Expansionwrkingfile SF 2" xfId="3001"/>
    <cellStyle name="_Costs not in KWI3000 '06Budget_04.07E Wild Horse Wind Expansion_16.07E Wild Horse Wind Expansionwrkingfile SF 2 2" xfId="3002"/>
    <cellStyle name="_Costs not in KWI3000 '06Budget_04.07E Wild Horse Wind Expansion_16.07E Wild Horse Wind Expansionwrkingfile SF 3" xfId="3003"/>
    <cellStyle name="_Costs not in KWI3000 '06Budget_04.07E Wild Horse Wind Expansion_16.37E Wild Horse Expansion DeferralRevwrkingfile SF" xfId="3004"/>
    <cellStyle name="_Costs not in KWI3000 '06Budget_04.07E Wild Horse Wind Expansion_16.37E Wild Horse Expansion DeferralRevwrkingfile SF 2" xfId="3005"/>
    <cellStyle name="_Costs not in KWI3000 '06Budget_04.07E Wild Horse Wind Expansion_16.37E Wild Horse Expansion DeferralRevwrkingfile SF 2 2" xfId="3006"/>
    <cellStyle name="_Costs not in KWI3000 '06Budget_04.07E Wild Horse Wind Expansion_16.37E Wild Horse Expansion DeferralRevwrkingfile SF 3" xfId="3007"/>
    <cellStyle name="_Costs not in KWI3000 '06Budget_16.07E Wild Horse Wind Expansionwrkingfile" xfId="3008"/>
    <cellStyle name="_Costs not in KWI3000 '06Budget_16.07E Wild Horse Wind Expansionwrkingfile 2" xfId="3009"/>
    <cellStyle name="_Costs not in KWI3000 '06Budget_16.07E Wild Horse Wind Expansionwrkingfile 2 2" xfId="3010"/>
    <cellStyle name="_Costs not in KWI3000 '06Budget_16.07E Wild Horse Wind Expansionwrkingfile 3" xfId="3011"/>
    <cellStyle name="_Costs not in KWI3000 '06Budget_16.07E Wild Horse Wind Expansionwrkingfile SF" xfId="3012"/>
    <cellStyle name="_Costs not in KWI3000 '06Budget_16.07E Wild Horse Wind Expansionwrkingfile SF 2" xfId="3013"/>
    <cellStyle name="_Costs not in KWI3000 '06Budget_16.07E Wild Horse Wind Expansionwrkingfile SF 2 2" xfId="3014"/>
    <cellStyle name="_Costs not in KWI3000 '06Budget_16.07E Wild Horse Wind Expansionwrkingfile SF 3" xfId="3015"/>
    <cellStyle name="_Costs not in KWI3000 '06Budget_16.37E Wild Horse Expansion DeferralRevwrkingfile SF" xfId="3016"/>
    <cellStyle name="_Costs not in KWI3000 '06Budget_16.37E Wild Horse Expansion DeferralRevwrkingfile SF 2" xfId="3017"/>
    <cellStyle name="_Costs not in KWI3000 '06Budget_16.37E Wild Horse Expansion DeferralRevwrkingfile SF 2 2" xfId="3018"/>
    <cellStyle name="_Costs not in KWI3000 '06Budget_16.37E Wild Horse Expansion DeferralRevwrkingfile SF 3" xfId="3019"/>
    <cellStyle name="_Costs not in KWI3000 '06Budget_2009 Compliance Filing PCA Exhibits for GRC" xfId="3020"/>
    <cellStyle name="_Costs not in KWI3000 '06Budget_2009 GRC Compl Filing - Exhibit D" xfId="3021"/>
    <cellStyle name="_Costs not in KWI3000 '06Budget_2009 GRC Compl Filing - Exhibit D 2" xfId="3022"/>
    <cellStyle name="_Costs not in KWI3000 '06Budget_2010 PTC's July1_Dec31 2010 " xfId="3023"/>
    <cellStyle name="_Costs not in KWI3000 '06Budget_2010 PTC's Sept10_Aug11 (Version 4)" xfId="3024"/>
    <cellStyle name="_Costs not in KWI3000 '06Budget_2011 OM ASM Report" xfId="3025"/>
    <cellStyle name="_Costs not in KWI3000 '06Budget_2011 OM ASM Report 2" xfId="3026"/>
    <cellStyle name="_Costs not in KWI3000 '06Budget_2011 OM ASM Report_County_Stop_Light_Chart_2012_02" xfId="3027"/>
    <cellStyle name="_Costs not in KWI3000 '06Budget_2011 OM ASM Report_County_Stop_Light_Chart_2012_06" xfId="3028"/>
    <cellStyle name="_Costs not in KWI3000 '06Budget_2011 OM ASM Report_County_Stop_Light_Chart_Template" xfId="3029"/>
    <cellStyle name="_Costs not in KWI3000 '06Budget_3.01 Income Statement" xfId="3030"/>
    <cellStyle name="_Costs not in KWI3000 '06Budget_4 31 Regulatory Assets and Liabilities  7 06- Exhibit D" xfId="3031"/>
    <cellStyle name="_Costs not in KWI3000 '06Budget_4 31 Regulatory Assets and Liabilities  7 06- Exhibit D 2" xfId="3032"/>
    <cellStyle name="_Costs not in KWI3000 '06Budget_4 31 Regulatory Assets and Liabilities  7 06- Exhibit D 2 2" xfId="3033"/>
    <cellStyle name="_Costs not in KWI3000 '06Budget_4 31 Regulatory Assets and Liabilities  7 06- Exhibit D 3" xfId="3034"/>
    <cellStyle name="_Costs not in KWI3000 '06Budget_4 31 Regulatory Assets and Liabilities  7 06- Exhibit D_NIM Summary" xfId="3035"/>
    <cellStyle name="_Costs not in KWI3000 '06Budget_4 31 Regulatory Assets and Liabilities  7 06- Exhibit D_NIM Summary 2" xfId="3036"/>
    <cellStyle name="_Costs not in KWI3000 '06Budget_4 32 Regulatory Assets and Liabilities  7 06- Exhibit D" xfId="3037"/>
    <cellStyle name="_Costs not in KWI3000 '06Budget_4 32 Regulatory Assets and Liabilities  7 06- Exhibit D 2" xfId="3038"/>
    <cellStyle name="_Costs not in KWI3000 '06Budget_4 32 Regulatory Assets and Liabilities  7 06- Exhibit D 2 2" xfId="3039"/>
    <cellStyle name="_Costs not in KWI3000 '06Budget_4 32 Regulatory Assets and Liabilities  7 06- Exhibit D 3" xfId="3040"/>
    <cellStyle name="_Costs not in KWI3000 '06Budget_4 32 Regulatory Assets and Liabilities  7 06- Exhibit D_NIM Summary" xfId="3041"/>
    <cellStyle name="_Costs not in KWI3000 '06Budget_4 32 Regulatory Assets and Liabilities  7 06- Exhibit D_NIM Summary 2" xfId="3042"/>
    <cellStyle name="_Costs not in KWI3000 '06Budget_ACCOUNTS" xfId="3043"/>
    <cellStyle name="_Costs not in KWI3000 '06Budget_Att B to RECs proceeds proposal" xfId="3044"/>
    <cellStyle name="_Costs not in KWI3000 '06Budget_AURORA Total New" xfId="3045"/>
    <cellStyle name="_Costs not in KWI3000 '06Budget_AURORA Total New 2" xfId="3046"/>
    <cellStyle name="_Costs not in KWI3000 '06Budget_Backup for Attachment B 2010-09-09" xfId="3047"/>
    <cellStyle name="_Costs not in KWI3000 '06Budget_Bench Request - Attachment B" xfId="3048"/>
    <cellStyle name="_Costs not in KWI3000 '06Budget_Book2" xfId="3049"/>
    <cellStyle name="_Costs not in KWI3000 '06Budget_Book2 2" xfId="3050"/>
    <cellStyle name="_Costs not in KWI3000 '06Budget_Book2 2 2" xfId="3051"/>
    <cellStyle name="_Costs not in KWI3000 '06Budget_Book2 3" xfId="3052"/>
    <cellStyle name="_Costs not in KWI3000 '06Budget_Book2_Adj Bench DR 3 for Initial Briefs (Electric)" xfId="3053"/>
    <cellStyle name="_Costs not in KWI3000 '06Budget_Book2_Adj Bench DR 3 for Initial Briefs (Electric) 2" xfId="3054"/>
    <cellStyle name="_Costs not in KWI3000 '06Budget_Book2_Adj Bench DR 3 for Initial Briefs (Electric) 2 2" xfId="3055"/>
    <cellStyle name="_Costs not in KWI3000 '06Budget_Book2_Adj Bench DR 3 for Initial Briefs (Electric) 3" xfId="3056"/>
    <cellStyle name="_Costs not in KWI3000 '06Budget_Book2_Electric Rev Req Model (2009 GRC) Rebuttal" xfId="3057"/>
    <cellStyle name="_Costs not in KWI3000 '06Budget_Book2_Electric Rev Req Model (2009 GRC) Rebuttal 2" xfId="3058"/>
    <cellStyle name="_Costs not in KWI3000 '06Budget_Book2_Electric Rev Req Model (2009 GRC) Rebuttal 2 2" xfId="3059"/>
    <cellStyle name="_Costs not in KWI3000 '06Budget_Book2_Electric Rev Req Model (2009 GRC) Rebuttal 3" xfId="3060"/>
    <cellStyle name="_Costs not in KWI3000 '06Budget_Book2_Electric Rev Req Model (2009 GRC) Rebuttal REmoval of New  WH Solar AdjustMI" xfId="3061"/>
    <cellStyle name="_Costs not in KWI3000 '06Budget_Book2_Electric Rev Req Model (2009 GRC) Rebuttal REmoval of New  WH Solar AdjustMI 2" xfId="3062"/>
    <cellStyle name="_Costs not in KWI3000 '06Budget_Book2_Electric Rev Req Model (2009 GRC) Rebuttal REmoval of New  WH Solar AdjustMI 2 2" xfId="3063"/>
    <cellStyle name="_Costs not in KWI3000 '06Budget_Book2_Electric Rev Req Model (2009 GRC) Rebuttal REmoval of New  WH Solar AdjustMI 3" xfId="3064"/>
    <cellStyle name="_Costs not in KWI3000 '06Budget_Book2_Electric Rev Req Model (2009 GRC) Revised 01-18-2010" xfId="3065"/>
    <cellStyle name="_Costs not in KWI3000 '06Budget_Book2_Electric Rev Req Model (2009 GRC) Revised 01-18-2010 2" xfId="3066"/>
    <cellStyle name="_Costs not in KWI3000 '06Budget_Book2_Electric Rev Req Model (2009 GRC) Revised 01-18-2010 2 2" xfId="3067"/>
    <cellStyle name="_Costs not in KWI3000 '06Budget_Book2_Electric Rev Req Model (2009 GRC) Revised 01-18-2010 3" xfId="3068"/>
    <cellStyle name="_Costs not in KWI3000 '06Budget_Book2_Final Order Electric EXHIBIT A-1" xfId="3069"/>
    <cellStyle name="_Costs not in KWI3000 '06Budget_Book2_Final Order Electric EXHIBIT A-1 2" xfId="3070"/>
    <cellStyle name="_Costs not in KWI3000 '06Budget_Book2_Final Order Electric EXHIBIT A-1 2 2" xfId="3071"/>
    <cellStyle name="_Costs not in KWI3000 '06Budget_Book2_Final Order Electric EXHIBIT A-1 3" xfId="3072"/>
    <cellStyle name="_Costs not in KWI3000 '06Budget_Book4" xfId="3073"/>
    <cellStyle name="_Costs not in KWI3000 '06Budget_Book4 2" xfId="3074"/>
    <cellStyle name="_Costs not in KWI3000 '06Budget_Book4 2 2" xfId="3075"/>
    <cellStyle name="_Costs not in KWI3000 '06Budget_Book4 3" xfId="3076"/>
    <cellStyle name="_Costs not in KWI3000 '06Budget_Book9" xfId="3077"/>
    <cellStyle name="_Costs not in KWI3000 '06Budget_Book9 2" xfId="3078"/>
    <cellStyle name="_Costs not in KWI3000 '06Budget_Book9 2 2" xfId="3079"/>
    <cellStyle name="_Costs not in KWI3000 '06Budget_Book9 3" xfId="3080"/>
    <cellStyle name="_Costs not in KWI3000 '06Budget_Check the Interest Calculation" xfId="3081"/>
    <cellStyle name="_Costs not in KWI3000 '06Budget_Check the Interest Calculation_Scenario 1 REC vs PTC Offset" xfId="3082"/>
    <cellStyle name="_Costs not in KWI3000 '06Budget_Check the Interest Calculation_Scenario 3" xfId="3083"/>
    <cellStyle name="_Costs not in KWI3000 '06Budget_Chelan PUD Power Costs (8-10)" xfId="3084"/>
    <cellStyle name="_Costs not in KWI3000 '06Budget_DWH-08 (Rate Spread &amp; Design Workpapers)" xfId="3085"/>
    <cellStyle name="_Costs not in KWI3000 '06Budget_Exhibit D fr R Gho 12-31-08" xfId="3086"/>
    <cellStyle name="_Costs not in KWI3000 '06Budget_Exhibit D fr R Gho 12-31-08 2" xfId="3087"/>
    <cellStyle name="_Costs not in KWI3000 '06Budget_Exhibit D fr R Gho 12-31-08 v2" xfId="3088"/>
    <cellStyle name="_Costs not in KWI3000 '06Budget_Exhibit D fr R Gho 12-31-08 v2 2" xfId="3089"/>
    <cellStyle name="_Costs not in KWI3000 '06Budget_Exhibit D fr R Gho 12-31-08 v2_NIM Summary" xfId="3090"/>
    <cellStyle name="_Costs not in KWI3000 '06Budget_Exhibit D fr R Gho 12-31-08 v2_NIM Summary 2" xfId="3091"/>
    <cellStyle name="_Costs not in KWI3000 '06Budget_Exhibit D fr R Gho 12-31-08_NIM Summary" xfId="3092"/>
    <cellStyle name="_Costs not in KWI3000 '06Budget_Exhibit D fr R Gho 12-31-08_NIM Summary 2" xfId="3093"/>
    <cellStyle name="_Costs not in KWI3000 '06Budget_Final 2008 PTC Rate Design Workpapers 10.27.08" xfId="3094"/>
    <cellStyle name="_Costs not in KWI3000 '06Budget_Final 2009 Electric Low Income Workpapers" xfId="3095"/>
    <cellStyle name="_Costs not in KWI3000 '06Budget_Gas Rev Req Model (2010 GRC)" xfId="3096"/>
    <cellStyle name="_Costs not in KWI3000 '06Budget_Hopkins Ridge Prepaid Tran - Interest Earned RY 12ME Feb  '11" xfId="3097"/>
    <cellStyle name="_Costs not in KWI3000 '06Budget_Hopkins Ridge Prepaid Tran - Interest Earned RY 12ME Feb  '11 2" xfId="3098"/>
    <cellStyle name="_Costs not in KWI3000 '06Budget_Hopkins Ridge Prepaid Tran - Interest Earned RY 12ME Feb  '11_NIM Summary" xfId="3099"/>
    <cellStyle name="_Costs not in KWI3000 '06Budget_Hopkins Ridge Prepaid Tran - Interest Earned RY 12ME Feb  '11_NIM Summary 2" xfId="3100"/>
    <cellStyle name="_Costs not in KWI3000 '06Budget_Hopkins Ridge Prepaid Tran - Interest Earned RY 12ME Feb  '11_Transmission Workbook for May BOD" xfId="3101"/>
    <cellStyle name="_Costs not in KWI3000 '06Budget_Hopkins Ridge Prepaid Tran - Interest Earned RY 12ME Feb  '11_Transmission Workbook for May BOD 2" xfId="3102"/>
    <cellStyle name="_Costs not in KWI3000 '06Budget_INPUTS" xfId="3103"/>
    <cellStyle name="_Costs not in KWI3000 '06Budget_INPUTS 2" xfId="3104"/>
    <cellStyle name="_Costs not in KWI3000 '06Budget_INPUTS 2 2" xfId="3105"/>
    <cellStyle name="_Costs not in KWI3000 '06Budget_INPUTS 3" xfId="3106"/>
    <cellStyle name="_Costs not in KWI3000 '06Budget_NIM Summary" xfId="3107"/>
    <cellStyle name="_Costs not in KWI3000 '06Budget_NIM Summary 09GRC" xfId="3108"/>
    <cellStyle name="_Costs not in KWI3000 '06Budget_NIM Summary 09GRC 2" xfId="3109"/>
    <cellStyle name="_Costs not in KWI3000 '06Budget_NIM Summary 2" xfId="3110"/>
    <cellStyle name="_Costs not in KWI3000 '06Budget_NIM Summary 3" xfId="3111"/>
    <cellStyle name="_Costs not in KWI3000 '06Budget_NIM Summary 4" xfId="3112"/>
    <cellStyle name="_Costs not in KWI3000 '06Budget_NIM Summary 5" xfId="3113"/>
    <cellStyle name="_Costs not in KWI3000 '06Budget_NIM Summary 6" xfId="3114"/>
    <cellStyle name="_Costs not in KWI3000 '06Budget_NIM Summary 7" xfId="3115"/>
    <cellStyle name="_Costs not in KWI3000 '06Budget_NIM Summary 8" xfId="3116"/>
    <cellStyle name="_Costs not in KWI3000 '06Budget_NIM Summary 9" xfId="3117"/>
    <cellStyle name="_Costs not in KWI3000 '06Budget_PCA 10 -  Exhibit D from A Kellogg Jan 2011" xfId="3118"/>
    <cellStyle name="_Costs not in KWI3000 '06Budget_PCA 10 -  Exhibit D from A Kellogg July 2011" xfId="3119"/>
    <cellStyle name="_Costs not in KWI3000 '06Budget_PCA 10 -  Exhibit D from S Free Rcv'd 12-11" xfId="3120"/>
    <cellStyle name="_Costs not in KWI3000 '06Budget_PCA 7 - Exhibit D update 11_30_08 (2)" xfId="3121"/>
    <cellStyle name="_Costs not in KWI3000 '06Budget_PCA 7 - Exhibit D update 11_30_08 (2) 2" xfId="3122"/>
    <cellStyle name="_Costs not in KWI3000 '06Budget_PCA 7 - Exhibit D update 11_30_08 (2) 2 2" xfId="3123"/>
    <cellStyle name="_Costs not in KWI3000 '06Budget_PCA 7 - Exhibit D update 11_30_08 (2) 3" xfId="3124"/>
    <cellStyle name="_Costs not in KWI3000 '06Budget_PCA 7 - Exhibit D update 11_30_08 (2)_NIM Summary" xfId="3125"/>
    <cellStyle name="_Costs not in KWI3000 '06Budget_PCA 7 - Exhibit D update 11_30_08 (2)_NIM Summary 2" xfId="3126"/>
    <cellStyle name="_Costs not in KWI3000 '06Budget_PCA 8 - Exhibit D update 12_31_09" xfId="3127"/>
    <cellStyle name="_Costs not in KWI3000 '06Budget_PCA 9 -  Exhibit D April 2010" xfId="3128"/>
    <cellStyle name="_Costs not in KWI3000 '06Budget_PCA 9 -  Exhibit D April 2010 (3)" xfId="3129"/>
    <cellStyle name="_Costs not in KWI3000 '06Budget_PCA 9 -  Exhibit D April 2010 (3) 2" xfId="3130"/>
    <cellStyle name="_Costs not in KWI3000 '06Budget_PCA 9 -  Exhibit D Feb 2010" xfId="3131"/>
    <cellStyle name="_Costs not in KWI3000 '06Budget_PCA 9 -  Exhibit D Feb 2010 v2" xfId="3132"/>
    <cellStyle name="_Costs not in KWI3000 '06Budget_PCA 9 -  Exhibit D Feb 2010 WF" xfId="3133"/>
    <cellStyle name="_Costs not in KWI3000 '06Budget_PCA 9 -  Exhibit D Jan 2010" xfId="3134"/>
    <cellStyle name="_Costs not in KWI3000 '06Budget_PCA 9 -  Exhibit D March 2010 (2)" xfId="3135"/>
    <cellStyle name="_Costs not in KWI3000 '06Budget_PCA 9 -  Exhibit D Nov 2010" xfId="3136"/>
    <cellStyle name="_Costs not in KWI3000 '06Budget_PCA 9 - Exhibit D at August 2010" xfId="3137"/>
    <cellStyle name="_Costs not in KWI3000 '06Budget_PCA 9 - Exhibit D June 2010 GRC" xfId="3138"/>
    <cellStyle name="_Costs not in KWI3000 '06Budget_Power Costs - Comparison bx Rbtl-Staff-Jt-PC" xfId="3139"/>
    <cellStyle name="_Costs not in KWI3000 '06Budget_Power Costs - Comparison bx Rbtl-Staff-Jt-PC 2" xfId="3140"/>
    <cellStyle name="_Costs not in KWI3000 '06Budget_Power Costs - Comparison bx Rbtl-Staff-Jt-PC 2 2" xfId="3141"/>
    <cellStyle name="_Costs not in KWI3000 '06Budget_Power Costs - Comparison bx Rbtl-Staff-Jt-PC 3" xfId="3142"/>
    <cellStyle name="_Costs not in KWI3000 '06Budget_Power Costs - Comparison bx Rbtl-Staff-Jt-PC_Adj Bench DR 3 for Initial Briefs (Electric)" xfId="3143"/>
    <cellStyle name="_Costs not in KWI3000 '06Budget_Power Costs - Comparison bx Rbtl-Staff-Jt-PC_Adj Bench DR 3 for Initial Briefs (Electric) 2" xfId="3144"/>
    <cellStyle name="_Costs not in KWI3000 '06Budget_Power Costs - Comparison bx Rbtl-Staff-Jt-PC_Adj Bench DR 3 for Initial Briefs (Electric) 2 2" xfId="3145"/>
    <cellStyle name="_Costs not in KWI3000 '06Budget_Power Costs - Comparison bx Rbtl-Staff-Jt-PC_Adj Bench DR 3 for Initial Briefs (Electric) 3" xfId="3146"/>
    <cellStyle name="_Costs not in KWI3000 '06Budget_Power Costs - Comparison bx Rbtl-Staff-Jt-PC_Electric Rev Req Model (2009 GRC) Rebuttal" xfId="3147"/>
    <cellStyle name="_Costs not in KWI3000 '06Budget_Power Costs - Comparison bx Rbtl-Staff-Jt-PC_Electric Rev Req Model (2009 GRC) Rebuttal 2" xfId="3148"/>
    <cellStyle name="_Costs not in KWI3000 '06Budget_Power Costs - Comparison bx Rbtl-Staff-Jt-PC_Electric Rev Req Model (2009 GRC) Rebuttal 2 2" xfId="3149"/>
    <cellStyle name="_Costs not in KWI3000 '06Budget_Power Costs - Comparison bx Rbtl-Staff-Jt-PC_Electric Rev Req Model (2009 GRC) Rebuttal 3" xfId="3150"/>
    <cellStyle name="_Costs not in KWI3000 '06Budget_Power Costs - Comparison bx Rbtl-Staff-Jt-PC_Electric Rev Req Model (2009 GRC) Rebuttal REmoval of New  WH Solar AdjustMI" xfId="3151"/>
    <cellStyle name="_Costs not in KWI3000 '06Budget_Power Costs - Comparison bx Rbtl-Staff-Jt-PC_Electric Rev Req Model (2009 GRC) Rebuttal REmoval of New  WH Solar AdjustMI 2" xfId="3152"/>
    <cellStyle name="_Costs not in KWI3000 '06Budget_Power Costs - Comparison bx Rbtl-Staff-Jt-PC_Electric Rev Req Model (2009 GRC) Rebuttal REmoval of New  WH Solar AdjustMI 2 2" xfId="3153"/>
    <cellStyle name="_Costs not in KWI3000 '06Budget_Power Costs - Comparison bx Rbtl-Staff-Jt-PC_Electric Rev Req Model (2009 GRC) Rebuttal REmoval of New  WH Solar AdjustMI 3" xfId="3154"/>
    <cellStyle name="_Costs not in KWI3000 '06Budget_Power Costs - Comparison bx Rbtl-Staff-Jt-PC_Electric Rev Req Model (2009 GRC) Revised 01-18-2010" xfId="3155"/>
    <cellStyle name="_Costs not in KWI3000 '06Budget_Power Costs - Comparison bx Rbtl-Staff-Jt-PC_Electric Rev Req Model (2009 GRC) Revised 01-18-2010 2" xfId="3156"/>
    <cellStyle name="_Costs not in KWI3000 '06Budget_Power Costs - Comparison bx Rbtl-Staff-Jt-PC_Electric Rev Req Model (2009 GRC) Revised 01-18-2010 2 2" xfId="3157"/>
    <cellStyle name="_Costs not in KWI3000 '06Budget_Power Costs - Comparison bx Rbtl-Staff-Jt-PC_Electric Rev Req Model (2009 GRC) Revised 01-18-2010 3" xfId="3158"/>
    <cellStyle name="_Costs not in KWI3000 '06Budget_Power Costs - Comparison bx Rbtl-Staff-Jt-PC_Final Order Electric EXHIBIT A-1" xfId="3159"/>
    <cellStyle name="_Costs not in KWI3000 '06Budget_Power Costs - Comparison bx Rbtl-Staff-Jt-PC_Final Order Electric EXHIBIT A-1 2" xfId="3160"/>
    <cellStyle name="_Costs not in KWI3000 '06Budget_Power Costs - Comparison bx Rbtl-Staff-Jt-PC_Final Order Electric EXHIBIT A-1 2 2" xfId="3161"/>
    <cellStyle name="_Costs not in KWI3000 '06Budget_Power Costs - Comparison bx Rbtl-Staff-Jt-PC_Final Order Electric EXHIBIT A-1 3" xfId="3162"/>
    <cellStyle name="_Costs not in KWI3000 '06Budget_Production Adj 4.37" xfId="3163"/>
    <cellStyle name="_Costs not in KWI3000 '06Budget_Production Adj 4.37 2" xfId="3164"/>
    <cellStyle name="_Costs not in KWI3000 '06Budget_Production Adj 4.37 2 2" xfId="3165"/>
    <cellStyle name="_Costs not in KWI3000 '06Budget_Production Adj 4.37 3" xfId="3166"/>
    <cellStyle name="_Costs not in KWI3000 '06Budget_Purchased Power Adj 4.03" xfId="3167"/>
    <cellStyle name="_Costs not in KWI3000 '06Budget_Purchased Power Adj 4.03 2" xfId="3168"/>
    <cellStyle name="_Costs not in KWI3000 '06Budget_Purchased Power Adj 4.03 2 2" xfId="3169"/>
    <cellStyle name="_Costs not in KWI3000 '06Budget_Purchased Power Adj 4.03 3" xfId="3170"/>
    <cellStyle name="_Costs not in KWI3000 '06Budget_Rebuttal Power Costs" xfId="3171"/>
    <cellStyle name="_Costs not in KWI3000 '06Budget_Rebuttal Power Costs 2" xfId="3172"/>
    <cellStyle name="_Costs not in KWI3000 '06Budget_Rebuttal Power Costs 2 2" xfId="3173"/>
    <cellStyle name="_Costs not in KWI3000 '06Budget_Rebuttal Power Costs 3" xfId="3174"/>
    <cellStyle name="_Costs not in KWI3000 '06Budget_Rebuttal Power Costs_Adj Bench DR 3 for Initial Briefs (Electric)" xfId="3175"/>
    <cellStyle name="_Costs not in KWI3000 '06Budget_Rebuttal Power Costs_Adj Bench DR 3 for Initial Briefs (Electric) 2" xfId="3176"/>
    <cellStyle name="_Costs not in KWI3000 '06Budget_Rebuttal Power Costs_Adj Bench DR 3 for Initial Briefs (Electric) 2 2" xfId="3177"/>
    <cellStyle name="_Costs not in KWI3000 '06Budget_Rebuttal Power Costs_Adj Bench DR 3 for Initial Briefs (Electric) 3" xfId="3178"/>
    <cellStyle name="_Costs not in KWI3000 '06Budget_Rebuttal Power Costs_Electric Rev Req Model (2009 GRC) Rebuttal" xfId="3179"/>
    <cellStyle name="_Costs not in KWI3000 '06Budget_Rebuttal Power Costs_Electric Rev Req Model (2009 GRC) Rebuttal 2" xfId="3180"/>
    <cellStyle name="_Costs not in KWI3000 '06Budget_Rebuttal Power Costs_Electric Rev Req Model (2009 GRC) Rebuttal 2 2" xfId="3181"/>
    <cellStyle name="_Costs not in KWI3000 '06Budget_Rebuttal Power Costs_Electric Rev Req Model (2009 GRC) Rebuttal 3" xfId="3182"/>
    <cellStyle name="_Costs not in KWI3000 '06Budget_Rebuttal Power Costs_Electric Rev Req Model (2009 GRC) Rebuttal REmoval of New  WH Solar AdjustMI" xfId="3183"/>
    <cellStyle name="_Costs not in KWI3000 '06Budget_Rebuttal Power Costs_Electric Rev Req Model (2009 GRC) Rebuttal REmoval of New  WH Solar AdjustMI 2" xfId="3184"/>
    <cellStyle name="_Costs not in KWI3000 '06Budget_Rebuttal Power Costs_Electric Rev Req Model (2009 GRC) Rebuttal REmoval of New  WH Solar AdjustMI 2 2" xfId="3185"/>
    <cellStyle name="_Costs not in KWI3000 '06Budget_Rebuttal Power Costs_Electric Rev Req Model (2009 GRC) Rebuttal REmoval of New  WH Solar AdjustMI 3" xfId="3186"/>
    <cellStyle name="_Costs not in KWI3000 '06Budget_Rebuttal Power Costs_Electric Rev Req Model (2009 GRC) Revised 01-18-2010" xfId="3187"/>
    <cellStyle name="_Costs not in KWI3000 '06Budget_Rebuttal Power Costs_Electric Rev Req Model (2009 GRC) Revised 01-18-2010 2" xfId="3188"/>
    <cellStyle name="_Costs not in KWI3000 '06Budget_Rebuttal Power Costs_Electric Rev Req Model (2009 GRC) Revised 01-18-2010 2 2" xfId="3189"/>
    <cellStyle name="_Costs not in KWI3000 '06Budget_Rebuttal Power Costs_Electric Rev Req Model (2009 GRC) Revised 01-18-2010 3" xfId="3190"/>
    <cellStyle name="_Costs not in KWI3000 '06Budget_Rebuttal Power Costs_Final Order Electric EXHIBIT A-1" xfId="3191"/>
    <cellStyle name="_Costs not in KWI3000 '06Budget_Rebuttal Power Costs_Final Order Electric EXHIBIT A-1 2" xfId="3192"/>
    <cellStyle name="_Costs not in KWI3000 '06Budget_Rebuttal Power Costs_Final Order Electric EXHIBIT A-1 2 2" xfId="3193"/>
    <cellStyle name="_Costs not in KWI3000 '06Budget_Rebuttal Power Costs_Final Order Electric EXHIBIT A-1 3" xfId="3194"/>
    <cellStyle name="_Costs not in KWI3000 '06Budget_RECS vs PTC's w Interest 6-28-10" xfId="3195"/>
    <cellStyle name="_Costs not in KWI3000 '06Budget_ROR &amp; CONV FACTOR" xfId="3196"/>
    <cellStyle name="_Costs not in KWI3000 '06Budget_ROR &amp; CONV FACTOR 2" xfId="3197"/>
    <cellStyle name="_Costs not in KWI3000 '06Budget_ROR &amp; CONV FACTOR 2 2" xfId="3198"/>
    <cellStyle name="_Costs not in KWI3000 '06Budget_ROR &amp; CONV FACTOR 3" xfId="3199"/>
    <cellStyle name="_Costs not in KWI3000 '06Budget_ROR 5.02" xfId="3200"/>
    <cellStyle name="_Costs not in KWI3000 '06Budget_ROR 5.02 2" xfId="3201"/>
    <cellStyle name="_Costs not in KWI3000 '06Budget_ROR 5.02 2 2" xfId="3202"/>
    <cellStyle name="_Costs not in KWI3000 '06Budget_ROR 5.02 3" xfId="3203"/>
    <cellStyle name="_Costs not in KWI3000 '06Budget_Transmission Workbook for May BOD" xfId="3204"/>
    <cellStyle name="_Costs not in KWI3000 '06Budget_Transmission Workbook for May BOD 2" xfId="3205"/>
    <cellStyle name="_Costs not in KWI3000 '06Budget_Typical Residential Impacts 10.27.08" xfId="3206"/>
    <cellStyle name="_Costs not in KWI3000 '06Budget_Wind Integration 10GRC" xfId="3207"/>
    <cellStyle name="_Costs not in KWI3000 '06Budget_Wind Integration 10GRC 2" xfId="3208"/>
    <cellStyle name="_x0013__County_Stop_Light_Chart_2012_02" xfId="3209"/>
    <cellStyle name="_x0013__County_Stop_Light_Chart_2012_06" xfId="3210"/>
    <cellStyle name="_x0013__County_Stop_Light_Chart_Template" xfId="3211"/>
    <cellStyle name="_Debt" xfId="3212"/>
    <cellStyle name="_Debt 2" xfId="3213"/>
    <cellStyle name="_Debt 2 2" xfId="3214"/>
    <cellStyle name="_Debt 2_2011 Operations Snapshot" xfId="3215"/>
    <cellStyle name="_Debt 2_Department" xfId="3216"/>
    <cellStyle name="_Debt 2_VarX" xfId="3217"/>
    <cellStyle name="_Debt 3" xfId="3218"/>
    <cellStyle name="_Debt 3 2" xfId="3219"/>
    <cellStyle name="_Debt 3 2 2" xfId="3220"/>
    <cellStyle name="_Debt 3 2_County_Stop_Light_Chart_2012_02" xfId="3221"/>
    <cellStyle name="_Debt 3 2_County_Stop_Light_Chart_2012_06" xfId="3222"/>
    <cellStyle name="_Debt 3 2_County_Stop_Light_Chart_Template" xfId="3223"/>
    <cellStyle name="_Debt 3_2011 OM ASM Report" xfId="3224"/>
    <cellStyle name="_Debt 3_2011 OM ASM Report 2" xfId="3225"/>
    <cellStyle name="_Debt 3_2011 OM ASM Report_County_Stop_Light_Chart_2012_02" xfId="3226"/>
    <cellStyle name="_Debt 3_2011 OM ASM Report_County_Stop_Light_Chart_2012_06" xfId="3227"/>
    <cellStyle name="_Debt 3_2011 OM ASM Report_County_Stop_Light_Chart_Template" xfId="3228"/>
    <cellStyle name="_Debt 3_2011 Operations Snapshot" xfId="3229"/>
    <cellStyle name="_Debt 3_2012 Operations Snapshot" xfId="3230"/>
    <cellStyle name="_Debt 3_Copy of 2011 OM ASM Report" xfId="3231"/>
    <cellStyle name="_Debt 3_Jan 2012 OM ASM Report" xfId="3232"/>
    <cellStyle name="_Debt 4" xfId="3233"/>
    <cellStyle name="_Debt 4 2" xfId="3234"/>
    <cellStyle name="_Debt 4 3" xfId="3235"/>
    <cellStyle name="_Debt 4_2011 Operations Snapshot" xfId="3236"/>
    <cellStyle name="_Debt 4_2011 Operations Snapshot 2" xfId="3237"/>
    <cellStyle name="_Debt 4_2011 Operations Snapshot_County_Stop_Light_Chart_2012_02" xfId="3238"/>
    <cellStyle name="_Debt 4_2011 Operations Snapshot_County_Stop_Light_Chart_2012_06" xfId="3239"/>
    <cellStyle name="_Debt 4_2011 Operations Snapshot_County_Stop_Light_Chart_Template" xfId="3240"/>
    <cellStyle name="_Debt 4_2012 Operations Snapshot" xfId="3241"/>
    <cellStyle name="_Debt 4_County_Stop_Light_Chart_2012_02" xfId="3242"/>
    <cellStyle name="_Debt 4_County_Stop_Light_Chart_2012_06" xfId="3243"/>
    <cellStyle name="_Debt 4_County_Stop_Light_Chart_Template" xfId="3244"/>
    <cellStyle name="_Debt 4_Department" xfId="3245"/>
    <cellStyle name="_Debt 4_VarX" xfId="3246"/>
    <cellStyle name="_Debt 5" xfId="3247"/>
    <cellStyle name="_Debt 5 2" xfId="3248"/>
    <cellStyle name="_Debt 5_Department" xfId="3249"/>
    <cellStyle name="_Debt 5_Department 2" xfId="3250"/>
    <cellStyle name="_Debt 5_VarX" xfId="3251"/>
    <cellStyle name="_Debt 5_VarX 2" xfId="3252"/>
    <cellStyle name="_Debt 6" xfId="3253"/>
    <cellStyle name="_Debt_2012 Jan CAP ASM Report" xfId="3254"/>
    <cellStyle name="_Debt_County_Stop_Light_Chart_2012_02" xfId="3255"/>
    <cellStyle name="_Debt_County_Stop_Light_Chart_2012_06" xfId="3256"/>
    <cellStyle name="_Debt_County_Stop_Light_Chart_Template" xfId="3257"/>
    <cellStyle name="_DEM-08C Power Cost Comparison" xfId="3258"/>
    <cellStyle name="_DEM-WP (C) Costs not in AURORA 2006GRC Order 11.30.06 Gas" xfId="3259"/>
    <cellStyle name="_DEM-WP (C) Costs not in AURORA 2006GRC Order 11.30.06 Gas 2" xfId="3260"/>
    <cellStyle name="_DEM-WP (C) Costs not in AURORA 2006GRC Order 11.30.06 Gas_Chelan PUD Power Costs (8-10)" xfId="3261"/>
    <cellStyle name="_DEM-WP (C) Costs not in AURORA 2006GRC Order 11.30.06 Gas_NIM Summary" xfId="3262"/>
    <cellStyle name="_DEM-WP (C) Costs not in AURORA 2006GRC Order 11.30.06 Gas_NIM Summary 2" xfId="3263"/>
    <cellStyle name="_DEM-WP (C) Power Cost 2006GRC Order" xfId="3264"/>
    <cellStyle name="_DEM-WP (C) Power Cost 2006GRC Order 2" xfId="3265"/>
    <cellStyle name="_DEM-WP (C) Power Cost 2006GRC Order 2 2" xfId="3266"/>
    <cellStyle name="_DEM-WP (C) Power Cost 2006GRC Order 2 2 2" xfId="3267"/>
    <cellStyle name="_DEM-WP (C) Power Cost 2006GRC Order 2 3" xfId="3268"/>
    <cellStyle name="_DEM-WP (C) Power Cost 2006GRC Order 3" xfId="3269"/>
    <cellStyle name="_DEM-WP (C) Power Cost 2006GRC Order 3 2" xfId="3270"/>
    <cellStyle name="_DEM-WP (C) Power Cost 2006GRC Order 4" xfId="3271"/>
    <cellStyle name="_DEM-WP (C) Power Cost 2006GRC Order 4 2" xfId="3272"/>
    <cellStyle name="_DEM-WP (C) Power Cost 2006GRC Order 5" xfId="3273"/>
    <cellStyle name="_DEM-WP (C) Power Cost 2006GRC Order_04 07E Wild Horse Wind Expansion (C) (2)" xfId="3274"/>
    <cellStyle name="_DEM-WP (C) Power Cost 2006GRC Order_04 07E Wild Horse Wind Expansion (C) (2) 2" xfId="3275"/>
    <cellStyle name="_DEM-WP (C) Power Cost 2006GRC Order_04 07E Wild Horse Wind Expansion (C) (2) 2 2" xfId="3276"/>
    <cellStyle name="_DEM-WP (C) Power Cost 2006GRC Order_04 07E Wild Horse Wind Expansion (C) (2) 3" xfId="3277"/>
    <cellStyle name="_DEM-WP (C) Power Cost 2006GRC Order_04 07E Wild Horse Wind Expansion (C) (2)_Adj Bench DR 3 for Initial Briefs (Electric)" xfId="3278"/>
    <cellStyle name="_DEM-WP (C) Power Cost 2006GRC Order_04 07E Wild Horse Wind Expansion (C) (2)_Adj Bench DR 3 for Initial Briefs (Electric) 2" xfId="3279"/>
    <cellStyle name="_DEM-WP (C) Power Cost 2006GRC Order_04 07E Wild Horse Wind Expansion (C) (2)_Adj Bench DR 3 for Initial Briefs (Electric) 2 2" xfId="3280"/>
    <cellStyle name="_DEM-WP (C) Power Cost 2006GRC Order_04 07E Wild Horse Wind Expansion (C) (2)_Adj Bench DR 3 for Initial Briefs (Electric) 3" xfId="3281"/>
    <cellStyle name="_DEM-WP (C) Power Cost 2006GRC Order_04 07E Wild Horse Wind Expansion (C) (2)_Book1" xfId="3282"/>
    <cellStyle name="_DEM-WP (C) Power Cost 2006GRC Order_04 07E Wild Horse Wind Expansion (C) (2)_Electric Rev Req Model (2009 GRC) " xfId="3283"/>
    <cellStyle name="_DEM-WP (C) Power Cost 2006GRC Order_04 07E Wild Horse Wind Expansion (C) (2)_Electric Rev Req Model (2009 GRC)  2" xfId="3284"/>
    <cellStyle name="_DEM-WP (C) Power Cost 2006GRC Order_04 07E Wild Horse Wind Expansion (C) (2)_Electric Rev Req Model (2009 GRC)  2 2" xfId="3285"/>
    <cellStyle name="_DEM-WP (C) Power Cost 2006GRC Order_04 07E Wild Horse Wind Expansion (C) (2)_Electric Rev Req Model (2009 GRC)  3" xfId="3286"/>
    <cellStyle name="_DEM-WP (C) Power Cost 2006GRC Order_04 07E Wild Horse Wind Expansion (C) (2)_Electric Rev Req Model (2009 GRC) Rebuttal" xfId="3287"/>
    <cellStyle name="_DEM-WP (C) Power Cost 2006GRC Order_04 07E Wild Horse Wind Expansion (C) (2)_Electric Rev Req Model (2009 GRC) Rebuttal 2" xfId="3288"/>
    <cellStyle name="_DEM-WP (C) Power Cost 2006GRC Order_04 07E Wild Horse Wind Expansion (C) (2)_Electric Rev Req Model (2009 GRC) Rebuttal 2 2" xfId="3289"/>
    <cellStyle name="_DEM-WP (C) Power Cost 2006GRC Order_04 07E Wild Horse Wind Expansion (C) (2)_Electric Rev Req Model (2009 GRC) Rebuttal 3" xfId="3290"/>
    <cellStyle name="_DEM-WP (C) Power Cost 2006GRC Order_04 07E Wild Horse Wind Expansion (C) (2)_Electric Rev Req Model (2009 GRC) Rebuttal REmoval of New  WH Solar AdjustMI" xfId="3291"/>
    <cellStyle name="_DEM-WP (C) Power Cost 2006GRC Order_04 07E Wild Horse Wind Expansion (C) (2)_Electric Rev Req Model (2009 GRC) Rebuttal REmoval of New  WH Solar AdjustMI 2" xfId="3292"/>
    <cellStyle name="_DEM-WP (C) Power Cost 2006GRC Order_04 07E Wild Horse Wind Expansion (C) (2)_Electric Rev Req Model (2009 GRC) Rebuttal REmoval of New  WH Solar AdjustMI 2 2" xfId="3293"/>
    <cellStyle name="_DEM-WP (C) Power Cost 2006GRC Order_04 07E Wild Horse Wind Expansion (C) (2)_Electric Rev Req Model (2009 GRC) Rebuttal REmoval of New  WH Solar AdjustMI 3" xfId="3294"/>
    <cellStyle name="_DEM-WP (C) Power Cost 2006GRC Order_04 07E Wild Horse Wind Expansion (C) (2)_Electric Rev Req Model (2009 GRC) Revised 01-18-2010" xfId="3295"/>
    <cellStyle name="_DEM-WP (C) Power Cost 2006GRC Order_04 07E Wild Horse Wind Expansion (C) (2)_Electric Rev Req Model (2009 GRC) Revised 01-18-2010 2" xfId="3296"/>
    <cellStyle name="_DEM-WP (C) Power Cost 2006GRC Order_04 07E Wild Horse Wind Expansion (C) (2)_Electric Rev Req Model (2009 GRC) Revised 01-18-2010 2 2" xfId="3297"/>
    <cellStyle name="_DEM-WP (C) Power Cost 2006GRC Order_04 07E Wild Horse Wind Expansion (C) (2)_Electric Rev Req Model (2009 GRC) Revised 01-18-2010 3" xfId="3298"/>
    <cellStyle name="_DEM-WP (C) Power Cost 2006GRC Order_04 07E Wild Horse Wind Expansion (C) (2)_Electric Rev Req Model (2010 GRC)" xfId="3299"/>
    <cellStyle name="_DEM-WP (C) Power Cost 2006GRC Order_04 07E Wild Horse Wind Expansion (C) (2)_Electric Rev Req Model (2010 GRC) SF" xfId="3300"/>
    <cellStyle name="_DEM-WP (C) Power Cost 2006GRC Order_04 07E Wild Horse Wind Expansion (C) (2)_Final Order Electric EXHIBIT A-1" xfId="3301"/>
    <cellStyle name="_DEM-WP (C) Power Cost 2006GRC Order_04 07E Wild Horse Wind Expansion (C) (2)_Final Order Electric EXHIBIT A-1 2" xfId="3302"/>
    <cellStyle name="_DEM-WP (C) Power Cost 2006GRC Order_04 07E Wild Horse Wind Expansion (C) (2)_Final Order Electric EXHIBIT A-1 2 2" xfId="3303"/>
    <cellStyle name="_DEM-WP (C) Power Cost 2006GRC Order_04 07E Wild Horse Wind Expansion (C) (2)_Final Order Electric EXHIBIT A-1 3" xfId="3304"/>
    <cellStyle name="_DEM-WP (C) Power Cost 2006GRC Order_04 07E Wild Horse Wind Expansion (C) (2)_TENASKA REGULATORY ASSET" xfId="3305"/>
    <cellStyle name="_DEM-WP (C) Power Cost 2006GRC Order_04 07E Wild Horse Wind Expansion (C) (2)_TENASKA REGULATORY ASSET 2" xfId="3306"/>
    <cellStyle name="_DEM-WP (C) Power Cost 2006GRC Order_04 07E Wild Horse Wind Expansion (C) (2)_TENASKA REGULATORY ASSET 2 2" xfId="3307"/>
    <cellStyle name="_DEM-WP (C) Power Cost 2006GRC Order_04 07E Wild Horse Wind Expansion (C) (2)_TENASKA REGULATORY ASSET 3" xfId="3308"/>
    <cellStyle name="_DEM-WP (C) Power Cost 2006GRC Order_16.37E Wild Horse Expansion DeferralRevwrkingfile SF" xfId="3309"/>
    <cellStyle name="_DEM-WP (C) Power Cost 2006GRC Order_16.37E Wild Horse Expansion DeferralRevwrkingfile SF 2" xfId="3310"/>
    <cellStyle name="_DEM-WP (C) Power Cost 2006GRC Order_16.37E Wild Horse Expansion DeferralRevwrkingfile SF 2 2" xfId="3311"/>
    <cellStyle name="_DEM-WP (C) Power Cost 2006GRC Order_16.37E Wild Horse Expansion DeferralRevwrkingfile SF 3" xfId="3312"/>
    <cellStyle name="_DEM-WP (C) Power Cost 2006GRC Order_2009 Compliance Filing PCA Exhibits for GRC" xfId="3313"/>
    <cellStyle name="_DEM-WP (C) Power Cost 2006GRC Order_2009 GRC Compl Filing - Exhibit D" xfId="3314"/>
    <cellStyle name="_DEM-WP (C) Power Cost 2006GRC Order_2009 GRC Compl Filing - Exhibit D 2" xfId="3315"/>
    <cellStyle name="_DEM-WP (C) Power Cost 2006GRC Order_3.01 Income Statement" xfId="3316"/>
    <cellStyle name="_DEM-WP (C) Power Cost 2006GRC Order_4 31 Regulatory Assets and Liabilities  7 06- Exhibit D" xfId="3317"/>
    <cellStyle name="_DEM-WP (C) Power Cost 2006GRC Order_4 31 Regulatory Assets and Liabilities  7 06- Exhibit D 2" xfId="3318"/>
    <cellStyle name="_DEM-WP (C) Power Cost 2006GRC Order_4 31 Regulatory Assets and Liabilities  7 06- Exhibit D 2 2" xfId="3319"/>
    <cellStyle name="_DEM-WP (C) Power Cost 2006GRC Order_4 31 Regulatory Assets and Liabilities  7 06- Exhibit D 3" xfId="3320"/>
    <cellStyle name="_DEM-WP (C) Power Cost 2006GRC Order_4 31 Regulatory Assets and Liabilities  7 06- Exhibit D_NIM Summary" xfId="3321"/>
    <cellStyle name="_DEM-WP (C) Power Cost 2006GRC Order_4 31 Regulatory Assets and Liabilities  7 06- Exhibit D_NIM Summary 2" xfId="3322"/>
    <cellStyle name="_DEM-WP (C) Power Cost 2006GRC Order_4 32 Regulatory Assets and Liabilities  7 06- Exhibit D" xfId="3323"/>
    <cellStyle name="_DEM-WP (C) Power Cost 2006GRC Order_4 32 Regulatory Assets and Liabilities  7 06- Exhibit D 2" xfId="3324"/>
    <cellStyle name="_DEM-WP (C) Power Cost 2006GRC Order_4 32 Regulatory Assets and Liabilities  7 06- Exhibit D 2 2" xfId="3325"/>
    <cellStyle name="_DEM-WP (C) Power Cost 2006GRC Order_4 32 Regulatory Assets and Liabilities  7 06- Exhibit D 3" xfId="3326"/>
    <cellStyle name="_DEM-WP (C) Power Cost 2006GRC Order_4 32 Regulatory Assets and Liabilities  7 06- Exhibit D_NIM Summary" xfId="3327"/>
    <cellStyle name="_DEM-WP (C) Power Cost 2006GRC Order_4 32 Regulatory Assets and Liabilities  7 06- Exhibit D_NIM Summary 2" xfId="3328"/>
    <cellStyle name="_DEM-WP (C) Power Cost 2006GRC Order_AURORA Total New" xfId="3329"/>
    <cellStyle name="_DEM-WP (C) Power Cost 2006GRC Order_AURORA Total New 2" xfId="3330"/>
    <cellStyle name="_DEM-WP (C) Power Cost 2006GRC Order_Book2" xfId="3331"/>
    <cellStyle name="_DEM-WP (C) Power Cost 2006GRC Order_Book2 2" xfId="3332"/>
    <cellStyle name="_DEM-WP (C) Power Cost 2006GRC Order_Book2 2 2" xfId="3333"/>
    <cellStyle name="_DEM-WP (C) Power Cost 2006GRC Order_Book2 3" xfId="3334"/>
    <cellStyle name="_DEM-WP (C) Power Cost 2006GRC Order_Book2_Adj Bench DR 3 for Initial Briefs (Electric)" xfId="3335"/>
    <cellStyle name="_DEM-WP (C) Power Cost 2006GRC Order_Book2_Adj Bench DR 3 for Initial Briefs (Electric) 2" xfId="3336"/>
    <cellStyle name="_DEM-WP (C) Power Cost 2006GRC Order_Book2_Adj Bench DR 3 for Initial Briefs (Electric) 2 2" xfId="3337"/>
    <cellStyle name="_DEM-WP (C) Power Cost 2006GRC Order_Book2_Adj Bench DR 3 for Initial Briefs (Electric) 3" xfId="3338"/>
    <cellStyle name="_DEM-WP (C) Power Cost 2006GRC Order_Book2_Electric Rev Req Model (2009 GRC) Rebuttal" xfId="3339"/>
    <cellStyle name="_DEM-WP (C) Power Cost 2006GRC Order_Book2_Electric Rev Req Model (2009 GRC) Rebuttal 2" xfId="3340"/>
    <cellStyle name="_DEM-WP (C) Power Cost 2006GRC Order_Book2_Electric Rev Req Model (2009 GRC) Rebuttal 2 2" xfId="3341"/>
    <cellStyle name="_DEM-WP (C) Power Cost 2006GRC Order_Book2_Electric Rev Req Model (2009 GRC) Rebuttal 3" xfId="3342"/>
    <cellStyle name="_DEM-WP (C) Power Cost 2006GRC Order_Book2_Electric Rev Req Model (2009 GRC) Rebuttal REmoval of New  WH Solar AdjustMI" xfId="3343"/>
    <cellStyle name="_DEM-WP (C) Power Cost 2006GRC Order_Book2_Electric Rev Req Model (2009 GRC) Rebuttal REmoval of New  WH Solar AdjustMI 2" xfId="3344"/>
    <cellStyle name="_DEM-WP (C) Power Cost 2006GRC Order_Book2_Electric Rev Req Model (2009 GRC) Rebuttal REmoval of New  WH Solar AdjustMI 2 2" xfId="3345"/>
    <cellStyle name="_DEM-WP (C) Power Cost 2006GRC Order_Book2_Electric Rev Req Model (2009 GRC) Rebuttal REmoval of New  WH Solar AdjustMI 3" xfId="3346"/>
    <cellStyle name="_DEM-WP (C) Power Cost 2006GRC Order_Book2_Electric Rev Req Model (2009 GRC) Revised 01-18-2010" xfId="3347"/>
    <cellStyle name="_DEM-WP (C) Power Cost 2006GRC Order_Book2_Electric Rev Req Model (2009 GRC) Revised 01-18-2010 2" xfId="3348"/>
    <cellStyle name="_DEM-WP (C) Power Cost 2006GRC Order_Book2_Electric Rev Req Model (2009 GRC) Revised 01-18-2010 2 2" xfId="3349"/>
    <cellStyle name="_DEM-WP (C) Power Cost 2006GRC Order_Book2_Electric Rev Req Model (2009 GRC) Revised 01-18-2010 3" xfId="3350"/>
    <cellStyle name="_DEM-WP (C) Power Cost 2006GRC Order_Book2_Final Order Electric EXHIBIT A-1" xfId="3351"/>
    <cellStyle name="_DEM-WP (C) Power Cost 2006GRC Order_Book2_Final Order Electric EXHIBIT A-1 2" xfId="3352"/>
    <cellStyle name="_DEM-WP (C) Power Cost 2006GRC Order_Book2_Final Order Electric EXHIBIT A-1 2 2" xfId="3353"/>
    <cellStyle name="_DEM-WP (C) Power Cost 2006GRC Order_Book2_Final Order Electric EXHIBIT A-1 3" xfId="3354"/>
    <cellStyle name="_DEM-WP (C) Power Cost 2006GRC Order_Book4" xfId="3355"/>
    <cellStyle name="_DEM-WP (C) Power Cost 2006GRC Order_Book4 2" xfId="3356"/>
    <cellStyle name="_DEM-WP (C) Power Cost 2006GRC Order_Book4 2 2" xfId="3357"/>
    <cellStyle name="_DEM-WP (C) Power Cost 2006GRC Order_Book4 3" xfId="3358"/>
    <cellStyle name="_DEM-WP (C) Power Cost 2006GRC Order_Book9" xfId="3359"/>
    <cellStyle name="_DEM-WP (C) Power Cost 2006GRC Order_Book9 2" xfId="3360"/>
    <cellStyle name="_DEM-WP (C) Power Cost 2006GRC Order_Book9 2 2" xfId="3361"/>
    <cellStyle name="_DEM-WP (C) Power Cost 2006GRC Order_Book9 3" xfId="3362"/>
    <cellStyle name="_DEM-WP (C) Power Cost 2006GRC Order_Chelan PUD Power Costs (8-10)" xfId="3363"/>
    <cellStyle name="_DEM-WP (C) Power Cost 2006GRC Order_Electric COS Inputs" xfId="3364"/>
    <cellStyle name="_DEM-WP (C) Power Cost 2006GRC Order_Electric COS Inputs 2" xfId="3365"/>
    <cellStyle name="_DEM-WP (C) Power Cost 2006GRC Order_Electric COS Inputs 2 2" xfId="3366"/>
    <cellStyle name="_DEM-WP (C) Power Cost 2006GRC Order_Electric COS Inputs 2 2 2" xfId="3367"/>
    <cellStyle name="_DEM-WP (C) Power Cost 2006GRC Order_Electric COS Inputs 2 3" xfId="3368"/>
    <cellStyle name="_DEM-WP (C) Power Cost 2006GRC Order_Electric COS Inputs 2 3 2" xfId="3369"/>
    <cellStyle name="_DEM-WP (C) Power Cost 2006GRC Order_Electric COS Inputs 2 4" xfId="3370"/>
    <cellStyle name="_DEM-WP (C) Power Cost 2006GRC Order_Electric COS Inputs 2 4 2" xfId="3371"/>
    <cellStyle name="_DEM-WP (C) Power Cost 2006GRC Order_Electric COS Inputs 3" xfId="3372"/>
    <cellStyle name="_DEM-WP (C) Power Cost 2006GRC Order_Electric COS Inputs 3 2" xfId="3373"/>
    <cellStyle name="_DEM-WP (C) Power Cost 2006GRC Order_Electric COS Inputs 4" xfId="3374"/>
    <cellStyle name="_DEM-WP (C) Power Cost 2006GRC Order_Electric COS Inputs 4 2" xfId="3375"/>
    <cellStyle name="_DEM-WP (C) Power Cost 2006GRC Order_Electric COS Inputs 5" xfId="3376"/>
    <cellStyle name="_DEM-WP (C) Power Cost 2006GRC Order_Electric COS Inputs 6" xfId="3377"/>
    <cellStyle name="_DEM-WP (C) Power Cost 2006GRC Order_NIM Summary" xfId="3378"/>
    <cellStyle name="_DEM-WP (C) Power Cost 2006GRC Order_NIM Summary 09GRC" xfId="3379"/>
    <cellStyle name="_DEM-WP (C) Power Cost 2006GRC Order_NIM Summary 09GRC 2" xfId="3380"/>
    <cellStyle name="_DEM-WP (C) Power Cost 2006GRC Order_NIM Summary 2" xfId="3381"/>
    <cellStyle name="_DEM-WP (C) Power Cost 2006GRC Order_NIM Summary 3" xfId="3382"/>
    <cellStyle name="_DEM-WP (C) Power Cost 2006GRC Order_NIM Summary 4" xfId="3383"/>
    <cellStyle name="_DEM-WP (C) Power Cost 2006GRC Order_NIM Summary 5" xfId="3384"/>
    <cellStyle name="_DEM-WP (C) Power Cost 2006GRC Order_NIM Summary 6" xfId="3385"/>
    <cellStyle name="_DEM-WP (C) Power Cost 2006GRC Order_NIM Summary 7" xfId="3386"/>
    <cellStyle name="_DEM-WP (C) Power Cost 2006GRC Order_NIM Summary 8" xfId="3387"/>
    <cellStyle name="_DEM-WP (C) Power Cost 2006GRC Order_NIM Summary 9" xfId="3388"/>
    <cellStyle name="_DEM-WP (C) Power Cost 2006GRC Order_PCA 10 -  Exhibit D from A Kellogg Jan 2011" xfId="3389"/>
    <cellStyle name="_DEM-WP (C) Power Cost 2006GRC Order_PCA 10 -  Exhibit D from A Kellogg July 2011" xfId="3390"/>
    <cellStyle name="_DEM-WP (C) Power Cost 2006GRC Order_PCA 10 -  Exhibit D from S Free Rcv'd 12-11" xfId="3391"/>
    <cellStyle name="_DEM-WP (C) Power Cost 2006GRC Order_PCA 9 -  Exhibit D April 2010" xfId="3392"/>
    <cellStyle name="_DEM-WP (C) Power Cost 2006GRC Order_PCA 9 -  Exhibit D April 2010 (3)" xfId="3393"/>
    <cellStyle name="_DEM-WP (C) Power Cost 2006GRC Order_PCA 9 -  Exhibit D April 2010 (3) 2" xfId="3394"/>
    <cellStyle name="_DEM-WP (C) Power Cost 2006GRC Order_PCA 9 -  Exhibit D Nov 2010" xfId="3395"/>
    <cellStyle name="_DEM-WP (C) Power Cost 2006GRC Order_PCA 9 - Exhibit D at August 2010" xfId="3396"/>
    <cellStyle name="_DEM-WP (C) Power Cost 2006GRC Order_PCA 9 - Exhibit D June 2010 GRC" xfId="3397"/>
    <cellStyle name="_DEM-WP (C) Power Cost 2006GRC Order_Power Costs - Comparison bx Rbtl-Staff-Jt-PC" xfId="3398"/>
    <cellStyle name="_DEM-WP (C) Power Cost 2006GRC Order_Power Costs - Comparison bx Rbtl-Staff-Jt-PC 2" xfId="3399"/>
    <cellStyle name="_DEM-WP (C) Power Cost 2006GRC Order_Power Costs - Comparison bx Rbtl-Staff-Jt-PC 2 2" xfId="3400"/>
    <cellStyle name="_DEM-WP (C) Power Cost 2006GRC Order_Power Costs - Comparison bx Rbtl-Staff-Jt-PC 3" xfId="3401"/>
    <cellStyle name="_DEM-WP (C) Power Cost 2006GRC Order_Power Costs - Comparison bx Rbtl-Staff-Jt-PC_Adj Bench DR 3 for Initial Briefs (Electric)" xfId="3402"/>
    <cellStyle name="_DEM-WP (C) Power Cost 2006GRC Order_Power Costs - Comparison bx Rbtl-Staff-Jt-PC_Adj Bench DR 3 for Initial Briefs (Electric) 2" xfId="3403"/>
    <cellStyle name="_DEM-WP (C) Power Cost 2006GRC Order_Power Costs - Comparison bx Rbtl-Staff-Jt-PC_Adj Bench DR 3 for Initial Briefs (Electric) 2 2" xfId="3404"/>
    <cellStyle name="_DEM-WP (C) Power Cost 2006GRC Order_Power Costs - Comparison bx Rbtl-Staff-Jt-PC_Adj Bench DR 3 for Initial Briefs (Electric) 3" xfId="3405"/>
    <cellStyle name="_DEM-WP (C) Power Cost 2006GRC Order_Power Costs - Comparison bx Rbtl-Staff-Jt-PC_Electric Rev Req Model (2009 GRC) Rebuttal" xfId="3406"/>
    <cellStyle name="_DEM-WP (C) Power Cost 2006GRC Order_Power Costs - Comparison bx Rbtl-Staff-Jt-PC_Electric Rev Req Model (2009 GRC) Rebuttal 2" xfId="3407"/>
    <cellStyle name="_DEM-WP (C) Power Cost 2006GRC Order_Power Costs - Comparison bx Rbtl-Staff-Jt-PC_Electric Rev Req Model (2009 GRC) Rebuttal 2 2" xfId="3408"/>
    <cellStyle name="_DEM-WP (C) Power Cost 2006GRC Order_Power Costs - Comparison bx Rbtl-Staff-Jt-PC_Electric Rev Req Model (2009 GRC) Rebuttal 3" xfId="3409"/>
    <cellStyle name="_DEM-WP (C) Power Cost 2006GRC Order_Power Costs - Comparison bx Rbtl-Staff-Jt-PC_Electric Rev Req Model (2009 GRC) Rebuttal REmoval of New  WH Solar AdjustMI" xfId="3410"/>
    <cellStyle name="_DEM-WP (C) Power Cost 2006GRC Order_Power Costs - Comparison bx Rbtl-Staff-Jt-PC_Electric Rev Req Model (2009 GRC) Rebuttal REmoval of New  WH Solar AdjustMI 2" xfId="3411"/>
    <cellStyle name="_DEM-WP (C) Power Cost 2006GRC Order_Power Costs - Comparison bx Rbtl-Staff-Jt-PC_Electric Rev Req Model (2009 GRC) Rebuttal REmoval of New  WH Solar AdjustMI 2 2" xfId="3412"/>
    <cellStyle name="_DEM-WP (C) Power Cost 2006GRC Order_Power Costs - Comparison bx Rbtl-Staff-Jt-PC_Electric Rev Req Model (2009 GRC) Rebuttal REmoval of New  WH Solar AdjustMI 3" xfId="3413"/>
    <cellStyle name="_DEM-WP (C) Power Cost 2006GRC Order_Power Costs - Comparison bx Rbtl-Staff-Jt-PC_Electric Rev Req Model (2009 GRC) Revised 01-18-2010" xfId="3414"/>
    <cellStyle name="_DEM-WP (C) Power Cost 2006GRC Order_Power Costs - Comparison bx Rbtl-Staff-Jt-PC_Electric Rev Req Model (2009 GRC) Revised 01-18-2010 2" xfId="3415"/>
    <cellStyle name="_DEM-WP (C) Power Cost 2006GRC Order_Power Costs - Comparison bx Rbtl-Staff-Jt-PC_Electric Rev Req Model (2009 GRC) Revised 01-18-2010 2 2" xfId="3416"/>
    <cellStyle name="_DEM-WP (C) Power Cost 2006GRC Order_Power Costs - Comparison bx Rbtl-Staff-Jt-PC_Electric Rev Req Model (2009 GRC) Revised 01-18-2010 3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3" xfId="3421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3" xfId="3425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3" xfId="3429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3" xfId="3433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3" xfId="3437"/>
    <cellStyle name="_DEM-WP (C) Power Cost 2006GRC Order_Rebuttal Power Costs_Electric Rev Req Model (2009 GRC) Rebuttal" xfId="3438"/>
    <cellStyle name="_DEM-WP (C) Power Cost 2006GRC Order_Rebuttal Power Costs_Electric Rev Req Model (2009 GRC) Rebuttal 2" xfId="3439"/>
    <cellStyle name="_DEM-WP (C) Power Cost 2006GRC Order_Rebuttal Power Costs_Electric Rev Req Model (2009 GRC) Rebuttal 2 2" xfId="3440"/>
    <cellStyle name="_DEM-WP (C) Power Cost 2006GRC Order_Rebuttal Power Costs_Electric Rev Req Model (2009 GRC) Rebuttal 3" xfId="3441"/>
    <cellStyle name="_DEM-WP (C) Power Cost 2006GRC Order_Rebuttal Power Costs_Electric Rev Req Model (2009 GRC) Rebuttal REmoval of New  WH Solar AdjustMI" xfId="3442"/>
    <cellStyle name="_DEM-WP (C) Power Cost 2006GRC Order_Rebuttal Power Costs_Electric Rev Req Model (2009 GRC) Rebuttal REmoval of New  WH Solar AdjustMI 2" xfId="3443"/>
    <cellStyle name="_DEM-WP (C) Power Cost 2006GRC Order_Rebuttal Power Costs_Electric Rev Req Model (2009 GRC) Rebuttal REmoval of New  WH Solar AdjustMI 2 2" xfId="3444"/>
    <cellStyle name="_DEM-WP (C) Power Cost 2006GRC Order_Rebuttal Power Costs_Electric Rev Req Model (2009 GRC) Rebuttal REmoval of New  WH Solar AdjustMI 3" xfId="3445"/>
    <cellStyle name="_DEM-WP (C) Power Cost 2006GRC Order_Rebuttal Power Costs_Electric Rev Req Model (2009 GRC) Revised 01-18-2010" xfId="3446"/>
    <cellStyle name="_DEM-WP (C) Power Cost 2006GRC Order_Rebuttal Power Costs_Electric Rev Req Model (2009 GRC) Revised 01-18-2010 2" xfId="3447"/>
    <cellStyle name="_DEM-WP (C) Power Cost 2006GRC Order_Rebuttal Power Costs_Electric Rev Req Model (2009 GRC) Revised 01-18-2010 2 2" xfId="3448"/>
    <cellStyle name="_DEM-WP (C) Power Cost 2006GRC Order_Rebuttal Power Costs_Electric Rev Req Model (2009 GRC) Revised 01-18-2010 3" xfId="3449"/>
    <cellStyle name="_DEM-WP (C) Power Cost 2006GRC Order_Rebuttal Power Costs_Final Order Electric EXHIBIT A-1" xfId="3450"/>
    <cellStyle name="_DEM-WP (C) Power Cost 2006GRC Order_Rebuttal Power Costs_Final Order Electric EXHIBIT A-1 2" xfId="3451"/>
    <cellStyle name="_DEM-WP (C) Power Cost 2006GRC Order_Rebuttal Power Costs_Final Order Electric EXHIBIT A-1 2 2" xfId="3452"/>
    <cellStyle name="_DEM-WP (C) Power Cost 2006GRC Order_Rebuttal Power Costs_Final Order Electric EXHIBIT A-1 3" xfId="3453"/>
    <cellStyle name="_DEM-WP (C) Power Cost 2006GRC Order_ROR 5.02" xfId="3454"/>
    <cellStyle name="_DEM-WP (C) Power Cost 2006GRC Order_ROR 5.02 2" xfId="3455"/>
    <cellStyle name="_DEM-WP (C) Power Cost 2006GRC Order_ROR 5.02 2 2" xfId="3456"/>
    <cellStyle name="_DEM-WP (C) Power Cost 2006GRC Order_ROR 5.02 3" xfId="3457"/>
    <cellStyle name="_DEM-WP (C) Power Cost 2006GRC Order_Scenario 1 REC vs PTC Offset" xfId="3458"/>
    <cellStyle name="_DEM-WP (C) Power Cost 2006GRC Order_Scenario 3" xfId="3459"/>
    <cellStyle name="_DEM-WP (C) Power Cost 2006GRC Order_Wind Integration 10GRC" xfId="3460"/>
    <cellStyle name="_DEM-WP (C) Power Cost 2006GRC Order_Wind Integration 10GRC 2" xfId="3461"/>
    <cellStyle name="_DEM-WP Revised (HC) Wild Horse 2006GRC" xfId="3462"/>
    <cellStyle name="_DEM-WP Revised (HC) Wild Horse 2006GRC 2" xfId="3463"/>
    <cellStyle name="_DEM-WP Revised (HC) Wild Horse 2006GRC 2 2" xfId="3464"/>
    <cellStyle name="_DEM-WP Revised (HC) Wild Horse 2006GRC 3" xfId="3465"/>
    <cellStyle name="_DEM-WP Revised (HC) Wild Horse 2006GRC_16.37E Wild Horse Expansion DeferralRevwrkingfile SF" xfId="3466"/>
    <cellStyle name="_DEM-WP Revised (HC) Wild Horse 2006GRC_16.37E Wild Horse Expansion DeferralRevwrkingfile SF 2" xfId="3467"/>
    <cellStyle name="_DEM-WP Revised (HC) Wild Horse 2006GRC_16.37E Wild Horse Expansion DeferralRevwrkingfile SF 2 2" xfId="3468"/>
    <cellStyle name="_DEM-WP Revised (HC) Wild Horse 2006GRC_16.37E Wild Horse Expansion DeferralRevwrkingfile SF 3" xfId="3469"/>
    <cellStyle name="_DEM-WP Revised (HC) Wild Horse 2006GRC_2009 GRC Compl Filing - Exhibit D" xfId="3470"/>
    <cellStyle name="_DEM-WP Revised (HC) Wild Horse 2006GRC_2009 GRC Compl Filing - Exhibit D 2" xfId="3471"/>
    <cellStyle name="_DEM-WP Revised (HC) Wild Horse 2006GRC_Adj Bench DR 3 for Initial Briefs (Electric)" xfId="3472"/>
    <cellStyle name="_DEM-WP Revised (HC) Wild Horse 2006GRC_Adj Bench DR 3 for Initial Briefs (Electric) 2" xfId="3473"/>
    <cellStyle name="_DEM-WP Revised (HC) Wild Horse 2006GRC_Adj Bench DR 3 for Initial Briefs (Electric) 2 2" xfId="3474"/>
    <cellStyle name="_DEM-WP Revised (HC) Wild Horse 2006GRC_Adj Bench DR 3 for Initial Briefs (Electric) 3" xfId="3475"/>
    <cellStyle name="_DEM-WP Revised (HC) Wild Horse 2006GRC_Book1" xfId="3476"/>
    <cellStyle name="_DEM-WP Revised (HC) Wild Horse 2006GRC_Book2" xfId="3477"/>
    <cellStyle name="_DEM-WP Revised (HC) Wild Horse 2006GRC_Book2 2" xfId="3478"/>
    <cellStyle name="_DEM-WP Revised (HC) Wild Horse 2006GRC_Book2 2 2" xfId="3479"/>
    <cellStyle name="_DEM-WP Revised (HC) Wild Horse 2006GRC_Book2 3" xfId="3480"/>
    <cellStyle name="_DEM-WP Revised (HC) Wild Horse 2006GRC_Book4" xfId="3481"/>
    <cellStyle name="_DEM-WP Revised (HC) Wild Horse 2006GRC_Book4 2" xfId="3482"/>
    <cellStyle name="_DEM-WP Revised (HC) Wild Horse 2006GRC_Book4 2 2" xfId="3483"/>
    <cellStyle name="_DEM-WP Revised (HC) Wild Horse 2006GRC_Book4 3" xfId="3484"/>
    <cellStyle name="_DEM-WP Revised (HC) Wild Horse 2006GRC_Electric Rev Req Model (2009 GRC) " xfId="3485"/>
    <cellStyle name="_DEM-WP Revised (HC) Wild Horse 2006GRC_Electric Rev Req Model (2009 GRC)  2" xfId="3486"/>
    <cellStyle name="_DEM-WP Revised (HC) Wild Horse 2006GRC_Electric Rev Req Model (2009 GRC)  2 2" xfId="3487"/>
    <cellStyle name="_DEM-WP Revised (HC) Wild Horse 2006GRC_Electric Rev Req Model (2009 GRC)  3" xfId="3488"/>
    <cellStyle name="_DEM-WP Revised (HC) Wild Horse 2006GRC_Electric Rev Req Model (2009 GRC) Rebuttal" xfId="3489"/>
    <cellStyle name="_DEM-WP Revised (HC) Wild Horse 2006GRC_Electric Rev Req Model (2009 GRC) Rebuttal 2" xfId="3490"/>
    <cellStyle name="_DEM-WP Revised (HC) Wild Horse 2006GRC_Electric Rev Req Model (2009 GRC) Rebuttal 2 2" xfId="3491"/>
    <cellStyle name="_DEM-WP Revised (HC) Wild Horse 2006GRC_Electric Rev Req Model (2009 GRC) Rebuttal 3" xfId="3492"/>
    <cellStyle name="_DEM-WP Revised (HC) Wild Horse 2006GRC_Electric Rev Req Model (2009 GRC) Rebuttal REmoval of New  WH Solar AdjustMI" xfId="3493"/>
    <cellStyle name="_DEM-WP Revised (HC) Wild Horse 2006GRC_Electric Rev Req Model (2009 GRC) Rebuttal REmoval of New  WH Solar AdjustMI 2" xfId="3494"/>
    <cellStyle name="_DEM-WP Revised (HC) Wild Horse 2006GRC_Electric Rev Req Model (2009 GRC) Rebuttal REmoval of New  WH Solar AdjustMI 2 2" xfId="3495"/>
    <cellStyle name="_DEM-WP Revised (HC) Wild Horse 2006GRC_Electric Rev Req Model (2009 GRC) Rebuttal REmoval of New  WH Solar AdjustMI 3" xfId="3496"/>
    <cellStyle name="_DEM-WP Revised (HC) Wild Horse 2006GRC_Electric Rev Req Model (2009 GRC) Revised 01-18-2010" xfId="3497"/>
    <cellStyle name="_DEM-WP Revised (HC) Wild Horse 2006GRC_Electric Rev Req Model (2009 GRC) Revised 01-18-2010 2" xfId="3498"/>
    <cellStyle name="_DEM-WP Revised (HC) Wild Horse 2006GRC_Electric Rev Req Model (2009 GRC) Revised 01-18-2010 2 2" xfId="3499"/>
    <cellStyle name="_DEM-WP Revised (HC) Wild Horse 2006GRC_Electric Rev Req Model (2009 GRC) Revised 01-18-2010 3" xfId="3500"/>
    <cellStyle name="_DEM-WP Revised (HC) Wild Horse 2006GRC_Electric Rev Req Model (2010 GRC)" xfId="3501"/>
    <cellStyle name="_DEM-WP Revised (HC) Wild Horse 2006GRC_Electric Rev Req Model (2010 GRC) SF" xfId="3502"/>
    <cellStyle name="_DEM-WP Revised (HC) Wild Horse 2006GRC_Final Order Electric" xfId="3503"/>
    <cellStyle name="_DEM-WP Revised (HC) Wild Horse 2006GRC_Final Order Electric EXHIBIT A-1" xfId="3504"/>
    <cellStyle name="_DEM-WP Revised (HC) Wild Horse 2006GRC_Final Order Electric EXHIBIT A-1 2" xfId="3505"/>
    <cellStyle name="_DEM-WP Revised (HC) Wild Horse 2006GRC_Final Order Electric EXHIBIT A-1 2 2" xfId="3506"/>
    <cellStyle name="_DEM-WP Revised (HC) Wild Horse 2006GRC_Final Order Electric EXHIBIT A-1 3" xfId="3507"/>
    <cellStyle name="_DEM-WP Revised (HC) Wild Horse 2006GRC_NIM Summary" xfId="3508"/>
    <cellStyle name="_DEM-WP Revised (HC) Wild Horse 2006GRC_NIM Summary 2" xfId="3509"/>
    <cellStyle name="_DEM-WP Revised (HC) Wild Horse 2006GRC_Power Costs - Comparison bx Rbtl-Staff-Jt-PC" xfId="3510"/>
    <cellStyle name="_DEM-WP Revised (HC) Wild Horse 2006GRC_Power Costs - Comparison bx Rbtl-Staff-Jt-PC 2" xfId="3511"/>
    <cellStyle name="_DEM-WP Revised (HC) Wild Horse 2006GRC_Power Costs - Comparison bx Rbtl-Staff-Jt-PC 2 2" xfId="3512"/>
    <cellStyle name="_DEM-WP Revised (HC) Wild Horse 2006GRC_Power Costs - Comparison bx Rbtl-Staff-Jt-PC 3" xfId="3513"/>
    <cellStyle name="_DEM-WP Revised (HC) Wild Horse 2006GRC_Rebuttal Power Costs" xfId="3514"/>
    <cellStyle name="_DEM-WP Revised (HC) Wild Horse 2006GRC_Rebuttal Power Costs 2" xfId="3515"/>
    <cellStyle name="_DEM-WP Revised (HC) Wild Horse 2006GRC_Rebuttal Power Costs 2 2" xfId="3516"/>
    <cellStyle name="_DEM-WP Revised (HC) Wild Horse 2006GRC_Rebuttal Power Costs 3" xfId="3517"/>
    <cellStyle name="_DEM-WP Revised (HC) Wild Horse 2006GRC_TENASKA REGULATORY ASSET" xfId="3518"/>
    <cellStyle name="_DEM-WP Revised (HC) Wild Horse 2006GRC_TENASKA REGULATORY ASSET 2" xfId="3519"/>
    <cellStyle name="_DEM-WP Revised (HC) Wild Horse 2006GRC_TENASKA REGULATORY ASSET 2 2" xfId="3520"/>
    <cellStyle name="_DEM-WP Revised (HC) Wild Horse 2006GRC_TENASKA REGULATORY ASSET 3" xfId="3521"/>
    <cellStyle name="_x0013__DEM-WP(C) Colstrip 12 Coal Cost Forecast 2010GRC" xfId="3522"/>
    <cellStyle name="_DEM-WP(C) Colstrip FOR" xfId="3523"/>
    <cellStyle name="_DEM-WP(C) Colstrip FOR 2" xfId="3524"/>
    <cellStyle name="_DEM-WP(C) Colstrip FOR 2 2" xfId="3525"/>
    <cellStyle name="_DEM-WP(C) Colstrip FOR 3" xfId="3526"/>
    <cellStyle name="_DEM-WP(C) Colstrip FOR Apr08 update" xfId="3527"/>
    <cellStyle name="_DEM-WP(C) Colstrip FOR_(C) WHE Proforma with ITC cash grant 10 Yr Amort_for rebuttal_120709" xfId="3528"/>
    <cellStyle name="_DEM-WP(C) Colstrip FOR_(C) WHE Proforma with ITC cash grant 10 Yr Amort_for rebuttal_120709 2" xfId="3529"/>
    <cellStyle name="_DEM-WP(C) Colstrip FOR_(C) WHE Proforma with ITC cash grant 10 Yr Amort_for rebuttal_120709 2 2" xfId="3530"/>
    <cellStyle name="_DEM-WP(C) Colstrip FOR_(C) WHE Proforma with ITC cash grant 10 Yr Amort_for rebuttal_120709 3" xfId="3531"/>
    <cellStyle name="_DEM-WP(C) Colstrip FOR_16.07E Wild Horse Wind Expansionwrkingfile" xfId="3532"/>
    <cellStyle name="_DEM-WP(C) Colstrip FOR_16.07E Wild Horse Wind Expansionwrkingfile 2" xfId="3533"/>
    <cellStyle name="_DEM-WP(C) Colstrip FOR_16.07E Wild Horse Wind Expansionwrkingfile 2 2" xfId="3534"/>
    <cellStyle name="_DEM-WP(C) Colstrip FOR_16.07E Wild Horse Wind Expansionwrkingfile 3" xfId="3535"/>
    <cellStyle name="_DEM-WP(C) Colstrip FOR_16.07E Wild Horse Wind Expansionwrkingfile SF" xfId="3536"/>
    <cellStyle name="_DEM-WP(C) Colstrip FOR_16.07E Wild Horse Wind Expansionwrkingfile SF 2" xfId="3537"/>
    <cellStyle name="_DEM-WP(C) Colstrip FOR_16.07E Wild Horse Wind Expansionwrkingfile SF 2 2" xfId="3538"/>
    <cellStyle name="_DEM-WP(C) Colstrip FOR_16.07E Wild Horse Wind Expansionwrkingfile SF 3" xfId="3539"/>
    <cellStyle name="_DEM-WP(C) Colstrip FOR_16.37E Wild Horse Expansion DeferralRevwrkingfile SF" xfId="3540"/>
    <cellStyle name="_DEM-WP(C) Colstrip FOR_16.37E Wild Horse Expansion DeferralRevwrkingfile SF 2" xfId="3541"/>
    <cellStyle name="_DEM-WP(C) Colstrip FOR_16.37E Wild Horse Expansion DeferralRevwrkingfile SF 2 2" xfId="3542"/>
    <cellStyle name="_DEM-WP(C) Colstrip FOR_16.37E Wild Horse Expansion DeferralRevwrkingfile SF 3" xfId="3543"/>
    <cellStyle name="_DEM-WP(C) Colstrip FOR_Adj Bench DR 3 for Initial Briefs (Electric)" xfId="3544"/>
    <cellStyle name="_DEM-WP(C) Colstrip FOR_Adj Bench DR 3 for Initial Briefs (Electric) 2" xfId="3545"/>
    <cellStyle name="_DEM-WP(C) Colstrip FOR_Adj Bench DR 3 for Initial Briefs (Electric) 2 2" xfId="3546"/>
    <cellStyle name="_DEM-WP(C) Colstrip FOR_Adj Bench DR 3 for Initial Briefs (Electric) 3" xfId="3547"/>
    <cellStyle name="_DEM-WP(C) Colstrip FOR_Book2" xfId="3548"/>
    <cellStyle name="_DEM-WP(C) Colstrip FOR_Book2 2" xfId="3549"/>
    <cellStyle name="_DEM-WP(C) Colstrip FOR_Book2 2 2" xfId="3550"/>
    <cellStyle name="_DEM-WP(C) Colstrip FOR_Book2 3" xfId="3551"/>
    <cellStyle name="_DEM-WP(C) Colstrip FOR_Book2_Adj Bench DR 3 for Initial Briefs (Electric)" xfId="3552"/>
    <cellStyle name="_DEM-WP(C) Colstrip FOR_Book2_Adj Bench DR 3 for Initial Briefs (Electric) 2" xfId="3553"/>
    <cellStyle name="_DEM-WP(C) Colstrip FOR_Book2_Adj Bench DR 3 for Initial Briefs (Electric) 2 2" xfId="3554"/>
    <cellStyle name="_DEM-WP(C) Colstrip FOR_Book2_Adj Bench DR 3 for Initial Briefs (Electric) 3" xfId="3555"/>
    <cellStyle name="_DEM-WP(C) Colstrip FOR_Book2_Electric Rev Req Model (2009 GRC) Rebuttal" xfId="3556"/>
    <cellStyle name="_DEM-WP(C) Colstrip FOR_Book2_Electric Rev Req Model (2009 GRC) Rebuttal 2" xfId="3557"/>
    <cellStyle name="_DEM-WP(C) Colstrip FOR_Book2_Electric Rev Req Model (2009 GRC) Rebuttal 2 2" xfId="3558"/>
    <cellStyle name="_DEM-WP(C) Colstrip FOR_Book2_Electric Rev Req Model (2009 GRC) Rebuttal 3" xfId="3559"/>
    <cellStyle name="_DEM-WP(C) Colstrip FOR_Book2_Electric Rev Req Model (2009 GRC) Rebuttal REmoval of New  WH Solar AdjustMI" xfId="3560"/>
    <cellStyle name="_DEM-WP(C) Colstrip FOR_Book2_Electric Rev Req Model (2009 GRC) Rebuttal REmoval of New  WH Solar AdjustMI 2" xfId="3561"/>
    <cellStyle name="_DEM-WP(C) Colstrip FOR_Book2_Electric Rev Req Model (2009 GRC) Rebuttal REmoval of New  WH Solar AdjustMI 2 2" xfId="3562"/>
    <cellStyle name="_DEM-WP(C) Colstrip FOR_Book2_Electric Rev Req Model (2009 GRC) Rebuttal REmoval of New  WH Solar AdjustMI 3" xfId="3563"/>
    <cellStyle name="_DEM-WP(C) Colstrip FOR_Book2_Electric Rev Req Model (2009 GRC) Revised 01-18-2010" xfId="3564"/>
    <cellStyle name="_DEM-WP(C) Colstrip FOR_Book2_Electric Rev Req Model (2009 GRC) Revised 01-18-2010 2" xfId="3565"/>
    <cellStyle name="_DEM-WP(C) Colstrip FOR_Book2_Electric Rev Req Model (2009 GRC) Revised 01-18-2010 2 2" xfId="3566"/>
    <cellStyle name="_DEM-WP(C) Colstrip FOR_Book2_Electric Rev Req Model (2009 GRC) Revised 01-18-2010 3" xfId="3567"/>
    <cellStyle name="_DEM-WP(C) Colstrip FOR_Book2_Final Order Electric EXHIBIT A-1" xfId="3568"/>
    <cellStyle name="_DEM-WP(C) Colstrip FOR_Book2_Final Order Electric EXHIBIT A-1 2" xfId="3569"/>
    <cellStyle name="_DEM-WP(C) Colstrip FOR_Book2_Final Order Electric EXHIBIT A-1 2 2" xfId="3570"/>
    <cellStyle name="_DEM-WP(C) Colstrip FOR_Book2_Final Order Electric EXHIBIT A-1 3" xfId="3571"/>
    <cellStyle name="_DEM-WP(C) Colstrip FOR_Confidential Material" xfId="3572"/>
    <cellStyle name="_DEM-WP(C) Colstrip FOR_DEM-WP(C) Colstrip 12 Coal Cost Forecast 2010GRC" xfId="3573"/>
    <cellStyle name="_DEM-WP(C) Colstrip FOR_DEM-WP(C) Production O&amp;M 2010GRC As-Filed" xfId="3574"/>
    <cellStyle name="_DEM-WP(C) Colstrip FOR_DEM-WP(C) Production O&amp;M 2010GRC As-Filed 2" xfId="3575"/>
    <cellStyle name="_DEM-WP(C) Colstrip FOR_Electric Rev Req Model (2009 GRC) Rebuttal" xfId="3576"/>
    <cellStyle name="_DEM-WP(C) Colstrip FOR_Electric Rev Req Model (2009 GRC) Rebuttal 2" xfId="3577"/>
    <cellStyle name="_DEM-WP(C) Colstrip FOR_Electric Rev Req Model (2009 GRC) Rebuttal 2 2" xfId="3578"/>
    <cellStyle name="_DEM-WP(C) Colstrip FOR_Electric Rev Req Model (2009 GRC) Rebuttal 3" xfId="3579"/>
    <cellStyle name="_DEM-WP(C) Colstrip FOR_Electric Rev Req Model (2009 GRC) Rebuttal REmoval of New  WH Solar AdjustMI" xfId="3580"/>
    <cellStyle name="_DEM-WP(C) Colstrip FOR_Electric Rev Req Model (2009 GRC) Rebuttal REmoval of New  WH Solar AdjustMI 2" xfId="3581"/>
    <cellStyle name="_DEM-WP(C) Colstrip FOR_Electric Rev Req Model (2009 GRC) Rebuttal REmoval of New  WH Solar AdjustMI 2 2" xfId="3582"/>
    <cellStyle name="_DEM-WP(C) Colstrip FOR_Electric Rev Req Model (2009 GRC) Rebuttal REmoval of New  WH Solar AdjustMI 3" xfId="3583"/>
    <cellStyle name="_DEM-WP(C) Colstrip FOR_Electric Rev Req Model (2009 GRC) Revised 01-18-2010" xfId="3584"/>
    <cellStyle name="_DEM-WP(C) Colstrip FOR_Electric Rev Req Model (2009 GRC) Revised 01-18-2010 2" xfId="3585"/>
    <cellStyle name="_DEM-WP(C) Colstrip FOR_Electric Rev Req Model (2009 GRC) Revised 01-18-2010 2 2" xfId="3586"/>
    <cellStyle name="_DEM-WP(C) Colstrip FOR_Electric Rev Req Model (2009 GRC) Revised 01-18-2010 3" xfId="3587"/>
    <cellStyle name="_DEM-WP(C) Colstrip FOR_Final Order Electric EXHIBIT A-1" xfId="3588"/>
    <cellStyle name="_DEM-WP(C) Colstrip FOR_Final Order Electric EXHIBIT A-1 2" xfId="3589"/>
    <cellStyle name="_DEM-WP(C) Colstrip FOR_Final Order Electric EXHIBIT A-1 2 2" xfId="3590"/>
    <cellStyle name="_DEM-WP(C) Colstrip FOR_Final Order Electric EXHIBIT A-1 3" xfId="3591"/>
    <cellStyle name="_DEM-WP(C) Colstrip FOR_Rebuttal Power Costs" xfId="3592"/>
    <cellStyle name="_DEM-WP(C) Colstrip FOR_Rebuttal Power Costs 2" xfId="3593"/>
    <cellStyle name="_DEM-WP(C) Colstrip FOR_Rebuttal Power Costs 2 2" xfId="3594"/>
    <cellStyle name="_DEM-WP(C) Colstrip FOR_Rebuttal Power Costs 3" xfId="3595"/>
    <cellStyle name="_DEM-WP(C) Colstrip FOR_Rebuttal Power Costs_Adj Bench DR 3 for Initial Briefs (Electric)" xfId="3596"/>
    <cellStyle name="_DEM-WP(C) Colstrip FOR_Rebuttal Power Costs_Adj Bench DR 3 for Initial Briefs (Electric) 2" xfId="3597"/>
    <cellStyle name="_DEM-WP(C) Colstrip FOR_Rebuttal Power Costs_Adj Bench DR 3 for Initial Briefs (Electric) 2 2" xfId="3598"/>
    <cellStyle name="_DEM-WP(C) Colstrip FOR_Rebuttal Power Costs_Adj Bench DR 3 for Initial Briefs (Electric) 3" xfId="3599"/>
    <cellStyle name="_DEM-WP(C) Colstrip FOR_Rebuttal Power Costs_Electric Rev Req Model (2009 GRC) Rebuttal" xfId="3600"/>
    <cellStyle name="_DEM-WP(C) Colstrip FOR_Rebuttal Power Costs_Electric Rev Req Model (2009 GRC) Rebuttal 2" xfId="3601"/>
    <cellStyle name="_DEM-WP(C) Colstrip FOR_Rebuttal Power Costs_Electric Rev Req Model (2009 GRC) Rebuttal 2 2" xfId="3602"/>
    <cellStyle name="_DEM-WP(C) Colstrip FOR_Rebuttal Power Costs_Electric Rev Req Model (2009 GRC) Rebuttal 3" xfId="3603"/>
    <cellStyle name="_DEM-WP(C) Colstrip FOR_Rebuttal Power Costs_Electric Rev Req Model (2009 GRC) Rebuttal REmoval of New  WH Solar AdjustMI" xfId="3604"/>
    <cellStyle name="_DEM-WP(C) Colstrip FOR_Rebuttal Power Costs_Electric Rev Req Model (2009 GRC) Rebuttal REmoval of New  WH Solar AdjustMI 2" xfId="3605"/>
    <cellStyle name="_DEM-WP(C) Colstrip FOR_Rebuttal Power Costs_Electric Rev Req Model (2009 GRC) Rebuttal REmoval of New  WH Solar AdjustMI 2 2" xfId="3606"/>
    <cellStyle name="_DEM-WP(C) Colstrip FOR_Rebuttal Power Costs_Electric Rev Req Model (2009 GRC) Rebuttal REmoval of New  WH Solar AdjustMI 3" xfId="3607"/>
    <cellStyle name="_DEM-WP(C) Colstrip FOR_Rebuttal Power Costs_Electric Rev Req Model (2009 GRC) Revised 01-18-2010" xfId="3608"/>
    <cellStyle name="_DEM-WP(C) Colstrip FOR_Rebuttal Power Costs_Electric Rev Req Model (2009 GRC) Revised 01-18-2010 2" xfId="3609"/>
    <cellStyle name="_DEM-WP(C) Colstrip FOR_Rebuttal Power Costs_Electric Rev Req Model (2009 GRC) Revised 01-18-2010 2 2" xfId="3610"/>
    <cellStyle name="_DEM-WP(C) Colstrip FOR_Rebuttal Power Costs_Electric Rev Req Model (2009 GRC) Revised 01-18-2010 3" xfId="3611"/>
    <cellStyle name="_DEM-WP(C) Colstrip FOR_Rebuttal Power Costs_Final Order Electric EXHIBIT A-1" xfId="3612"/>
    <cellStyle name="_DEM-WP(C) Colstrip FOR_Rebuttal Power Costs_Final Order Electric EXHIBIT A-1 2" xfId="3613"/>
    <cellStyle name="_DEM-WP(C) Colstrip FOR_Rebuttal Power Costs_Final Order Electric EXHIBIT A-1 2 2" xfId="3614"/>
    <cellStyle name="_DEM-WP(C) Colstrip FOR_Rebuttal Power Costs_Final Order Electric EXHIBIT A-1 3" xfId="3615"/>
    <cellStyle name="_DEM-WP(C) Colstrip FOR_TENASKA REGULATORY ASSET" xfId="3616"/>
    <cellStyle name="_DEM-WP(C) Colstrip FOR_TENASKA REGULATORY ASSET 2" xfId="3617"/>
    <cellStyle name="_DEM-WP(C) Colstrip FOR_TENASKA REGULATORY ASSET 2 2" xfId="3618"/>
    <cellStyle name="_DEM-WP(C) Colstrip FOR_TENASKA REGULATORY ASSET 3" xfId="3619"/>
    <cellStyle name="_DEM-WP(C) Costs not in AURORA 2006GRC" xfId="3620"/>
    <cellStyle name="_DEM-WP(C) Costs not in AURORA 2006GRC 10" xfId="3621"/>
    <cellStyle name="_DEM-WP(C) Costs not in AURORA 2006GRC 2" xfId="3622"/>
    <cellStyle name="_DEM-WP(C) Costs not in AURORA 2006GRC 2 2" xfId="3623"/>
    <cellStyle name="_DEM-WP(C) Costs not in AURORA 2006GRC 2 2 2" xfId="3624"/>
    <cellStyle name="_DEM-WP(C) Costs not in AURORA 2006GRC 2 3" xfId="3625"/>
    <cellStyle name="_DEM-WP(C) Costs not in AURORA 2006GRC 3" xfId="3626"/>
    <cellStyle name="_DEM-WP(C) Costs not in AURORA 2006GRC 3 2" xfId="3627"/>
    <cellStyle name="_DEM-WP(C) Costs not in AURORA 2006GRC 4" xfId="3628"/>
    <cellStyle name="_DEM-WP(C) Costs not in AURORA 2006GRC 4 2" xfId="3629"/>
    <cellStyle name="_DEM-WP(C) Costs not in AURORA 2006GRC 4_2011 Operations Snapshot" xfId="3630"/>
    <cellStyle name="_DEM-WP(C) Costs not in AURORA 2006GRC 4_Department" xfId="3631"/>
    <cellStyle name="_DEM-WP(C) Costs not in AURORA 2006GRC 4_VarX" xfId="3632"/>
    <cellStyle name="_DEM-WP(C) Costs not in AURORA 2006GRC 5" xfId="3633"/>
    <cellStyle name="_DEM-WP(C) Costs not in AURORA 2006GRC 5 2" xfId="3634"/>
    <cellStyle name="_DEM-WP(C) Costs not in AURORA 2006GRC 5 2 2" xfId="3635"/>
    <cellStyle name="_DEM-WP(C) Costs not in AURORA 2006GRC 5 2_County_Stop_Light_Chart_2012_02" xfId="3636"/>
    <cellStyle name="_DEM-WP(C) Costs not in AURORA 2006GRC 5 2_County_Stop_Light_Chart_2012_06" xfId="3637"/>
    <cellStyle name="_DEM-WP(C) Costs not in AURORA 2006GRC 5 2_County_Stop_Light_Chart_Template" xfId="3638"/>
    <cellStyle name="_DEM-WP(C) Costs not in AURORA 2006GRC 5_2011 OM ASM Report" xfId="3639"/>
    <cellStyle name="_DEM-WP(C) Costs not in AURORA 2006GRC 5_2011 OM ASM Report 2" xfId="3640"/>
    <cellStyle name="_DEM-WP(C) Costs not in AURORA 2006GRC 5_2011 OM ASM Report_County_Stop_Light_Chart_2012_02" xfId="3641"/>
    <cellStyle name="_DEM-WP(C) Costs not in AURORA 2006GRC 5_2011 OM ASM Report_County_Stop_Light_Chart_2012_06" xfId="3642"/>
    <cellStyle name="_DEM-WP(C) Costs not in AURORA 2006GRC 5_2011 OM ASM Report_County_Stop_Light_Chart_Template" xfId="3643"/>
    <cellStyle name="_DEM-WP(C) Costs not in AURORA 2006GRC 5_2011 Operations Snapshot" xfId="3644"/>
    <cellStyle name="_DEM-WP(C) Costs not in AURORA 2006GRC 5_2011 Operations Snapshot 2" xfId="3645"/>
    <cellStyle name="_DEM-WP(C) Costs not in AURORA 2006GRC 5_2011 Operations Snapshot_County_Stop_Light_Chart_2012_02" xfId="3646"/>
    <cellStyle name="_DEM-WP(C) Costs not in AURORA 2006GRC 5_2011 Operations Snapshot_County_Stop_Light_Chart_2012_06" xfId="3647"/>
    <cellStyle name="_DEM-WP(C) Costs not in AURORA 2006GRC 5_2011 Operations Snapshot_County_Stop_Light_Chart_Template" xfId="3648"/>
    <cellStyle name="_DEM-WP(C) Costs not in AURORA 2006GRC 5_2012 Operations Snapshot" xfId="3649"/>
    <cellStyle name="_DEM-WP(C) Costs not in AURORA 2006GRC 5_Copy of 2011 OM ASM Report" xfId="3650"/>
    <cellStyle name="_DEM-WP(C) Costs not in AURORA 2006GRC 5_Department" xfId="3651"/>
    <cellStyle name="_DEM-WP(C) Costs not in AURORA 2006GRC 5_Jan 2012 OM ASM Report" xfId="3652"/>
    <cellStyle name="_DEM-WP(C) Costs not in AURORA 2006GRC 5_VarX" xfId="3653"/>
    <cellStyle name="_DEM-WP(C) Costs not in AURORA 2006GRC 6" xfId="3654"/>
    <cellStyle name="_DEM-WP(C) Costs not in AURORA 2006GRC 6 2" xfId="3655"/>
    <cellStyle name="_DEM-WP(C) Costs not in AURORA 2006GRC 6_County_Stop_Light_Chart_2012_02" xfId="3656"/>
    <cellStyle name="_DEM-WP(C) Costs not in AURORA 2006GRC 6_County_Stop_Light_Chart_2012_06" xfId="3657"/>
    <cellStyle name="_DEM-WP(C) Costs not in AURORA 2006GRC 6_County_Stop_Light_Chart_Template" xfId="3658"/>
    <cellStyle name="_DEM-WP(C) Costs not in AURORA 2006GRC 6_Department" xfId="3659"/>
    <cellStyle name="_DEM-WP(C) Costs not in AURORA 2006GRC 6_Department 2" xfId="3660"/>
    <cellStyle name="_DEM-WP(C) Costs not in AURORA 2006GRC 6_VarX" xfId="3661"/>
    <cellStyle name="_DEM-WP(C) Costs not in AURORA 2006GRC 6_VarX 2" xfId="3662"/>
    <cellStyle name="_DEM-WP(C) Costs not in AURORA 2006GRC 7" xfId="3663"/>
    <cellStyle name="_DEM-WP(C) Costs not in AURORA 2006GRC 7 2" xfId="3664"/>
    <cellStyle name="_DEM-WP(C) Costs not in AURORA 2006GRC 7_County_Stop_Light_Chart_2012_02" xfId="3665"/>
    <cellStyle name="_DEM-WP(C) Costs not in AURORA 2006GRC 7_County_Stop_Light_Chart_2012_06" xfId="3666"/>
    <cellStyle name="_DEM-WP(C) Costs not in AURORA 2006GRC 7_County_Stop_Light_Chart_Template" xfId="3667"/>
    <cellStyle name="_DEM-WP(C) Costs not in AURORA 2006GRC 8" xfId="3668"/>
    <cellStyle name="_DEM-WP(C) Costs not in AURORA 2006GRC 9" xfId="3669"/>
    <cellStyle name="_DEM-WP(C) Costs not in AURORA 2006GRC_(C) WHE Proforma with ITC cash grant 10 Yr Amort_for deferral_102809" xfId="3670"/>
    <cellStyle name="_DEM-WP(C) Costs not in AURORA 2006GRC_(C) WHE Proforma with ITC cash grant 10 Yr Amort_for deferral_102809 2" xfId="3671"/>
    <cellStyle name="_DEM-WP(C) Costs not in AURORA 2006GRC_(C) WHE Proforma with ITC cash grant 10 Yr Amort_for deferral_102809 2 2" xfId="3672"/>
    <cellStyle name="_DEM-WP(C) Costs not in AURORA 2006GRC_(C) WHE Proforma with ITC cash grant 10 Yr Amort_for deferral_102809 3" xfId="3673"/>
    <cellStyle name="_DEM-WP(C) Costs not in AURORA 2006GRC_(C) WHE Proforma with ITC cash grant 10 Yr Amort_for deferral_102809_16.07E Wild Horse Wind Expansionwrkingfile" xfId="3674"/>
    <cellStyle name="_DEM-WP(C) Costs not in AURORA 2006GRC_(C) WHE Proforma with ITC cash grant 10 Yr Amort_for deferral_102809_16.07E Wild Horse Wind Expansionwrkingfile 2" xfId="3675"/>
    <cellStyle name="_DEM-WP(C) Costs not in AURORA 2006GRC_(C) WHE Proforma with ITC cash grant 10 Yr Amort_for deferral_102809_16.07E Wild Horse Wind Expansionwrkingfile 2 2" xfId="3676"/>
    <cellStyle name="_DEM-WP(C) Costs not in AURORA 2006GRC_(C) WHE Proforma with ITC cash grant 10 Yr Amort_for deferral_102809_16.07E Wild Horse Wind Expansionwrkingfile 3" xfId="3677"/>
    <cellStyle name="_DEM-WP(C) Costs not in AURORA 2006GRC_(C) WHE Proforma with ITC cash grant 10 Yr Amort_for deferral_102809_16.07E Wild Horse Wind Expansionwrkingfile SF" xfId="3678"/>
    <cellStyle name="_DEM-WP(C) Costs not in AURORA 2006GRC_(C) WHE Proforma with ITC cash grant 10 Yr Amort_for deferral_102809_16.07E Wild Horse Wind Expansionwrkingfile SF 2" xfId="3679"/>
    <cellStyle name="_DEM-WP(C) Costs not in AURORA 2006GRC_(C) WHE Proforma with ITC cash grant 10 Yr Amort_for deferral_102809_16.07E Wild Horse Wind Expansionwrkingfile SF 2 2" xfId="3680"/>
    <cellStyle name="_DEM-WP(C) Costs not in AURORA 2006GRC_(C) WHE Proforma with ITC cash grant 10 Yr Amort_for deferral_102809_16.07E Wild Horse Wind Expansionwrkingfile SF 3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rebuttal_120709" xfId="3686"/>
    <cellStyle name="_DEM-WP(C) Costs not in AURORA 2006GRC_(C) WHE Proforma with ITC cash grant 10 Yr Amort_for rebuttal_120709 2" xfId="3687"/>
    <cellStyle name="_DEM-WP(C) Costs not in AURORA 2006GRC_(C) WHE Proforma with ITC cash grant 10 Yr Amort_for rebuttal_120709 2 2" xfId="3688"/>
    <cellStyle name="_DEM-WP(C) Costs not in AURORA 2006GRC_(C) WHE Proforma with ITC cash grant 10 Yr Amort_for rebuttal_120709 3" xfId="3689"/>
    <cellStyle name="_DEM-WP(C) Costs not in AURORA 2006GRC_04.07E Wild Horse Wind Expansion" xfId="3690"/>
    <cellStyle name="_DEM-WP(C) Costs not in AURORA 2006GRC_04.07E Wild Horse Wind Expansion 2" xfId="3691"/>
    <cellStyle name="_DEM-WP(C) Costs not in AURORA 2006GRC_04.07E Wild Horse Wind Expansion 2 2" xfId="3692"/>
    <cellStyle name="_DEM-WP(C) Costs not in AURORA 2006GRC_04.07E Wild Horse Wind Expansion 3" xfId="3693"/>
    <cellStyle name="_DEM-WP(C) Costs not in AURORA 2006GRC_04.07E Wild Horse Wind Expansion_16.07E Wild Horse Wind Expansionwrkingfile" xfId="3694"/>
    <cellStyle name="_DEM-WP(C) Costs not in AURORA 2006GRC_04.07E Wild Horse Wind Expansion_16.07E Wild Horse Wind Expansionwrkingfile 2" xfId="3695"/>
    <cellStyle name="_DEM-WP(C) Costs not in AURORA 2006GRC_04.07E Wild Horse Wind Expansion_16.07E Wild Horse Wind Expansionwrkingfile 2 2" xfId="3696"/>
    <cellStyle name="_DEM-WP(C) Costs not in AURORA 2006GRC_04.07E Wild Horse Wind Expansion_16.07E Wild Horse Wind Expansionwrkingfile 3" xfId="3697"/>
    <cellStyle name="_DEM-WP(C) Costs not in AURORA 2006GRC_04.07E Wild Horse Wind Expansion_16.07E Wild Horse Wind Expansionwrkingfile SF" xfId="3698"/>
    <cellStyle name="_DEM-WP(C) Costs not in AURORA 2006GRC_04.07E Wild Horse Wind Expansion_16.07E Wild Horse Wind Expansionwrkingfile SF 2" xfId="3699"/>
    <cellStyle name="_DEM-WP(C) Costs not in AURORA 2006GRC_04.07E Wild Horse Wind Expansion_16.07E Wild Horse Wind Expansionwrkingfile SF 2 2" xfId="3700"/>
    <cellStyle name="_DEM-WP(C) Costs not in AURORA 2006GRC_04.07E Wild Horse Wind Expansion_16.07E Wild Horse Wind Expansionwrkingfile SF 3" xfId="3701"/>
    <cellStyle name="_DEM-WP(C) Costs not in AURORA 2006GRC_04.07E Wild Horse Wind Expansion_16.37E Wild Horse Expansion DeferralRevwrkingfile SF" xfId="3702"/>
    <cellStyle name="_DEM-WP(C) Costs not in AURORA 2006GRC_04.07E Wild Horse Wind Expansion_16.37E Wild Horse Expansion DeferralRevwrkingfile SF 2" xfId="3703"/>
    <cellStyle name="_DEM-WP(C) Costs not in AURORA 2006GRC_04.07E Wild Horse Wind Expansion_16.37E Wild Horse Expansion DeferralRevwrkingfile SF 2 2" xfId="3704"/>
    <cellStyle name="_DEM-WP(C) Costs not in AURORA 2006GRC_04.07E Wild Horse Wind Expansion_16.37E Wild Horse Expansion DeferralRevwrkingfile SF 3" xfId="3705"/>
    <cellStyle name="_DEM-WP(C) Costs not in AURORA 2006GRC_16.07E Wild Horse Wind Expansionwrkingfile" xfId="3706"/>
    <cellStyle name="_DEM-WP(C) Costs not in AURORA 2006GRC_16.07E Wild Horse Wind Expansionwrkingfile 2" xfId="3707"/>
    <cellStyle name="_DEM-WP(C) Costs not in AURORA 2006GRC_16.07E Wild Horse Wind Expansionwrkingfile 2 2" xfId="3708"/>
    <cellStyle name="_DEM-WP(C) Costs not in AURORA 2006GRC_16.07E Wild Horse Wind Expansionwrkingfile 3" xfId="3709"/>
    <cellStyle name="_DEM-WP(C) Costs not in AURORA 2006GRC_16.07E Wild Horse Wind Expansionwrkingfile SF" xfId="3710"/>
    <cellStyle name="_DEM-WP(C) Costs not in AURORA 2006GRC_16.07E Wild Horse Wind Expansionwrkingfile SF 2" xfId="3711"/>
    <cellStyle name="_DEM-WP(C) Costs not in AURORA 2006GRC_16.07E Wild Horse Wind Expansionwrkingfile SF 2 2" xfId="3712"/>
    <cellStyle name="_DEM-WP(C) Costs not in AURORA 2006GRC_16.07E Wild Horse Wind Expansionwrkingfile SF 3" xfId="3713"/>
    <cellStyle name="_DEM-WP(C) Costs not in AURORA 2006GRC_16.37E Wild Horse Expansion DeferralRevwrkingfile SF" xfId="3714"/>
    <cellStyle name="_DEM-WP(C) Costs not in AURORA 2006GRC_16.37E Wild Horse Expansion DeferralRevwrkingfile SF 2" xfId="3715"/>
    <cellStyle name="_DEM-WP(C) Costs not in AURORA 2006GRC_16.37E Wild Horse Expansion DeferralRevwrkingfile SF 2 2" xfId="3716"/>
    <cellStyle name="_DEM-WP(C) Costs not in AURORA 2006GRC_16.37E Wild Horse Expansion DeferralRevwrkingfile SF 3" xfId="3717"/>
    <cellStyle name="_DEM-WP(C) Costs not in AURORA 2006GRC_2009 Compliance Filing PCA Exhibits for GRC" xfId="3718"/>
    <cellStyle name="_DEM-WP(C) Costs not in AURORA 2006GRC_2009 GRC Compl Filing - Exhibit D" xfId="3719"/>
    <cellStyle name="_DEM-WP(C) Costs not in AURORA 2006GRC_2009 GRC Compl Filing - Exhibit D 2" xfId="3720"/>
    <cellStyle name="_DEM-WP(C) Costs not in AURORA 2006GRC_2011 OM ASM Report" xfId="3721"/>
    <cellStyle name="_DEM-WP(C) Costs not in AURORA 2006GRC_2011 OM ASM Report 2" xfId="3722"/>
    <cellStyle name="_DEM-WP(C) Costs not in AURORA 2006GRC_2011 OM ASM Report_County_Stop_Light_Chart_2012_02" xfId="3723"/>
    <cellStyle name="_DEM-WP(C) Costs not in AURORA 2006GRC_2011 OM ASM Report_County_Stop_Light_Chart_2012_06" xfId="3724"/>
    <cellStyle name="_DEM-WP(C) Costs not in AURORA 2006GRC_2011 OM ASM Report_County_Stop_Light_Chart_Template" xfId="3725"/>
    <cellStyle name="_DEM-WP(C) Costs not in AURORA 2006GRC_3.01 Income Statement" xfId="3726"/>
    <cellStyle name="_DEM-WP(C) Costs not in AURORA 2006GRC_4 31 Regulatory Assets and Liabilities  7 06- Exhibit D" xfId="3727"/>
    <cellStyle name="_DEM-WP(C) Costs not in AURORA 2006GRC_4 31 Regulatory Assets and Liabilities  7 06- Exhibit D 2" xfId="3728"/>
    <cellStyle name="_DEM-WP(C) Costs not in AURORA 2006GRC_4 31 Regulatory Assets and Liabilities  7 06- Exhibit D 2 2" xfId="3729"/>
    <cellStyle name="_DEM-WP(C) Costs not in AURORA 2006GRC_4 31 Regulatory Assets and Liabilities  7 06- Exhibit D 3" xfId="3730"/>
    <cellStyle name="_DEM-WP(C) Costs not in AURORA 2006GRC_4 31 Regulatory Assets and Liabilities  7 06- Exhibit D_NIM Summary" xfId="3731"/>
    <cellStyle name="_DEM-WP(C) Costs not in AURORA 2006GRC_4 31 Regulatory Assets and Liabilities  7 06- Exhibit D_NIM Summary 2" xfId="3732"/>
    <cellStyle name="_DEM-WP(C) Costs not in AURORA 2006GRC_4 32 Regulatory Assets and Liabilities  7 06- Exhibit D" xfId="3733"/>
    <cellStyle name="_DEM-WP(C) Costs not in AURORA 2006GRC_4 32 Regulatory Assets and Liabilities  7 06- Exhibit D 2" xfId="3734"/>
    <cellStyle name="_DEM-WP(C) Costs not in AURORA 2006GRC_4 32 Regulatory Assets and Liabilities  7 06- Exhibit D 2 2" xfId="3735"/>
    <cellStyle name="_DEM-WP(C) Costs not in AURORA 2006GRC_4 32 Regulatory Assets and Liabilities  7 06- Exhibit D 3" xfId="3736"/>
    <cellStyle name="_DEM-WP(C) Costs not in AURORA 2006GRC_4 32 Regulatory Assets and Liabilities  7 06- Exhibit D_NIM Summary" xfId="3737"/>
    <cellStyle name="_DEM-WP(C) Costs not in AURORA 2006GRC_4 32 Regulatory Assets and Liabilities  7 06- Exhibit D_NIM Summary 2" xfId="3738"/>
    <cellStyle name="_DEM-WP(C) Costs not in AURORA 2006GRC_AURORA Total New" xfId="3739"/>
    <cellStyle name="_DEM-WP(C) Costs not in AURORA 2006GRC_AURORA Total New 2" xfId="3740"/>
    <cellStyle name="_DEM-WP(C) Costs not in AURORA 2006GRC_Book2" xfId="3741"/>
    <cellStyle name="_DEM-WP(C) Costs not in AURORA 2006GRC_Book2 2" xfId="3742"/>
    <cellStyle name="_DEM-WP(C) Costs not in AURORA 2006GRC_Book2 2 2" xfId="3743"/>
    <cellStyle name="_DEM-WP(C) Costs not in AURORA 2006GRC_Book2 3" xfId="3744"/>
    <cellStyle name="_DEM-WP(C) Costs not in AURORA 2006GRC_Book2_Adj Bench DR 3 for Initial Briefs (Electric)" xfId="3745"/>
    <cellStyle name="_DEM-WP(C) Costs not in AURORA 2006GRC_Book2_Adj Bench DR 3 for Initial Briefs (Electric) 2" xfId="3746"/>
    <cellStyle name="_DEM-WP(C) Costs not in AURORA 2006GRC_Book2_Adj Bench DR 3 for Initial Briefs (Electric) 2 2" xfId="3747"/>
    <cellStyle name="_DEM-WP(C) Costs not in AURORA 2006GRC_Book2_Adj Bench DR 3 for Initial Briefs (Electric) 3" xfId="3748"/>
    <cellStyle name="_DEM-WP(C) Costs not in AURORA 2006GRC_Book2_Electric Rev Req Model (2009 GRC) Rebuttal" xfId="3749"/>
    <cellStyle name="_DEM-WP(C) Costs not in AURORA 2006GRC_Book2_Electric Rev Req Model (2009 GRC) Rebuttal 2" xfId="3750"/>
    <cellStyle name="_DEM-WP(C) Costs not in AURORA 2006GRC_Book2_Electric Rev Req Model (2009 GRC) Rebuttal 2 2" xfId="3751"/>
    <cellStyle name="_DEM-WP(C) Costs not in AURORA 2006GRC_Book2_Electric Rev Req Model (2009 GRC) Rebuttal 3" xfId="3752"/>
    <cellStyle name="_DEM-WP(C) Costs not in AURORA 2006GRC_Book2_Electric Rev Req Model (2009 GRC) Rebuttal REmoval of New  WH Solar AdjustMI" xfId="3753"/>
    <cellStyle name="_DEM-WP(C) Costs not in AURORA 2006GRC_Book2_Electric Rev Req Model (2009 GRC) Rebuttal REmoval of New  WH Solar AdjustMI 2" xfId="3754"/>
    <cellStyle name="_DEM-WP(C) Costs not in AURORA 2006GRC_Book2_Electric Rev Req Model (2009 GRC) Rebuttal REmoval of New  WH Solar AdjustMI 2 2" xfId="3755"/>
    <cellStyle name="_DEM-WP(C) Costs not in AURORA 2006GRC_Book2_Electric Rev Req Model (2009 GRC) Rebuttal REmoval of New  WH Solar AdjustMI 3" xfId="3756"/>
    <cellStyle name="_DEM-WP(C) Costs not in AURORA 2006GRC_Book2_Electric Rev Req Model (2009 GRC) Revised 01-18-2010" xfId="3757"/>
    <cellStyle name="_DEM-WP(C) Costs not in AURORA 2006GRC_Book2_Electric Rev Req Model (2009 GRC) Revised 01-18-2010 2" xfId="3758"/>
    <cellStyle name="_DEM-WP(C) Costs not in AURORA 2006GRC_Book2_Electric Rev Req Model (2009 GRC) Revised 01-18-2010 2 2" xfId="3759"/>
    <cellStyle name="_DEM-WP(C) Costs not in AURORA 2006GRC_Book2_Electric Rev Req Model (2009 GRC) Revised 01-18-2010 3" xfId="3760"/>
    <cellStyle name="_DEM-WP(C) Costs not in AURORA 2006GRC_Book2_Final Order Electric EXHIBIT A-1" xfId="3761"/>
    <cellStyle name="_DEM-WP(C) Costs not in AURORA 2006GRC_Book2_Final Order Electric EXHIBIT A-1 2" xfId="3762"/>
    <cellStyle name="_DEM-WP(C) Costs not in AURORA 2006GRC_Book2_Final Order Electric EXHIBIT A-1 2 2" xfId="3763"/>
    <cellStyle name="_DEM-WP(C) Costs not in AURORA 2006GRC_Book2_Final Order Electric EXHIBIT A-1 3" xfId="3764"/>
    <cellStyle name="_DEM-WP(C) Costs not in AURORA 2006GRC_Book4" xfId="3765"/>
    <cellStyle name="_DEM-WP(C) Costs not in AURORA 2006GRC_Book4 2" xfId="3766"/>
    <cellStyle name="_DEM-WP(C) Costs not in AURORA 2006GRC_Book4 2 2" xfId="3767"/>
    <cellStyle name="_DEM-WP(C) Costs not in AURORA 2006GRC_Book4 3" xfId="3768"/>
    <cellStyle name="_DEM-WP(C) Costs not in AURORA 2006GRC_Book9" xfId="3769"/>
    <cellStyle name="_DEM-WP(C) Costs not in AURORA 2006GRC_Book9 2" xfId="3770"/>
    <cellStyle name="_DEM-WP(C) Costs not in AURORA 2006GRC_Book9 2 2" xfId="3771"/>
    <cellStyle name="_DEM-WP(C) Costs not in AURORA 2006GRC_Book9 3" xfId="3772"/>
    <cellStyle name="_DEM-WP(C) Costs not in AURORA 2006GRC_Chelan PUD Power Costs (8-10)" xfId="3773"/>
    <cellStyle name="_DEM-WP(C) Costs not in AURORA 2006GRC_Electric COS Inputs" xfId="3774"/>
    <cellStyle name="_DEM-WP(C) Costs not in AURORA 2006GRC_Electric COS Inputs 2" xfId="3775"/>
    <cellStyle name="_DEM-WP(C) Costs not in AURORA 2006GRC_Electric COS Inputs 2 2" xfId="3776"/>
    <cellStyle name="_DEM-WP(C) Costs not in AURORA 2006GRC_Electric COS Inputs 2 2 2" xfId="3777"/>
    <cellStyle name="_DEM-WP(C) Costs not in AURORA 2006GRC_Electric COS Inputs 2 3" xfId="3778"/>
    <cellStyle name="_DEM-WP(C) Costs not in AURORA 2006GRC_Electric COS Inputs 2 3 2" xfId="3779"/>
    <cellStyle name="_DEM-WP(C) Costs not in AURORA 2006GRC_Electric COS Inputs 2 4" xfId="3780"/>
    <cellStyle name="_DEM-WP(C) Costs not in AURORA 2006GRC_Electric COS Inputs 2 4 2" xfId="3781"/>
    <cellStyle name="_DEM-WP(C) Costs not in AURORA 2006GRC_Electric COS Inputs 3" xfId="3782"/>
    <cellStyle name="_DEM-WP(C) Costs not in AURORA 2006GRC_Electric COS Inputs 3 2" xfId="3783"/>
    <cellStyle name="_DEM-WP(C) Costs not in AURORA 2006GRC_Electric COS Inputs 4" xfId="3784"/>
    <cellStyle name="_DEM-WP(C) Costs not in AURORA 2006GRC_Electric COS Inputs 4 2" xfId="3785"/>
    <cellStyle name="_DEM-WP(C) Costs not in AURORA 2006GRC_Electric COS Inputs 5" xfId="3786"/>
    <cellStyle name="_DEM-WP(C) Costs not in AURORA 2006GRC_Electric COS Inputs 6" xfId="3787"/>
    <cellStyle name="_DEM-WP(C) Costs not in AURORA 2006GRC_NIM Summary" xfId="3788"/>
    <cellStyle name="_DEM-WP(C) Costs not in AURORA 2006GRC_NIM Summary 09GRC" xfId="3789"/>
    <cellStyle name="_DEM-WP(C) Costs not in AURORA 2006GRC_NIM Summary 09GRC 2" xfId="3790"/>
    <cellStyle name="_DEM-WP(C) Costs not in AURORA 2006GRC_NIM Summary 2" xfId="3791"/>
    <cellStyle name="_DEM-WP(C) Costs not in AURORA 2006GRC_NIM Summary 3" xfId="3792"/>
    <cellStyle name="_DEM-WP(C) Costs not in AURORA 2006GRC_NIM Summary 4" xfId="3793"/>
    <cellStyle name="_DEM-WP(C) Costs not in AURORA 2006GRC_NIM Summary 5" xfId="3794"/>
    <cellStyle name="_DEM-WP(C) Costs not in AURORA 2006GRC_NIM Summary 6" xfId="3795"/>
    <cellStyle name="_DEM-WP(C) Costs not in AURORA 2006GRC_NIM Summary 7" xfId="3796"/>
    <cellStyle name="_DEM-WP(C) Costs not in AURORA 2006GRC_NIM Summary 8" xfId="3797"/>
    <cellStyle name="_DEM-WP(C) Costs not in AURORA 2006GRC_NIM Summary 9" xfId="3798"/>
    <cellStyle name="_DEM-WP(C) Costs not in AURORA 2006GRC_PCA 10 -  Exhibit D from A Kellogg Jan 2011" xfId="3799"/>
    <cellStyle name="_DEM-WP(C) Costs not in AURORA 2006GRC_PCA 10 -  Exhibit D from A Kellogg July 2011" xfId="3800"/>
    <cellStyle name="_DEM-WP(C) Costs not in AURORA 2006GRC_PCA 10 -  Exhibit D from S Free Rcv'd 12-11" xfId="3801"/>
    <cellStyle name="_DEM-WP(C) Costs not in AURORA 2006GRC_PCA 9 -  Exhibit D April 2010" xfId="3802"/>
    <cellStyle name="_DEM-WP(C) Costs not in AURORA 2006GRC_PCA 9 -  Exhibit D April 2010 (3)" xfId="3803"/>
    <cellStyle name="_DEM-WP(C) Costs not in AURORA 2006GRC_PCA 9 -  Exhibit D April 2010 (3) 2" xfId="3804"/>
    <cellStyle name="_DEM-WP(C) Costs not in AURORA 2006GRC_PCA 9 -  Exhibit D Nov 2010" xfId="3805"/>
    <cellStyle name="_DEM-WP(C) Costs not in AURORA 2006GRC_PCA 9 - Exhibit D at August 2010" xfId="3806"/>
    <cellStyle name="_DEM-WP(C) Costs not in AURORA 2006GRC_PCA 9 - Exhibit D June 2010 GRC" xfId="3807"/>
    <cellStyle name="_DEM-WP(C) Costs not in AURORA 2006GRC_Power Costs - Comparison bx Rbtl-Staff-Jt-PC" xfId="3808"/>
    <cellStyle name="_DEM-WP(C) Costs not in AURORA 2006GRC_Power Costs - Comparison bx Rbtl-Staff-Jt-PC 2" xfId="3809"/>
    <cellStyle name="_DEM-WP(C) Costs not in AURORA 2006GRC_Power Costs - Comparison bx Rbtl-Staff-Jt-PC 2 2" xfId="3810"/>
    <cellStyle name="_DEM-WP(C) Costs not in AURORA 2006GRC_Power Costs - Comparison bx Rbtl-Staff-Jt-PC 3" xfId="3811"/>
    <cellStyle name="_DEM-WP(C) Costs not in AURORA 2006GRC_Power Costs - Comparison bx Rbtl-Staff-Jt-PC_Adj Bench DR 3 for Initial Briefs (Electric)" xfId="3812"/>
    <cellStyle name="_DEM-WP(C) Costs not in AURORA 2006GRC_Power Costs - Comparison bx Rbtl-Staff-Jt-PC_Adj Bench DR 3 for Initial Briefs (Electric) 2" xfId="3813"/>
    <cellStyle name="_DEM-WP(C) Costs not in AURORA 2006GRC_Power Costs - Comparison bx Rbtl-Staff-Jt-PC_Adj Bench DR 3 for Initial Briefs (Electric) 2 2" xfId="3814"/>
    <cellStyle name="_DEM-WP(C) Costs not in AURORA 2006GRC_Power Costs - Comparison bx Rbtl-Staff-Jt-PC_Adj Bench DR 3 for Initial Briefs (Electric) 3" xfId="3815"/>
    <cellStyle name="_DEM-WP(C) Costs not in AURORA 2006GRC_Power Costs - Comparison bx Rbtl-Staff-Jt-PC_Electric Rev Req Model (2009 GRC) Rebuttal" xfId="3816"/>
    <cellStyle name="_DEM-WP(C) Costs not in AURORA 2006GRC_Power Costs - Comparison bx Rbtl-Staff-Jt-PC_Electric Rev Req Model (2009 GRC) Rebuttal 2" xfId="3817"/>
    <cellStyle name="_DEM-WP(C) Costs not in AURORA 2006GRC_Power Costs - Comparison bx Rbtl-Staff-Jt-PC_Electric Rev Req Model (2009 GRC) Rebuttal 2 2" xfId="3818"/>
    <cellStyle name="_DEM-WP(C) Costs not in AURORA 2006GRC_Power Costs - Comparison bx Rbtl-Staff-Jt-PC_Electric Rev Req Model (2009 GRC) Rebuttal 3" xfId="3819"/>
    <cellStyle name="_DEM-WP(C) Costs not in AURORA 2006GRC_Power Costs - Comparison bx Rbtl-Staff-Jt-PC_Electric Rev Req Model (2009 GRC) Rebuttal REmoval of New  WH Solar AdjustMI" xfId="3820"/>
    <cellStyle name="_DEM-WP(C) Costs not in AURORA 2006GRC_Power Costs - Comparison bx Rbtl-Staff-Jt-PC_Electric Rev Req Model (2009 GRC) Rebuttal REmoval of New  WH Solar AdjustMI 2" xfId="3821"/>
    <cellStyle name="_DEM-WP(C) Costs not in AURORA 2006GRC_Power Costs - Comparison bx Rbtl-Staff-Jt-PC_Electric Rev Req Model (2009 GRC) Rebuttal REmoval of New  WH Solar AdjustMI 2 2" xfId="3822"/>
    <cellStyle name="_DEM-WP(C) Costs not in AURORA 2006GRC_Power Costs - Comparison bx Rbtl-Staff-Jt-PC_Electric Rev Req Model (2009 GRC) Rebuttal REmoval of New  WH Solar AdjustMI 3" xfId="3823"/>
    <cellStyle name="_DEM-WP(C) Costs not in AURORA 2006GRC_Power Costs - Comparison bx Rbtl-Staff-Jt-PC_Electric Rev Req Model (2009 GRC) Revised 01-18-2010" xfId="3824"/>
    <cellStyle name="_DEM-WP(C) Costs not in AURORA 2006GRC_Power Costs - Comparison bx Rbtl-Staff-Jt-PC_Electric Rev Req Model (2009 GRC) Revised 01-18-2010 2" xfId="3825"/>
    <cellStyle name="_DEM-WP(C) Costs not in AURORA 2006GRC_Power Costs - Comparison bx Rbtl-Staff-Jt-PC_Electric Rev Req Model (2009 GRC) Revised 01-18-2010 2 2" xfId="3826"/>
    <cellStyle name="_DEM-WP(C) Costs not in AURORA 2006GRC_Power Costs - Comparison bx Rbtl-Staff-Jt-PC_Electric Rev Req Model (2009 GRC) Revised 01-18-2010 3" xfId="3827"/>
    <cellStyle name="_DEM-WP(C) Costs not in AURORA 2006GRC_Power Costs - Comparison bx Rbtl-Staff-Jt-PC_Final Order Electric EXHIBIT A-1" xfId="3828"/>
    <cellStyle name="_DEM-WP(C) Costs not in AURORA 2006GRC_Power Costs - Comparison bx Rbtl-Staff-Jt-PC_Final Order Electric EXHIBIT A-1 2" xfId="3829"/>
    <cellStyle name="_DEM-WP(C) Costs not in AURORA 2006GRC_Power Costs - Comparison bx Rbtl-Staff-Jt-PC_Final Order Electric EXHIBIT A-1 2 2" xfId="3830"/>
    <cellStyle name="_DEM-WP(C) Costs not in AURORA 2006GRC_Power Costs - Comparison bx Rbtl-Staff-Jt-PC_Final Order Electric EXHIBIT A-1 3" xfId="3831"/>
    <cellStyle name="_DEM-WP(C) Costs not in AURORA 2006GRC_Production Adj 4.37" xfId="3832"/>
    <cellStyle name="_DEM-WP(C) Costs not in AURORA 2006GRC_Production Adj 4.37 2" xfId="3833"/>
    <cellStyle name="_DEM-WP(C) Costs not in AURORA 2006GRC_Production Adj 4.37 2 2" xfId="3834"/>
    <cellStyle name="_DEM-WP(C) Costs not in AURORA 2006GRC_Production Adj 4.37 3" xfId="3835"/>
    <cellStyle name="_DEM-WP(C) Costs not in AURORA 2006GRC_Purchased Power Adj 4.03" xfId="3836"/>
    <cellStyle name="_DEM-WP(C) Costs not in AURORA 2006GRC_Purchased Power Adj 4.03 2" xfId="3837"/>
    <cellStyle name="_DEM-WP(C) Costs not in AURORA 2006GRC_Purchased Power Adj 4.03 2 2" xfId="3838"/>
    <cellStyle name="_DEM-WP(C) Costs not in AURORA 2006GRC_Purchased Power Adj 4.03 3" xfId="3839"/>
    <cellStyle name="_DEM-WP(C) Costs not in AURORA 2006GRC_Rebuttal Power Costs" xfId="3840"/>
    <cellStyle name="_DEM-WP(C) Costs not in AURORA 2006GRC_Rebuttal Power Costs 2" xfId="3841"/>
    <cellStyle name="_DEM-WP(C) Costs not in AURORA 2006GRC_Rebuttal Power Costs 2 2" xfId="3842"/>
    <cellStyle name="_DEM-WP(C) Costs not in AURORA 2006GRC_Rebuttal Power Costs 3" xfId="3843"/>
    <cellStyle name="_DEM-WP(C) Costs not in AURORA 2006GRC_Rebuttal Power Costs_Adj Bench DR 3 for Initial Briefs (Electric)" xfId="3844"/>
    <cellStyle name="_DEM-WP(C) Costs not in AURORA 2006GRC_Rebuttal Power Costs_Adj Bench DR 3 for Initial Briefs (Electric) 2" xfId="3845"/>
    <cellStyle name="_DEM-WP(C) Costs not in AURORA 2006GRC_Rebuttal Power Costs_Adj Bench DR 3 for Initial Briefs (Electric) 2 2" xfId="3846"/>
    <cellStyle name="_DEM-WP(C) Costs not in AURORA 2006GRC_Rebuttal Power Costs_Adj Bench DR 3 for Initial Briefs (Electric) 3" xfId="3847"/>
    <cellStyle name="_DEM-WP(C) Costs not in AURORA 2006GRC_Rebuttal Power Costs_Electric Rev Req Model (2009 GRC) Rebuttal" xfId="3848"/>
    <cellStyle name="_DEM-WP(C) Costs not in AURORA 2006GRC_Rebuttal Power Costs_Electric Rev Req Model (2009 GRC) Rebuttal 2" xfId="3849"/>
    <cellStyle name="_DEM-WP(C) Costs not in AURORA 2006GRC_Rebuttal Power Costs_Electric Rev Req Model (2009 GRC) Rebuttal 2 2" xfId="3850"/>
    <cellStyle name="_DEM-WP(C) Costs not in AURORA 2006GRC_Rebuttal Power Costs_Electric Rev Req Model (2009 GRC) Rebuttal 3" xfId="3851"/>
    <cellStyle name="_DEM-WP(C) Costs not in AURORA 2006GRC_Rebuttal Power Costs_Electric Rev Req Model (2009 GRC) Rebuttal REmoval of New  WH Solar AdjustMI" xfId="3852"/>
    <cellStyle name="_DEM-WP(C) Costs not in AURORA 2006GRC_Rebuttal Power Costs_Electric Rev Req Model (2009 GRC) Rebuttal REmoval of New  WH Solar AdjustMI 2" xfId="3853"/>
    <cellStyle name="_DEM-WP(C) Costs not in AURORA 2006GRC_Rebuttal Power Costs_Electric Rev Req Model (2009 GRC) Rebuttal REmoval of New  WH Solar AdjustMI 2 2" xfId="3854"/>
    <cellStyle name="_DEM-WP(C) Costs not in AURORA 2006GRC_Rebuttal Power Costs_Electric Rev Req Model (2009 GRC) Rebuttal REmoval of New  WH Solar AdjustMI 3" xfId="3855"/>
    <cellStyle name="_DEM-WP(C) Costs not in AURORA 2006GRC_Rebuttal Power Costs_Electric Rev Req Model (2009 GRC) Revised 01-18-2010" xfId="3856"/>
    <cellStyle name="_DEM-WP(C) Costs not in AURORA 2006GRC_Rebuttal Power Costs_Electric Rev Req Model (2009 GRC) Revised 01-18-2010 2" xfId="3857"/>
    <cellStyle name="_DEM-WP(C) Costs not in AURORA 2006GRC_Rebuttal Power Costs_Electric Rev Req Model (2009 GRC) Revised 01-18-2010 2 2" xfId="3858"/>
    <cellStyle name="_DEM-WP(C) Costs not in AURORA 2006GRC_Rebuttal Power Costs_Electric Rev Req Model (2009 GRC) Revised 01-18-2010 3" xfId="3859"/>
    <cellStyle name="_DEM-WP(C) Costs not in AURORA 2006GRC_Rebuttal Power Costs_Final Order Electric EXHIBIT A-1" xfId="3860"/>
    <cellStyle name="_DEM-WP(C) Costs not in AURORA 2006GRC_Rebuttal Power Costs_Final Order Electric EXHIBIT A-1 2" xfId="3861"/>
    <cellStyle name="_DEM-WP(C) Costs not in AURORA 2006GRC_Rebuttal Power Costs_Final Order Electric EXHIBIT A-1 2 2" xfId="3862"/>
    <cellStyle name="_DEM-WP(C) Costs not in AURORA 2006GRC_Rebuttal Power Costs_Final Order Electric EXHIBIT A-1 3" xfId="3863"/>
    <cellStyle name="_DEM-WP(C) Costs not in AURORA 2006GRC_ROR 5.02" xfId="3864"/>
    <cellStyle name="_DEM-WP(C) Costs not in AURORA 2006GRC_ROR 5.02 2" xfId="3865"/>
    <cellStyle name="_DEM-WP(C) Costs not in AURORA 2006GRC_ROR 5.02 2 2" xfId="3866"/>
    <cellStyle name="_DEM-WP(C) Costs not in AURORA 2006GRC_ROR 5.02 3" xfId="3867"/>
    <cellStyle name="_DEM-WP(C) Costs not in AURORA 2006GRC_Transmission Workbook for May BOD" xfId="3868"/>
    <cellStyle name="_DEM-WP(C) Costs not in AURORA 2006GRC_Transmission Workbook for May BOD 2" xfId="3869"/>
    <cellStyle name="_DEM-WP(C) Costs not in AURORA 2006GRC_Wind Integration 10GRC" xfId="3870"/>
    <cellStyle name="_DEM-WP(C) Costs not in AURORA 2006GRC_Wind Integration 10GRC 2" xfId="3871"/>
    <cellStyle name="_DEM-WP(C) Costs not in AURORA 2007GRC" xfId="3872"/>
    <cellStyle name="_DEM-WP(C) Costs not in AURORA 2007GRC 2" xfId="3873"/>
    <cellStyle name="_DEM-WP(C) Costs not in AURORA 2007GRC 2 2" xfId="3874"/>
    <cellStyle name="_DEM-WP(C) Costs not in AURORA 2007GRC 3" xfId="3875"/>
    <cellStyle name="_DEM-WP(C) Costs not in AURORA 2007GRC Update" xfId="3876"/>
    <cellStyle name="_DEM-WP(C) Costs not in AURORA 2007GRC Update 2" xfId="3877"/>
    <cellStyle name="_DEM-WP(C) Costs not in AURORA 2007GRC Update_NIM Summary" xfId="3878"/>
    <cellStyle name="_DEM-WP(C) Costs not in AURORA 2007GRC Update_NIM Summary 2" xfId="3879"/>
    <cellStyle name="_DEM-WP(C) Costs not in AURORA 2007GRC_16.37E Wild Horse Expansion DeferralRevwrkingfile SF" xfId="3880"/>
    <cellStyle name="_DEM-WP(C) Costs not in AURORA 2007GRC_16.37E Wild Horse Expansion DeferralRevwrkingfile SF 2" xfId="3881"/>
    <cellStyle name="_DEM-WP(C) Costs not in AURORA 2007GRC_16.37E Wild Horse Expansion DeferralRevwrkingfile SF 2 2" xfId="3882"/>
    <cellStyle name="_DEM-WP(C) Costs not in AURORA 2007GRC_16.37E Wild Horse Expansion DeferralRevwrkingfile SF 3" xfId="3883"/>
    <cellStyle name="_DEM-WP(C) Costs not in AURORA 2007GRC_2009 GRC Compl Filing - Exhibit D" xfId="3884"/>
    <cellStyle name="_DEM-WP(C) Costs not in AURORA 2007GRC_2009 GRC Compl Filing - Exhibit D 2" xfId="3885"/>
    <cellStyle name="_DEM-WP(C) Costs not in AURORA 2007GRC_Adj Bench DR 3 for Initial Briefs (Electric)" xfId="3886"/>
    <cellStyle name="_DEM-WP(C) Costs not in AURORA 2007GRC_Adj Bench DR 3 for Initial Briefs (Electric) 2" xfId="3887"/>
    <cellStyle name="_DEM-WP(C) Costs not in AURORA 2007GRC_Adj Bench DR 3 for Initial Briefs (Electric) 2 2" xfId="3888"/>
    <cellStyle name="_DEM-WP(C) Costs not in AURORA 2007GRC_Adj Bench DR 3 for Initial Briefs (Electric) 3" xfId="3889"/>
    <cellStyle name="_DEM-WP(C) Costs not in AURORA 2007GRC_Book1" xfId="3890"/>
    <cellStyle name="_DEM-WP(C) Costs not in AURORA 2007GRC_Book2" xfId="3891"/>
    <cellStyle name="_DEM-WP(C) Costs not in AURORA 2007GRC_Book2 2" xfId="3892"/>
    <cellStyle name="_DEM-WP(C) Costs not in AURORA 2007GRC_Book2 2 2" xfId="3893"/>
    <cellStyle name="_DEM-WP(C) Costs not in AURORA 2007GRC_Book2 3" xfId="3894"/>
    <cellStyle name="_DEM-WP(C) Costs not in AURORA 2007GRC_Book4" xfId="3895"/>
    <cellStyle name="_DEM-WP(C) Costs not in AURORA 2007GRC_Book4 2" xfId="3896"/>
    <cellStyle name="_DEM-WP(C) Costs not in AURORA 2007GRC_Book4 2 2" xfId="3897"/>
    <cellStyle name="_DEM-WP(C) Costs not in AURORA 2007GRC_Book4 3" xfId="3898"/>
    <cellStyle name="_DEM-WP(C) Costs not in AURORA 2007GRC_Electric Rev Req Model (2009 GRC) " xfId="3899"/>
    <cellStyle name="_DEM-WP(C) Costs not in AURORA 2007GRC_Electric Rev Req Model (2009 GRC)  2" xfId="3900"/>
    <cellStyle name="_DEM-WP(C) Costs not in AURORA 2007GRC_Electric Rev Req Model (2009 GRC)  2 2" xfId="3901"/>
    <cellStyle name="_DEM-WP(C) Costs not in AURORA 2007GRC_Electric Rev Req Model (2009 GRC)  3" xfId="3902"/>
    <cellStyle name="_DEM-WP(C) Costs not in AURORA 2007GRC_Electric Rev Req Model (2009 GRC) Rebuttal" xfId="3903"/>
    <cellStyle name="_DEM-WP(C) Costs not in AURORA 2007GRC_Electric Rev Req Model (2009 GRC) Rebuttal 2" xfId="3904"/>
    <cellStyle name="_DEM-WP(C) Costs not in AURORA 2007GRC_Electric Rev Req Model (2009 GRC) Rebuttal 2 2" xfId="3905"/>
    <cellStyle name="_DEM-WP(C) Costs not in AURORA 2007GRC_Electric Rev Req Model (2009 GRC) Rebuttal 3" xfId="3906"/>
    <cellStyle name="_DEM-WP(C) Costs not in AURORA 2007GRC_Electric Rev Req Model (2009 GRC) Rebuttal REmoval of New  WH Solar AdjustMI" xfId="3907"/>
    <cellStyle name="_DEM-WP(C) Costs not in AURORA 2007GRC_Electric Rev Req Model (2009 GRC) Rebuttal REmoval of New  WH Solar AdjustMI 2" xfId="3908"/>
    <cellStyle name="_DEM-WP(C) Costs not in AURORA 2007GRC_Electric Rev Req Model (2009 GRC) Rebuttal REmoval of New  WH Solar AdjustMI 2 2" xfId="3909"/>
    <cellStyle name="_DEM-WP(C) Costs not in AURORA 2007GRC_Electric Rev Req Model (2009 GRC) Rebuttal REmoval of New  WH Solar AdjustMI 3" xfId="3910"/>
    <cellStyle name="_DEM-WP(C) Costs not in AURORA 2007GRC_Electric Rev Req Model (2009 GRC) Revised 01-18-2010" xfId="3911"/>
    <cellStyle name="_DEM-WP(C) Costs not in AURORA 2007GRC_Electric Rev Req Model (2009 GRC) Revised 01-18-2010 2" xfId="3912"/>
    <cellStyle name="_DEM-WP(C) Costs not in AURORA 2007GRC_Electric Rev Req Model (2009 GRC) Revised 01-18-2010 2 2" xfId="3913"/>
    <cellStyle name="_DEM-WP(C) Costs not in AURORA 2007GRC_Electric Rev Req Model (2009 GRC) Revised 01-18-2010 3" xfId="3914"/>
    <cellStyle name="_DEM-WP(C) Costs not in AURORA 2007GRC_Electric Rev Req Model (2010 GRC)" xfId="3915"/>
    <cellStyle name="_DEM-WP(C) Costs not in AURORA 2007GRC_Electric Rev Req Model (2010 GRC) SF" xfId="3916"/>
    <cellStyle name="_DEM-WP(C) Costs not in AURORA 2007GRC_Final Order Electric" xfId="3917"/>
    <cellStyle name="_DEM-WP(C) Costs not in AURORA 2007GRC_Final Order Electric EXHIBIT A-1" xfId="3918"/>
    <cellStyle name="_DEM-WP(C) Costs not in AURORA 2007GRC_Final Order Electric EXHIBIT A-1 2" xfId="3919"/>
    <cellStyle name="_DEM-WP(C) Costs not in AURORA 2007GRC_Final Order Electric EXHIBIT A-1 2 2" xfId="3920"/>
    <cellStyle name="_DEM-WP(C) Costs not in AURORA 2007GRC_Final Order Electric EXHIBIT A-1 3" xfId="3921"/>
    <cellStyle name="_DEM-WP(C) Costs not in AURORA 2007GRC_NIM Summary" xfId="3922"/>
    <cellStyle name="_DEM-WP(C) Costs not in AURORA 2007GRC_NIM Summary 2" xfId="3923"/>
    <cellStyle name="_DEM-WP(C) Costs not in AURORA 2007GRC_Power Costs - Comparison bx Rbtl-Staff-Jt-PC" xfId="3924"/>
    <cellStyle name="_DEM-WP(C) Costs not in AURORA 2007GRC_Power Costs - Comparison bx Rbtl-Staff-Jt-PC 2" xfId="3925"/>
    <cellStyle name="_DEM-WP(C) Costs not in AURORA 2007GRC_Power Costs - Comparison bx Rbtl-Staff-Jt-PC 2 2" xfId="3926"/>
    <cellStyle name="_DEM-WP(C) Costs not in AURORA 2007GRC_Power Costs - Comparison bx Rbtl-Staff-Jt-PC 3" xfId="3927"/>
    <cellStyle name="_DEM-WP(C) Costs not in AURORA 2007GRC_Rebuttal Power Costs" xfId="3928"/>
    <cellStyle name="_DEM-WP(C) Costs not in AURORA 2007GRC_Rebuttal Power Costs 2" xfId="3929"/>
    <cellStyle name="_DEM-WP(C) Costs not in AURORA 2007GRC_Rebuttal Power Costs 2 2" xfId="3930"/>
    <cellStyle name="_DEM-WP(C) Costs not in AURORA 2007GRC_Rebuttal Power Costs 3" xfId="3931"/>
    <cellStyle name="_DEM-WP(C) Costs not in AURORA 2007GRC_TENASKA REGULATORY ASSET" xfId="3932"/>
    <cellStyle name="_DEM-WP(C) Costs not in AURORA 2007GRC_TENASKA REGULATORY ASSET 2" xfId="3933"/>
    <cellStyle name="_DEM-WP(C) Costs not in AURORA 2007GRC_TENASKA REGULATORY ASSET 2 2" xfId="3934"/>
    <cellStyle name="_DEM-WP(C) Costs not in AURORA 2007GRC_TENASKA REGULATORY ASSET 3" xfId="3935"/>
    <cellStyle name="_DEM-WP(C) Costs not in AURORA 2007PCORC" xfId="3936"/>
    <cellStyle name="_DEM-WP(C) Costs not in AURORA 2007PCORC 2" xfId="3937"/>
    <cellStyle name="_DEM-WP(C) Costs not in AURORA 2007PCORC_Chelan PUD Power Costs (8-10)" xfId="3938"/>
    <cellStyle name="_DEM-WP(C) Costs not in AURORA 2007PCORC_NIM Summary" xfId="3939"/>
    <cellStyle name="_DEM-WP(C) Costs not in AURORA 2007PCORC_NIM Summary 2" xfId="3940"/>
    <cellStyle name="_DEM-WP(C) Costs not in AURORA 2007PCORC-5.07Update" xfId="3941"/>
    <cellStyle name="_DEM-WP(C) Costs not in AURORA 2007PCORC-5.07Update 10" xfId="3942"/>
    <cellStyle name="_DEM-WP(C) Costs not in AURORA 2007PCORC-5.07Update 2" xfId="3943"/>
    <cellStyle name="_DEM-WP(C) Costs not in AURORA 2007PCORC-5.07Update 2 2" xfId="3944"/>
    <cellStyle name="_DEM-WP(C) Costs not in AURORA 2007PCORC-5.07Update 3" xfId="3945"/>
    <cellStyle name="_DEM-WP(C) Costs not in AURORA 2007PCORC-5.07Update 3 2" xfId="3946"/>
    <cellStyle name="_DEM-WP(C) Costs not in AURORA 2007PCORC-5.07Update 4" xfId="3947"/>
    <cellStyle name="_DEM-WP(C) Costs not in AURORA 2007PCORC-5.07Update 4 2" xfId="3948"/>
    <cellStyle name="_DEM-WP(C) Costs not in AURORA 2007PCORC-5.07Update 4_2011 Operations Snapshot" xfId="3949"/>
    <cellStyle name="_DEM-WP(C) Costs not in AURORA 2007PCORC-5.07Update 4_Department" xfId="3950"/>
    <cellStyle name="_DEM-WP(C) Costs not in AURORA 2007PCORC-5.07Update 4_VarX" xfId="3951"/>
    <cellStyle name="_DEM-WP(C) Costs not in AURORA 2007PCORC-5.07Update 5" xfId="3952"/>
    <cellStyle name="_DEM-WP(C) Costs not in AURORA 2007PCORC-5.07Update 5 2" xfId="3953"/>
    <cellStyle name="_DEM-WP(C) Costs not in AURORA 2007PCORC-5.07Update 5 2 2" xfId="3954"/>
    <cellStyle name="_DEM-WP(C) Costs not in AURORA 2007PCORC-5.07Update 5 2_County_Stop_Light_Chart_2012_02" xfId="3955"/>
    <cellStyle name="_DEM-WP(C) Costs not in AURORA 2007PCORC-5.07Update 5 2_County_Stop_Light_Chart_2012_06" xfId="3956"/>
    <cellStyle name="_DEM-WP(C) Costs not in AURORA 2007PCORC-5.07Update 5 2_County_Stop_Light_Chart_Template" xfId="3957"/>
    <cellStyle name="_DEM-WP(C) Costs not in AURORA 2007PCORC-5.07Update 5_2011 OM ASM Report" xfId="3958"/>
    <cellStyle name="_DEM-WP(C) Costs not in AURORA 2007PCORC-5.07Update 5_2011 OM ASM Report 2" xfId="3959"/>
    <cellStyle name="_DEM-WP(C) Costs not in AURORA 2007PCORC-5.07Update 5_2011 OM ASM Report_County_Stop_Light_Chart_2012_02" xfId="3960"/>
    <cellStyle name="_DEM-WP(C) Costs not in AURORA 2007PCORC-5.07Update 5_2011 OM ASM Report_County_Stop_Light_Chart_2012_06" xfId="3961"/>
    <cellStyle name="_DEM-WP(C) Costs not in AURORA 2007PCORC-5.07Update 5_2011 OM ASM Report_County_Stop_Light_Chart_Template" xfId="3962"/>
    <cellStyle name="_DEM-WP(C) Costs not in AURORA 2007PCORC-5.07Update 5_2011 Operations Snapshot" xfId="3963"/>
    <cellStyle name="_DEM-WP(C) Costs not in AURORA 2007PCORC-5.07Update 5_2011 Operations Snapshot 2" xfId="3964"/>
    <cellStyle name="_DEM-WP(C) Costs not in AURORA 2007PCORC-5.07Update 5_2011 Operations Snapshot_County_Stop_Light_Chart_2012_02" xfId="3965"/>
    <cellStyle name="_DEM-WP(C) Costs not in AURORA 2007PCORC-5.07Update 5_2011 Operations Snapshot_County_Stop_Light_Chart_2012_06" xfId="3966"/>
    <cellStyle name="_DEM-WP(C) Costs not in AURORA 2007PCORC-5.07Update 5_2011 Operations Snapshot_County_Stop_Light_Chart_Template" xfId="3967"/>
    <cellStyle name="_DEM-WP(C) Costs not in AURORA 2007PCORC-5.07Update 5_2012 Operations Snapshot" xfId="3968"/>
    <cellStyle name="_DEM-WP(C) Costs not in AURORA 2007PCORC-5.07Update 5_Copy of 2011 OM ASM Report" xfId="3969"/>
    <cellStyle name="_DEM-WP(C) Costs not in AURORA 2007PCORC-5.07Update 5_Department" xfId="3970"/>
    <cellStyle name="_DEM-WP(C) Costs not in AURORA 2007PCORC-5.07Update 5_Jan 2012 OM ASM Report" xfId="3971"/>
    <cellStyle name="_DEM-WP(C) Costs not in AURORA 2007PCORC-5.07Update 5_VarX" xfId="3972"/>
    <cellStyle name="_DEM-WP(C) Costs not in AURORA 2007PCORC-5.07Update 6" xfId="3973"/>
    <cellStyle name="_DEM-WP(C) Costs not in AURORA 2007PCORC-5.07Update 6 2" xfId="3974"/>
    <cellStyle name="_DEM-WP(C) Costs not in AURORA 2007PCORC-5.07Update 6_County_Stop_Light_Chart_2012_02" xfId="3975"/>
    <cellStyle name="_DEM-WP(C) Costs not in AURORA 2007PCORC-5.07Update 6_County_Stop_Light_Chart_2012_06" xfId="3976"/>
    <cellStyle name="_DEM-WP(C) Costs not in AURORA 2007PCORC-5.07Update 6_County_Stop_Light_Chart_Template" xfId="3977"/>
    <cellStyle name="_DEM-WP(C) Costs not in AURORA 2007PCORC-5.07Update 6_Department" xfId="3978"/>
    <cellStyle name="_DEM-WP(C) Costs not in AURORA 2007PCORC-5.07Update 6_Department 2" xfId="3979"/>
    <cellStyle name="_DEM-WP(C) Costs not in AURORA 2007PCORC-5.07Update 6_VarX" xfId="3980"/>
    <cellStyle name="_DEM-WP(C) Costs not in AURORA 2007PCORC-5.07Update 6_VarX 2" xfId="3981"/>
    <cellStyle name="_DEM-WP(C) Costs not in AURORA 2007PCORC-5.07Update 7" xfId="3982"/>
    <cellStyle name="_DEM-WP(C) Costs not in AURORA 2007PCORC-5.07Update 7 2" xfId="3983"/>
    <cellStyle name="_DEM-WP(C) Costs not in AURORA 2007PCORC-5.07Update 7_County_Stop_Light_Chart_2012_02" xfId="3984"/>
    <cellStyle name="_DEM-WP(C) Costs not in AURORA 2007PCORC-5.07Update 7_County_Stop_Light_Chart_2012_06" xfId="3985"/>
    <cellStyle name="_DEM-WP(C) Costs not in AURORA 2007PCORC-5.07Update 7_County_Stop_Light_Chart_Template" xfId="3986"/>
    <cellStyle name="_DEM-WP(C) Costs not in AURORA 2007PCORC-5.07Update 8" xfId="3987"/>
    <cellStyle name="_DEM-WP(C) Costs not in AURORA 2007PCORC-5.07Update 9" xfId="3988"/>
    <cellStyle name="_DEM-WP(C) Costs not in AURORA 2007PCORC-5.07Update_16.37E Wild Horse Expansion DeferralRevwrkingfile SF" xfId="3989"/>
    <cellStyle name="_DEM-WP(C) Costs not in AURORA 2007PCORC-5.07Update_16.37E Wild Horse Expansion DeferralRevwrkingfile SF 2" xfId="3990"/>
    <cellStyle name="_DEM-WP(C) Costs not in AURORA 2007PCORC-5.07Update_16.37E Wild Horse Expansion DeferralRevwrkingfile SF 2 2" xfId="3991"/>
    <cellStyle name="_DEM-WP(C) Costs not in AURORA 2007PCORC-5.07Update_16.37E Wild Horse Expansion DeferralRevwrkingfile SF 3" xfId="3992"/>
    <cellStyle name="_DEM-WP(C) Costs not in AURORA 2007PCORC-5.07Update_2009 GRC Compl Filing - Exhibit D" xfId="3993"/>
    <cellStyle name="_DEM-WP(C) Costs not in AURORA 2007PCORC-5.07Update_2009 GRC Compl Filing - Exhibit D 2" xfId="3994"/>
    <cellStyle name="_DEM-WP(C) Costs not in AURORA 2007PCORC-5.07Update_2011 OM ASM Report" xfId="3995"/>
    <cellStyle name="_DEM-WP(C) Costs not in AURORA 2007PCORC-5.07Update_2011 OM ASM Report 2" xfId="3996"/>
    <cellStyle name="_DEM-WP(C) Costs not in AURORA 2007PCORC-5.07Update_2011 OM ASM Report_County_Stop_Light_Chart_2012_02" xfId="3997"/>
    <cellStyle name="_DEM-WP(C) Costs not in AURORA 2007PCORC-5.07Update_2011 OM ASM Report_County_Stop_Light_Chart_2012_06" xfId="3998"/>
    <cellStyle name="_DEM-WP(C) Costs not in AURORA 2007PCORC-5.07Update_2011 OM ASM Report_County_Stop_Light_Chart_Template" xfId="3999"/>
    <cellStyle name="_DEM-WP(C) Costs not in AURORA 2007PCORC-5.07Update_Adj Bench DR 3 for Initial Briefs (Electric)" xfId="4000"/>
    <cellStyle name="_DEM-WP(C) Costs not in AURORA 2007PCORC-5.07Update_Adj Bench DR 3 for Initial Briefs (Electric) 2" xfId="4001"/>
    <cellStyle name="_DEM-WP(C) Costs not in AURORA 2007PCORC-5.07Update_Adj Bench DR 3 for Initial Briefs (Electric) 2 2" xfId="4002"/>
    <cellStyle name="_DEM-WP(C) Costs not in AURORA 2007PCORC-5.07Update_Adj Bench DR 3 for Initial Briefs (Electric) 3" xfId="4003"/>
    <cellStyle name="_DEM-WP(C) Costs not in AURORA 2007PCORC-5.07Update_Book1" xfId="4004"/>
    <cellStyle name="_DEM-WP(C) Costs not in AURORA 2007PCORC-5.07Update_Book2" xfId="4005"/>
    <cellStyle name="_DEM-WP(C) Costs not in AURORA 2007PCORC-5.07Update_Book2 2" xfId="4006"/>
    <cellStyle name="_DEM-WP(C) Costs not in AURORA 2007PCORC-5.07Update_Book2 2 2" xfId="4007"/>
    <cellStyle name="_DEM-WP(C) Costs not in AURORA 2007PCORC-5.07Update_Book2 3" xfId="4008"/>
    <cellStyle name="_DEM-WP(C) Costs not in AURORA 2007PCORC-5.07Update_Book4" xfId="4009"/>
    <cellStyle name="_DEM-WP(C) Costs not in AURORA 2007PCORC-5.07Update_Book4 2" xfId="4010"/>
    <cellStyle name="_DEM-WP(C) Costs not in AURORA 2007PCORC-5.07Update_Book4 2 2" xfId="4011"/>
    <cellStyle name="_DEM-WP(C) Costs not in AURORA 2007PCORC-5.07Update_Book4 3" xfId="4012"/>
    <cellStyle name="_DEM-WP(C) Costs not in AURORA 2007PCORC-5.07Update_Chelan PUD Power Costs (8-10)" xfId="4013"/>
    <cellStyle name="_DEM-WP(C) Costs not in AURORA 2007PCORC-5.07Update_Confidential Material" xfId="4014"/>
    <cellStyle name="_DEM-WP(C) Costs not in AURORA 2007PCORC-5.07Update_DEM-WP(C) Colstrip 12 Coal Cost Forecast 2010GRC" xfId="4015"/>
    <cellStyle name="_DEM-WP(C) Costs not in AURORA 2007PCORC-5.07Update_DEM-WP(C) Production O&amp;M 2009GRC Rebuttal" xfId="4016"/>
    <cellStyle name="_DEM-WP(C) Costs not in AURORA 2007PCORC-5.07Update_DEM-WP(C) Production O&amp;M 2009GRC Rebuttal 2" xfId="4017"/>
    <cellStyle name="_DEM-WP(C) Costs not in AURORA 2007PCORC-5.07Update_DEM-WP(C) Production O&amp;M 2009GRC Rebuttal 2 2" xfId="4018"/>
    <cellStyle name="_DEM-WP(C) Costs not in AURORA 2007PCORC-5.07Update_DEM-WP(C) Production O&amp;M 2009GRC Rebuttal 3" xfId="4019"/>
    <cellStyle name="_DEM-WP(C) Costs not in AURORA 2007PCORC-5.07Update_DEM-WP(C) Production O&amp;M 2009GRC Rebuttal_Adj Bench DR 3 for Initial Briefs (Electric)" xfId="4020"/>
    <cellStyle name="_DEM-WP(C) Costs not in AURORA 2007PCORC-5.07Update_DEM-WP(C) Production O&amp;M 2009GRC Rebuttal_Adj Bench DR 3 for Initial Briefs (Electric) 2" xfId="4021"/>
    <cellStyle name="_DEM-WP(C) Costs not in AURORA 2007PCORC-5.07Update_DEM-WP(C) Production O&amp;M 2009GRC Rebuttal_Adj Bench DR 3 for Initial Briefs (Electric) 2 2" xfId="4022"/>
    <cellStyle name="_DEM-WP(C) Costs not in AURORA 2007PCORC-5.07Update_DEM-WP(C) Production O&amp;M 2009GRC Rebuttal_Adj Bench DR 3 for Initial Briefs (Electric) 3" xfId="4023"/>
    <cellStyle name="_DEM-WP(C) Costs not in AURORA 2007PCORC-5.07Update_DEM-WP(C) Production O&amp;M 2009GRC Rebuttal_Book2" xfId="4024"/>
    <cellStyle name="_DEM-WP(C) Costs not in AURORA 2007PCORC-5.07Update_DEM-WP(C) Production O&amp;M 2009GRC Rebuttal_Book2 2" xfId="4025"/>
    <cellStyle name="_DEM-WP(C) Costs not in AURORA 2007PCORC-5.07Update_DEM-WP(C) Production O&amp;M 2009GRC Rebuttal_Book2 2 2" xfId="4026"/>
    <cellStyle name="_DEM-WP(C) Costs not in AURORA 2007PCORC-5.07Update_DEM-WP(C) Production O&amp;M 2009GRC Rebuttal_Book2 3" xfId="4027"/>
    <cellStyle name="_DEM-WP(C) Costs not in AURORA 2007PCORC-5.07Update_DEM-WP(C) Production O&amp;M 2009GRC Rebuttal_Book2_Adj Bench DR 3 for Initial Briefs (Electric)" xfId="4028"/>
    <cellStyle name="_DEM-WP(C) Costs not in AURORA 2007PCORC-5.07Update_DEM-WP(C) Production O&amp;M 2009GRC Rebuttal_Book2_Adj Bench DR 3 for Initial Briefs (Electric) 2" xfId="4029"/>
    <cellStyle name="_DEM-WP(C) Costs not in AURORA 2007PCORC-5.07Update_DEM-WP(C) Production O&amp;M 2009GRC Rebuttal_Book2_Adj Bench DR 3 for Initial Briefs (Electric) 2 2" xfId="4030"/>
    <cellStyle name="_DEM-WP(C) Costs not in AURORA 2007PCORC-5.07Update_DEM-WP(C) Production O&amp;M 2009GRC Rebuttal_Book2_Adj Bench DR 3 for Initial Briefs (Electric) 3" xfId="4031"/>
    <cellStyle name="_DEM-WP(C) Costs not in AURORA 2007PCORC-5.07Update_DEM-WP(C) Production O&amp;M 2009GRC Rebuttal_Book2_Electric Rev Req Model (2009 GRC) Rebuttal" xfId="4032"/>
    <cellStyle name="_DEM-WP(C) Costs not in AURORA 2007PCORC-5.07Update_DEM-WP(C) Production O&amp;M 2009GRC Rebuttal_Book2_Electric Rev Req Model (2009 GRC) Rebuttal 2" xfId="4033"/>
    <cellStyle name="_DEM-WP(C) Costs not in AURORA 2007PCORC-5.07Update_DEM-WP(C) Production O&amp;M 2009GRC Rebuttal_Book2_Electric Rev Req Model (2009 GRC) Rebuttal 2 2" xfId="4034"/>
    <cellStyle name="_DEM-WP(C) Costs not in AURORA 2007PCORC-5.07Update_DEM-WP(C) Production O&amp;M 2009GRC Rebuttal_Book2_Electric Rev Req Model (2009 GRC) Rebuttal 3" xfId="4035"/>
    <cellStyle name="_DEM-WP(C) Costs not in AURORA 2007PCORC-5.07Update_DEM-WP(C) Production O&amp;M 2009GRC Rebuttal_Book2_Electric Rev Req Model (2009 GRC) Rebuttal REmoval of New  WH Solar AdjustMI" xfId="4036"/>
    <cellStyle name="_DEM-WP(C) Costs not in AURORA 2007PCORC-5.07Update_DEM-WP(C) Production O&amp;M 2009GRC Rebuttal_Book2_Electric Rev Req Model (2009 GRC) Rebuttal REmoval of New  WH Solar AdjustMI 2" xfId="4037"/>
    <cellStyle name="_DEM-WP(C) Costs not in AURORA 2007PCORC-5.07Update_DEM-WP(C) Production O&amp;M 2009GRC Rebuttal_Book2_Electric Rev Req Model (2009 GRC) Rebuttal REmoval of New  WH Solar AdjustMI 2 2" xfId="4038"/>
    <cellStyle name="_DEM-WP(C) Costs not in AURORA 2007PCORC-5.07Update_DEM-WP(C) Production O&amp;M 2009GRC Rebuttal_Book2_Electric Rev Req Model (2009 GRC) Rebuttal REmoval of New  WH Solar AdjustMI 3" xfId="4039"/>
    <cellStyle name="_DEM-WP(C) Costs not in AURORA 2007PCORC-5.07Update_DEM-WP(C) Production O&amp;M 2009GRC Rebuttal_Book2_Electric Rev Req Model (2009 GRC) Revised 01-18-2010" xfId="4040"/>
    <cellStyle name="_DEM-WP(C) Costs not in AURORA 2007PCORC-5.07Update_DEM-WP(C) Production O&amp;M 2009GRC Rebuttal_Book2_Electric Rev Req Model (2009 GRC) Revised 01-18-2010 2" xfId="4041"/>
    <cellStyle name="_DEM-WP(C) Costs not in AURORA 2007PCORC-5.07Update_DEM-WP(C) Production O&amp;M 2009GRC Rebuttal_Book2_Electric Rev Req Model (2009 GRC) Revised 01-18-2010 2 2" xfId="4042"/>
    <cellStyle name="_DEM-WP(C) Costs not in AURORA 2007PCORC-5.07Update_DEM-WP(C) Production O&amp;M 2009GRC Rebuttal_Book2_Electric Rev Req Model (2009 GRC) Revised 01-18-2010 3" xfId="4043"/>
    <cellStyle name="_DEM-WP(C) Costs not in AURORA 2007PCORC-5.07Update_DEM-WP(C) Production O&amp;M 2009GRC Rebuttal_Book2_Final Order Electric EXHIBIT A-1" xfId="4044"/>
    <cellStyle name="_DEM-WP(C) Costs not in AURORA 2007PCORC-5.07Update_DEM-WP(C) Production O&amp;M 2009GRC Rebuttal_Book2_Final Order Electric EXHIBIT A-1 2" xfId="4045"/>
    <cellStyle name="_DEM-WP(C) Costs not in AURORA 2007PCORC-5.07Update_DEM-WP(C) Production O&amp;M 2009GRC Rebuttal_Book2_Final Order Electric EXHIBIT A-1 2 2" xfId="4046"/>
    <cellStyle name="_DEM-WP(C) Costs not in AURORA 2007PCORC-5.07Update_DEM-WP(C) Production O&amp;M 2009GRC Rebuttal_Book2_Final Order Electric EXHIBIT A-1 3" xfId="4047"/>
    <cellStyle name="_DEM-WP(C) Costs not in AURORA 2007PCORC-5.07Update_DEM-WP(C) Production O&amp;M 2009GRC Rebuttal_Electric Rev Req Model (2009 GRC) Rebuttal" xfId="4048"/>
    <cellStyle name="_DEM-WP(C) Costs not in AURORA 2007PCORC-5.07Update_DEM-WP(C) Production O&amp;M 2009GRC Rebuttal_Electric Rev Req Model (2009 GRC) Rebuttal 2" xfId="4049"/>
    <cellStyle name="_DEM-WP(C) Costs not in AURORA 2007PCORC-5.07Update_DEM-WP(C) Production O&amp;M 2009GRC Rebuttal_Electric Rev Req Model (2009 GRC) Rebuttal 2 2" xfId="4050"/>
    <cellStyle name="_DEM-WP(C) Costs not in AURORA 2007PCORC-5.07Update_DEM-WP(C) Production O&amp;M 2009GRC Rebuttal_Electric Rev Req Model (2009 GRC) Rebuttal 3" xfId="4051"/>
    <cellStyle name="_DEM-WP(C) Costs not in AURORA 2007PCORC-5.07Update_DEM-WP(C) Production O&amp;M 2009GRC Rebuttal_Electric Rev Req Model (2009 GRC) Rebuttal REmoval of New  WH Solar AdjustMI" xfId="4052"/>
    <cellStyle name="_DEM-WP(C) Costs not in AURORA 2007PCORC-5.07Update_DEM-WP(C) Production O&amp;M 2009GRC Rebuttal_Electric Rev Req Model (2009 GRC) Rebuttal REmoval of New  WH Solar AdjustMI 2" xfId="4053"/>
    <cellStyle name="_DEM-WP(C) Costs not in AURORA 2007PCORC-5.07Update_DEM-WP(C) Production O&amp;M 2009GRC Rebuttal_Electric Rev Req Model (2009 GRC) Rebuttal REmoval of New  WH Solar AdjustMI 2 2" xfId="4054"/>
    <cellStyle name="_DEM-WP(C) Costs not in AURORA 2007PCORC-5.07Update_DEM-WP(C) Production O&amp;M 2009GRC Rebuttal_Electric Rev Req Model (2009 GRC) Rebuttal REmoval of New  WH Solar AdjustMI 3" xfId="4055"/>
    <cellStyle name="_DEM-WP(C) Costs not in AURORA 2007PCORC-5.07Update_DEM-WP(C) Production O&amp;M 2009GRC Rebuttal_Electric Rev Req Model (2009 GRC) Revised 01-18-2010" xfId="4056"/>
    <cellStyle name="_DEM-WP(C) Costs not in AURORA 2007PCORC-5.07Update_DEM-WP(C) Production O&amp;M 2009GRC Rebuttal_Electric Rev Req Model (2009 GRC) Revised 01-18-2010 2" xfId="4057"/>
    <cellStyle name="_DEM-WP(C) Costs not in AURORA 2007PCORC-5.07Update_DEM-WP(C) Production O&amp;M 2009GRC Rebuttal_Electric Rev Req Model (2009 GRC) Revised 01-18-2010 2 2" xfId="4058"/>
    <cellStyle name="_DEM-WP(C) Costs not in AURORA 2007PCORC-5.07Update_DEM-WP(C) Production O&amp;M 2009GRC Rebuttal_Electric Rev Req Model (2009 GRC) Revised 01-18-2010 3" xfId="4059"/>
    <cellStyle name="_DEM-WP(C) Costs not in AURORA 2007PCORC-5.07Update_DEM-WP(C) Production O&amp;M 2009GRC Rebuttal_Final Order Electric EXHIBIT A-1" xfId="4060"/>
    <cellStyle name="_DEM-WP(C) Costs not in AURORA 2007PCORC-5.07Update_DEM-WP(C) Production O&amp;M 2009GRC Rebuttal_Final Order Electric EXHIBIT A-1 2" xfId="4061"/>
    <cellStyle name="_DEM-WP(C) Costs not in AURORA 2007PCORC-5.07Update_DEM-WP(C) Production O&amp;M 2009GRC Rebuttal_Final Order Electric EXHIBIT A-1 2 2" xfId="4062"/>
    <cellStyle name="_DEM-WP(C) Costs not in AURORA 2007PCORC-5.07Update_DEM-WP(C) Production O&amp;M 2009GRC Rebuttal_Final Order Electric EXHIBIT A-1 3" xfId="4063"/>
    <cellStyle name="_DEM-WP(C) Costs not in AURORA 2007PCORC-5.07Update_DEM-WP(C) Production O&amp;M 2009GRC Rebuttal_Rebuttal Power Costs" xfId="4064"/>
    <cellStyle name="_DEM-WP(C) Costs not in AURORA 2007PCORC-5.07Update_DEM-WP(C) Production O&amp;M 2009GRC Rebuttal_Rebuttal Power Costs 2" xfId="4065"/>
    <cellStyle name="_DEM-WP(C) Costs not in AURORA 2007PCORC-5.07Update_DEM-WP(C) Production O&amp;M 2009GRC Rebuttal_Rebuttal Power Costs 2 2" xfId="4066"/>
    <cellStyle name="_DEM-WP(C) Costs not in AURORA 2007PCORC-5.07Update_DEM-WP(C) Production O&amp;M 2009GRC Rebuttal_Rebuttal Power Costs 3" xfId="4067"/>
    <cellStyle name="_DEM-WP(C) Costs not in AURORA 2007PCORC-5.07Update_DEM-WP(C) Production O&amp;M 2009GRC Rebuttal_Rebuttal Power Costs_Adj Bench DR 3 for Initial Briefs (Electric)" xfId="4068"/>
    <cellStyle name="_DEM-WP(C) Costs not in AURORA 2007PCORC-5.07Update_DEM-WP(C) Production O&amp;M 2009GRC Rebuttal_Rebuttal Power Costs_Adj Bench DR 3 for Initial Briefs (Electric) 2" xfId="4069"/>
    <cellStyle name="_DEM-WP(C) Costs not in AURORA 2007PCORC-5.07Update_DEM-WP(C) Production O&amp;M 2009GRC Rebuttal_Rebuttal Power Costs_Adj Bench DR 3 for Initial Briefs (Electric) 2 2" xfId="4070"/>
    <cellStyle name="_DEM-WP(C) Costs not in AURORA 2007PCORC-5.07Update_DEM-WP(C) Production O&amp;M 2009GRC Rebuttal_Rebuttal Power Costs_Adj Bench DR 3 for Initial Briefs (Electric) 3" xfId="4071"/>
    <cellStyle name="_DEM-WP(C) Costs not in AURORA 2007PCORC-5.07Update_DEM-WP(C) Production O&amp;M 2009GRC Rebuttal_Rebuttal Power Costs_Electric Rev Req Model (2009 GRC) Rebuttal" xfId="4072"/>
    <cellStyle name="_DEM-WP(C) Costs not in AURORA 2007PCORC-5.07Update_DEM-WP(C) Production O&amp;M 2009GRC Rebuttal_Rebuttal Power Costs_Electric Rev Req Model (2009 GRC) Rebuttal 2" xfId="4073"/>
    <cellStyle name="_DEM-WP(C) Costs not in AURORA 2007PCORC-5.07Update_DEM-WP(C) Production O&amp;M 2009GRC Rebuttal_Rebuttal Power Costs_Electric Rev Req Model (2009 GRC) Rebuttal 2 2" xfId="4074"/>
    <cellStyle name="_DEM-WP(C) Costs not in AURORA 2007PCORC-5.07Update_DEM-WP(C) Production O&amp;M 2009GRC Rebuttal_Rebuttal Power Costs_Electric Rev Req Model (2009 GRC) Rebuttal 3" xfId="4075"/>
    <cellStyle name="_DEM-WP(C) Costs not in AURORA 2007PCORC-5.07Update_DEM-WP(C) Production O&amp;M 2009GRC Rebuttal_Rebuttal Power Costs_Electric Rev Req Model (2009 GRC) Rebuttal REmoval of New  WH Solar AdjustMI" xfId="4076"/>
    <cellStyle name="_DEM-WP(C) Costs not in AURORA 2007PCORC-5.07Update_DEM-WP(C) Production O&amp;M 2009GRC Rebuttal_Rebuttal Power Costs_Electric Rev Req Model (2009 GRC) Rebuttal REmoval of New  WH Solar AdjustMI 2" xfId="4077"/>
    <cellStyle name="_DEM-WP(C) Costs not in AURORA 2007PCORC-5.07Update_DEM-WP(C) Production O&amp;M 2009GRC Rebuttal_Rebuttal Power Costs_Electric Rev Req Model (2009 GRC) Rebuttal REmoval of New  WH Solar AdjustMI 2 2" xfId="4078"/>
    <cellStyle name="_DEM-WP(C) Costs not in AURORA 2007PCORC-5.07Update_DEM-WP(C) Production O&amp;M 2009GRC Rebuttal_Rebuttal Power Costs_Electric Rev Req Model (2009 GRC) Rebuttal REmoval of New  WH Solar AdjustMI 3" xfId="4079"/>
    <cellStyle name="_DEM-WP(C) Costs not in AURORA 2007PCORC-5.07Update_DEM-WP(C) Production O&amp;M 2009GRC Rebuttal_Rebuttal Power Costs_Electric Rev Req Model (2009 GRC) Revised 01-18-2010" xfId="4080"/>
    <cellStyle name="_DEM-WP(C) Costs not in AURORA 2007PCORC-5.07Update_DEM-WP(C) Production O&amp;M 2009GRC Rebuttal_Rebuttal Power Costs_Electric Rev Req Model (2009 GRC) Revised 01-18-2010 2" xfId="4081"/>
    <cellStyle name="_DEM-WP(C) Costs not in AURORA 2007PCORC-5.07Update_DEM-WP(C) Production O&amp;M 2009GRC Rebuttal_Rebuttal Power Costs_Electric Rev Req Model (2009 GRC) Revised 01-18-2010 2 2" xfId="4082"/>
    <cellStyle name="_DEM-WP(C) Costs not in AURORA 2007PCORC-5.07Update_DEM-WP(C) Production O&amp;M 2009GRC Rebuttal_Rebuttal Power Costs_Electric Rev Req Model (2009 GRC) Revised 01-18-2010 3" xfId="4083"/>
    <cellStyle name="_DEM-WP(C) Costs not in AURORA 2007PCORC-5.07Update_DEM-WP(C) Production O&amp;M 2009GRC Rebuttal_Rebuttal Power Costs_Final Order Electric EXHIBIT A-1" xfId="4084"/>
    <cellStyle name="_DEM-WP(C) Costs not in AURORA 2007PCORC-5.07Update_DEM-WP(C) Production O&amp;M 2009GRC Rebuttal_Rebuttal Power Costs_Final Order Electric EXHIBIT A-1 2" xfId="4085"/>
    <cellStyle name="_DEM-WP(C) Costs not in AURORA 2007PCORC-5.07Update_DEM-WP(C) Production O&amp;M 2009GRC Rebuttal_Rebuttal Power Costs_Final Order Electric EXHIBIT A-1 2 2" xfId="4086"/>
    <cellStyle name="_DEM-WP(C) Costs not in AURORA 2007PCORC-5.07Update_DEM-WP(C) Production O&amp;M 2009GRC Rebuttal_Rebuttal Power Costs_Final Order Electric EXHIBIT A-1 3" xfId="4087"/>
    <cellStyle name="_DEM-WP(C) Costs not in AURORA 2007PCORC-5.07Update_DEM-WP(C) Production O&amp;M 2010GRC As-Filed" xfId="4088"/>
    <cellStyle name="_DEM-WP(C) Costs not in AURORA 2007PCORC-5.07Update_DEM-WP(C) Production O&amp;M 2010GRC As-Filed 2" xfId="4089"/>
    <cellStyle name="_DEM-WP(C) Costs not in AURORA 2007PCORC-5.07Update_Electric Rev Req Model (2009 GRC) " xfId="4090"/>
    <cellStyle name="_DEM-WP(C) Costs not in AURORA 2007PCORC-5.07Update_Electric Rev Req Model (2009 GRC)  2" xfId="4091"/>
    <cellStyle name="_DEM-WP(C) Costs not in AURORA 2007PCORC-5.07Update_Electric Rev Req Model (2009 GRC)  2 2" xfId="4092"/>
    <cellStyle name="_DEM-WP(C) Costs not in AURORA 2007PCORC-5.07Update_Electric Rev Req Model (2009 GRC)  3" xfId="4093"/>
    <cellStyle name="_DEM-WP(C) Costs not in AURORA 2007PCORC-5.07Update_Electric Rev Req Model (2009 GRC) Rebuttal" xfId="4094"/>
    <cellStyle name="_DEM-WP(C) Costs not in AURORA 2007PCORC-5.07Update_Electric Rev Req Model (2009 GRC) Rebuttal 2" xfId="4095"/>
    <cellStyle name="_DEM-WP(C) Costs not in AURORA 2007PCORC-5.07Update_Electric Rev Req Model (2009 GRC) Rebuttal 2 2" xfId="4096"/>
    <cellStyle name="_DEM-WP(C) Costs not in AURORA 2007PCORC-5.07Update_Electric Rev Req Model (2009 GRC) Rebuttal 3" xfId="4097"/>
    <cellStyle name="_DEM-WP(C) Costs not in AURORA 2007PCORC-5.07Update_Electric Rev Req Model (2009 GRC) Rebuttal REmoval of New  WH Solar AdjustMI" xfId="4098"/>
    <cellStyle name="_DEM-WP(C) Costs not in AURORA 2007PCORC-5.07Update_Electric Rev Req Model (2009 GRC) Rebuttal REmoval of New  WH Solar AdjustMI 2" xfId="4099"/>
    <cellStyle name="_DEM-WP(C) Costs not in AURORA 2007PCORC-5.07Update_Electric Rev Req Model (2009 GRC) Rebuttal REmoval of New  WH Solar AdjustMI 2 2" xfId="4100"/>
    <cellStyle name="_DEM-WP(C) Costs not in AURORA 2007PCORC-5.07Update_Electric Rev Req Model (2009 GRC) Rebuttal REmoval of New  WH Solar AdjustMI 3" xfId="4101"/>
    <cellStyle name="_DEM-WP(C) Costs not in AURORA 2007PCORC-5.07Update_Electric Rev Req Model (2009 GRC) Revised 01-18-2010" xfId="4102"/>
    <cellStyle name="_DEM-WP(C) Costs not in AURORA 2007PCORC-5.07Update_Electric Rev Req Model (2009 GRC) Revised 01-18-2010 2" xfId="4103"/>
    <cellStyle name="_DEM-WP(C) Costs not in AURORA 2007PCORC-5.07Update_Electric Rev Req Model (2009 GRC) Revised 01-18-2010 2 2" xfId="4104"/>
    <cellStyle name="_DEM-WP(C) Costs not in AURORA 2007PCORC-5.07Update_Electric Rev Req Model (2009 GRC) Revised 01-18-2010 3" xfId="4105"/>
    <cellStyle name="_DEM-WP(C) Costs not in AURORA 2007PCORC-5.07Update_Electric Rev Req Model (2010 GRC)" xfId="4106"/>
    <cellStyle name="_DEM-WP(C) Costs not in AURORA 2007PCORC-5.07Update_Electric Rev Req Model (2010 GRC) SF" xfId="4107"/>
    <cellStyle name="_DEM-WP(C) Costs not in AURORA 2007PCORC-5.07Update_Final Order Electric" xfId="4108"/>
    <cellStyle name="_DEM-WP(C) Costs not in AURORA 2007PCORC-5.07Update_Final Order Electric EXHIBIT A-1" xfId="4109"/>
    <cellStyle name="_DEM-WP(C) Costs not in AURORA 2007PCORC-5.07Update_Final Order Electric EXHIBIT A-1 2" xfId="4110"/>
    <cellStyle name="_DEM-WP(C) Costs not in AURORA 2007PCORC-5.07Update_Final Order Electric EXHIBIT A-1 2 2" xfId="4111"/>
    <cellStyle name="_DEM-WP(C) Costs not in AURORA 2007PCORC-5.07Update_Final Order Electric EXHIBIT A-1 3" xfId="4112"/>
    <cellStyle name="_DEM-WP(C) Costs not in AURORA 2007PCORC-5.07Update_NIM Summary" xfId="4113"/>
    <cellStyle name="_DEM-WP(C) Costs not in AURORA 2007PCORC-5.07Update_NIM Summary 09GRC" xfId="4114"/>
    <cellStyle name="_DEM-WP(C) Costs not in AURORA 2007PCORC-5.07Update_NIM Summary 09GRC 2" xfId="4115"/>
    <cellStyle name="_DEM-WP(C) Costs not in AURORA 2007PCORC-5.07Update_NIM Summary 09GRC_NIM Summary" xfId="4116"/>
    <cellStyle name="_DEM-WP(C) Costs not in AURORA 2007PCORC-5.07Update_NIM Summary 09GRC_NIM Summary 2" xfId="4117"/>
    <cellStyle name="_DEM-WP(C) Costs not in AURORA 2007PCORC-5.07Update_NIM Summary 2" xfId="4118"/>
    <cellStyle name="_DEM-WP(C) Costs not in AURORA 2007PCORC-5.07Update_NIM Summary 3" xfId="4119"/>
    <cellStyle name="_DEM-WP(C) Costs not in AURORA 2007PCORC-5.07Update_NIM Summary 4" xfId="4120"/>
    <cellStyle name="_DEM-WP(C) Costs not in AURORA 2007PCORC-5.07Update_NIM Summary 5" xfId="4121"/>
    <cellStyle name="_DEM-WP(C) Costs not in AURORA 2007PCORC-5.07Update_NIM Summary 6" xfId="4122"/>
    <cellStyle name="_DEM-WP(C) Costs not in AURORA 2007PCORC-5.07Update_NIM Summary 7" xfId="4123"/>
    <cellStyle name="_DEM-WP(C) Costs not in AURORA 2007PCORC-5.07Update_NIM Summary 8" xfId="4124"/>
    <cellStyle name="_DEM-WP(C) Costs not in AURORA 2007PCORC-5.07Update_NIM Summary 9" xfId="4125"/>
    <cellStyle name="_DEM-WP(C) Costs not in AURORA 2007PCORC-5.07Update_Power Costs - Comparison bx Rbtl-Staff-Jt-PC" xfId="4126"/>
    <cellStyle name="_DEM-WP(C) Costs not in AURORA 2007PCORC-5.07Update_Power Costs - Comparison bx Rbtl-Staff-Jt-PC 2" xfId="4127"/>
    <cellStyle name="_DEM-WP(C) Costs not in AURORA 2007PCORC-5.07Update_Power Costs - Comparison bx Rbtl-Staff-Jt-PC 2 2" xfId="4128"/>
    <cellStyle name="_DEM-WP(C) Costs not in AURORA 2007PCORC-5.07Update_Power Costs - Comparison bx Rbtl-Staff-Jt-PC 3" xfId="4129"/>
    <cellStyle name="_DEM-WP(C) Costs not in AURORA 2007PCORC-5.07Update_Rebuttal Power Costs" xfId="4130"/>
    <cellStyle name="_DEM-WP(C) Costs not in AURORA 2007PCORC-5.07Update_Rebuttal Power Costs 2" xfId="4131"/>
    <cellStyle name="_DEM-WP(C) Costs not in AURORA 2007PCORC-5.07Update_Rebuttal Power Costs 2 2" xfId="4132"/>
    <cellStyle name="_DEM-WP(C) Costs not in AURORA 2007PCORC-5.07Update_Rebuttal Power Costs 3" xfId="4133"/>
    <cellStyle name="_DEM-WP(C) Costs not in AURORA 2007PCORC-5.07Update_TENASKA REGULATORY ASSET" xfId="4134"/>
    <cellStyle name="_DEM-WP(C) Costs not in AURORA 2007PCORC-5.07Update_TENASKA REGULATORY ASSET 2" xfId="4135"/>
    <cellStyle name="_DEM-WP(C) Costs not in AURORA 2007PCORC-5.07Update_TENASKA REGULATORY ASSET 2 2" xfId="4136"/>
    <cellStyle name="_DEM-WP(C) Costs not in AURORA 2007PCORC-5.07Update_TENASKA REGULATORY ASSET 3" xfId="4137"/>
    <cellStyle name="_DEM-WP(C) Costs Not In AURORA 2009GRC" xfId="4138"/>
    <cellStyle name="_DEM-WP(C) Prod O&amp;M 2007GRC" xfId="4139"/>
    <cellStyle name="_DEM-WP(C) Prod O&amp;M 2007GRC 2" xfId="4140"/>
    <cellStyle name="_DEM-WP(C) Prod O&amp;M 2007GRC 2 2" xfId="4141"/>
    <cellStyle name="_DEM-WP(C) Prod O&amp;M 2007GRC 3" xfId="4142"/>
    <cellStyle name="_DEM-WP(C) Prod O&amp;M 2007GRC_Adj Bench DR 3 for Initial Briefs (Electric)" xfId="4143"/>
    <cellStyle name="_DEM-WP(C) Prod O&amp;M 2007GRC_Adj Bench DR 3 for Initial Briefs (Electric) 2" xfId="4144"/>
    <cellStyle name="_DEM-WP(C) Prod O&amp;M 2007GRC_Adj Bench DR 3 for Initial Briefs (Electric) 2 2" xfId="4145"/>
    <cellStyle name="_DEM-WP(C) Prod O&amp;M 2007GRC_Adj Bench DR 3 for Initial Briefs (Electric) 3" xfId="4146"/>
    <cellStyle name="_DEM-WP(C) Prod O&amp;M 2007GRC_Book2" xfId="4147"/>
    <cellStyle name="_DEM-WP(C) Prod O&amp;M 2007GRC_Book2 2" xfId="4148"/>
    <cellStyle name="_DEM-WP(C) Prod O&amp;M 2007GRC_Book2 2 2" xfId="4149"/>
    <cellStyle name="_DEM-WP(C) Prod O&amp;M 2007GRC_Book2 3" xfId="4150"/>
    <cellStyle name="_DEM-WP(C) Prod O&amp;M 2007GRC_Book2_Adj Bench DR 3 for Initial Briefs (Electric)" xfId="4151"/>
    <cellStyle name="_DEM-WP(C) Prod O&amp;M 2007GRC_Book2_Adj Bench DR 3 for Initial Briefs (Electric) 2" xfId="4152"/>
    <cellStyle name="_DEM-WP(C) Prod O&amp;M 2007GRC_Book2_Adj Bench DR 3 for Initial Briefs (Electric) 2 2" xfId="4153"/>
    <cellStyle name="_DEM-WP(C) Prod O&amp;M 2007GRC_Book2_Adj Bench DR 3 for Initial Briefs (Electric) 3" xfId="4154"/>
    <cellStyle name="_DEM-WP(C) Prod O&amp;M 2007GRC_Book2_Electric Rev Req Model (2009 GRC) Rebuttal" xfId="4155"/>
    <cellStyle name="_DEM-WP(C) Prod O&amp;M 2007GRC_Book2_Electric Rev Req Model (2009 GRC) Rebuttal 2" xfId="4156"/>
    <cellStyle name="_DEM-WP(C) Prod O&amp;M 2007GRC_Book2_Electric Rev Req Model (2009 GRC) Rebuttal 2 2" xfId="4157"/>
    <cellStyle name="_DEM-WP(C) Prod O&amp;M 2007GRC_Book2_Electric Rev Req Model (2009 GRC) Rebuttal 3" xfId="4158"/>
    <cellStyle name="_DEM-WP(C) Prod O&amp;M 2007GRC_Book2_Electric Rev Req Model (2009 GRC) Rebuttal REmoval of New  WH Solar AdjustMI" xfId="4159"/>
    <cellStyle name="_DEM-WP(C) Prod O&amp;M 2007GRC_Book2_Electric Rev Req Model (2009 GRC) Rebuttal REmoval of New  WH Solar AdjustMI 2" xfId="4160"/>
    <cellStyle name="_DEM-WP(C) Prod O&amp;M 2007GRC_Book2_Electric Rev Req Model (2009 GRC) Rebuttal REmoval of New  WH Solar AdjustMI 2 2" xfId="4161"/>
    <cellStyle name="_DEM-WP(C) Prod O&amp;M 2007GRC_Book2_Electric Rev Req Model (2009 GRC) Rebuttal REmoval of New  WH Solar AdjustMI 3" xfId="4162"/>
    <cellStyle name="_DEM-WP(C) Prod O&amp;M 2007GRC_Book2_Electric Rev Req Model (2009 GRC) Revised 01-18-2010" xfId="4163"/>
    <cellStyle name="_DEM-WP(C) Prod O&amp;M 2007GRC_Book2_Electric Rev Req Model (2009 GRC) Revised 01-18-2010 2" xfId="4164"/>
    <cellStyle name="_DEM-WP(C) Prod O&amp;M 2007GRC_Book2_Electric Rev Req Model (2009 GRC) Revised 01-18-2010 2 2" xfId="4165"/>
    <cellStyle name="_DEM-WP(C) Prod O&amp;M 2007GRC_Book2_Electric Rev Req Model (2009 GRC) Revised 01-18-2010 3" xfId="4166"/>
    <cellStyle name="_DEM-WP(C) Prod O&amp;M 2007GRC_Book2_Final Order Electric EXHIBIT A-1" xfId="4167"/>
    <cellStyle name="_DEM-WP(C) Prod O&amp;M 2007GRC_Book2_Final Order Electric EXHIBIT A-1 2" xfId="4168"/>
    <cellStyle name="_DEM-WP(C) Prod O&amp;M 2007GRC_Book2_Final Order Electric EXHIBIT A-1 2 2" xfId="4169"/>
    <cellStyle name="_DEM-WP(C) Prod O&amp;M 2007GRC_Book2_Final Order Electric EXHIBIT A-1 3" xfId="4170"/>
    <cellStyle name="_DEM-WP(C) Prod O&amp;M 2007GRC_Confidential Material" xfId="4171"/>
    <cellStyle name="_DEM-WP(C) Prod O&amp;M 2007GRC_DEM-WP(C) Colstrip 12 Coal Cost Forecast 2010GRC" xfId="4172"/>
    <cellStyle name="_DEM-WP(C) Prod O&amp;M 2007GRC_DEM-WP(C) Production O&amp;M 2010GRC As-Filed" xfId="4173"/>
    <cellStyle name="_DEM-WP(C) Prod O&amp;M 2007GRC_DEM-WP(C) Production O&amp;M 2010GRC As-Filed 2" xfId="4174"/>
    <cellStyle name="_DEM-WP(C) Prod O&amp;M 2007GRC_Electric Rev Req Model (2009 GRC) Rebuttal" xfId="4175"/>
    <cellStyle name="_DEM-WP(C) Prod O&amp;M 2007GRC_Electric Rev Req Model (2009 GRC) Rebuttal 2" xfId="4176"/>
    <cellStyle name="_DEM-WP(C) Prod O&amp;M 2007GRC_Electric Rev Req Model (2009 GRC) Rebuttal 2 2" xfId="4177"/>
    <cellStyle name="_DEM-WP(C) Prod O&amp;M 2007GRC_Electric Rev Req Model (2009 GRC) Rebuttal 3" xfId="4178"/>
    <cellStyle name="_DEM-WP(C) Prod O&amp;M 2007GRC_Electric Rev Req Model (2009 GRC) Rebuttal REmoval of New  WH Solar AdjustMI" xfId="4179"/>
    <cellStyle name="_DEM-WP(C) Prod O&amp;M 2007GRC_Electric Rev Req Model (2009 GRC) Rebuttal REmoval of New  WH Solar AdjustMI 2" xfId="4180"/>
    <cellStyle name="_DEM-WP(C) Prod O&amp;M 2007GRC_Electric Rev Req Model (2009 GRC) Rebuttal REmoval of New  WH Solar AdjustMI 2 2" xfId="4181"/>
    <cellStyle name="_DEM-WP(C) Prod O&amp;M 2007GRC_Electric Rev Req Model (2009 GRC) Rebuttal REmoval of New  WH Solar AdjustMI 3" xfId="4182"/>
    <cellStyle name="_DEM-WP(C) Prod O&amp;M 2007GRC_Electric Rev Req Model (2009 GRC) Revised 01-18-2010" xfId="4183"/>
    <cellStyle name="_DEM-WP(C) Prod O&amp;M 2007GRC_Electric Rev Req Model (2009 GRC) Revised 01-18-2010 2" xfId="4184"/>
    <cellStyle name="_DEM-WP(C) Prod O&amp;M 2007GRC_Electric Rev Req Model (2009 GRC) Revised 01-18-2010 2 2" xfId="4185"/>
    <cellStyle name="_DEM-WP(C) Prod O&amp;M 2007GRC_Electric Rev Req Model (2009 GRC) Revised 01-18-2010 3" xfId="4186"/>
    <cellStyle name="_DEM-WP(C) Prod O&amp;M 2007GRC_Final Order Electric EXHIBIT A-1" xfId="4187"/>
    <cellStyle name="_DEM-WP(C) Prod O&amp;M 2007GRC_Final Order Electric EXHIBIT A-1 2" xfId="4188"/>
    <cellStyle name="_DEM-WP(C) Prod O&amp;M 2007GRC_Final Order Electric EXHIBIT A-1 2 2" xfId="4189"/>
    <cellStyle name="_DEM-WP(C) Prod O&amp;M 2007GRC_Final Order Electric EXHIBIT A-1 3" xfId="4190"/>
    <cellStyle name="_DEM-WP(C) Prod O&amp;M 2007GRC_Rebuttal Power Costs" xfId="4191"/>
    <cellStyle name="_DEM-WP(C) Prod O&amp;M 2007GRC_Rebuttal Power Costs 2" xfId="4192"/>
    <cellStyle name="_DEM-WP(C) Prod O&amp;M 2007GRC_Rebuttal Power Costs 2 2" xfId="4193"/>
    <cellStyle name="_DEM-WP(C) Prod O&amp;M 2007GRC_Rebuttal Power Costs 3" xfId="4194"/>
    <cellStyle name="_DEM-WP(C) Prod O&amp;M 2007GRC_Rebuttal Power Costs_Adj Bench DR 3 for Initial Briefs (Electric)" xfId="4195"/>
    <cellStyle name="_DEM-WP(C) Prod O&amp;M 2007GRC_Rebuttal Power Costs_Adj Bench DR 3 for Initial Briefs (Electric) 2" xfId="4196"/>
    <cellStyle name="_DEM-WP(C) Prod O&amp;M 2007GRC_Rebuttal Power Costs_Adj Bench DR 3 for Initial Briefs (Electric) 2 2" xfId="4197"/>
    <cellStyle name="_DEM-WP(C) Prod O&amp;M 2007GRC_Rebuttal Power Costs_Adj Bench DR 3 for Initial Briefs (Electric) 3" xfId="4198"/>
    <cellStyle name="_DEM-WP(C) Prod O&amp;M 2007GRC_Rebuttal Power Costs_Electric Rev Req Model (2009 GRC) Rebuttal" xfId="4199"/>
    <cellStyle name="_DEM-WP(C) Prod O&amp;M 2007GRC_Rebuttal Power Costs_Electric Rev Req Model (2009 GRC) Rebuttal 2" xfId="4200"/>
    <cellStyle name="_DEM-WP(C) Prod O&amp;M 2007GRC_Rebuttal Power Costs_Electric Rev Req Model (2009 GRC) Rebuttal 2 2" xfId="4201"/>
    <cellStyle name="_DEM-WP(C) Prod O&amp;M 2007GRC_Rebuttal Power Costs_Electric Rev Req Model (2009 GRC) Rebuttal 3" xfId="4202"/>
    <cellStyle name="_DEM-WP(C) Prod O&amp;M 2007GRC_Rebuttal Power Costs_Electric Rev Req Model (2009 GRC) Rebuttal REmoval of New  WH Solar AdjustMI" xfId="4203"/>
    <cellStyle name="_DEM-WP(C) Prod O&amp;M 2007GRC_Rebuttal Power Costs_Electric Rev Req Model (2009 GRC) Rebuttal REmoval of New  WH Solar AdjustMI 2" xfId="4204"/>
    <cellStyle name="_DEM-WP(C) Prod O&amp;M 2007GRC_Rebuttal Power Costs_Electric Rev Req Model (2009 GRC) Rebuttal REmoval of New  WH Solar AdjustMI 2 2" xfId="4205"/>
    <cellStyle name="_DEM-WP(C) Prod O&amp;M 2007GRC_Rebuttal Power Costs_Electric Rev Req Model (2009 GRC) Rebuttal REmoval of New  WH Solar AdjustMI 3" xfId="4206"/>
    <cellStyle name="_DEM-WP(C) Prod O&amp;M 2007GRC_Rebuttal Power Costs_Electric Rev Req Model (2009 GRC) Revised 01-18-2010" xfId="4207"/>
    <cellStyle name="_DEM-WP(C) Prod O&amp;M 2007GRC_Rebuttal Power Costs_Electric Rev Req Model (2009 GRC) Revised 01-18-2010 2" xfId="4208"/>
    <cellStyle name="_DEM-WP(C) Prod O&amp;M 2007GRC_Rebuttal Power Costs_Electric Rev Req Model (2009 GRC) Revised 01-18-2010 2 2" xfId="4209"/>
    <cellStyle name="_DEM-WP(C) Prod O&amp;M 2007GRC_Rebuttal Power Costs_Electric Rev Req Model (2009 GRC) Revised 01-18-2010 3" xfId="4210"/>
    <cellStyle name="_DEM-WP(C) Prod O&amp;M 2007GRC_Rebuttal Power Costs_Final Order Electric EXHIBIT A-1" xfId="4211"/>
    <cellStyle name="_DEM-WP(C) Prod O&amp;M 2007GRC_Rebuttal Power Costs_Final Order Electric EXHIBIT A-1 2" xfId="4212"/>
    <cellStyle name="_DEM-WP(C) Prod O&amp;M 2007GRC_Rebuttal Power Costs_Final Order Electric EXHIBIT A-1 2 2" xfId="4213"/>
    <cellStyle name="_DEM-WP(C) Prod O&amp;M 2007GRC_Rebuttal Power Costs_Final Order Electric EXHIBIT A-1 3" xfId="4214"/>
    <cellStyle name="_x0013__DEM-WP(C) Production O&amp;M 2010GRC As-Filed" xfId="4215"/>
    <cellStyle name="_x0013__DEM-WP(C) Production O&amp;M 2010GRC As-Filed 2" xfId="4216"/>
    <cellStyle name="_DEM-WP(C) Rate Year Sumas by Month Update Corrected" xfId="4217"/>
    <cellStyle name="_DEM-WP(C) Sumas Proforma 11.14.07" xfId="4218"/>
    <cellStyle name="_DEM-WP(C) Sumas Proforma 11.5.07" xfId="4219"/>
    <cellStyle name="_DEM-WP(C) Westside Hydro Data_051007" xfId="4220"/>
    <cellStyle name="_DEM-WP(C) Westside Hydro Data_051007 2" xfId="4221"/>
    <cellStyle name="_DEM-WP(C) Westside Hydro Data_051007 2 2" xfId="4222"/>
    <cellStyle name="_DEM-WP(C) Westside Hydro Data_051007 3" xfId="4223"/>
    <cellStyle name="_DEM-WP(C) Westside Hydro Data_051007_16.37E Wild Horse Expansion DeferralRevwrkingfile SF" xfId="4224"/>
    <cellStyle name="_DEM-WP(C) Westside Hydro Data_051007_16.37E Wild Horse Expansion DeferralRevwrkingfile SF 2" xfId="4225"/>
    <cellStyle name="_DEM-WP(C) Westside Hydro Data_051007_16.37E Wild Horse Expansion DeferralRevwrkingfile SF 2 2" xfId="4226"/>
    <cellStyle name="_DEM-WP(C) Westside Hydro Data_051007_16.37E Wild Horse Expansion DeferralRevwrkingfile SF 3" xfId="4227"/>
    <cellStyle name="_DEM-WP(C) Westside Hydro Data_051007_2009 GRC Compl Filing - Exhibit D" xfId="4228"/>
    <cellStyle name="_DEM-WP(C) Westside Hydro Data_051007_2009 GRC Compl Filing - Exhibit D 2" xfId="4229"/>
    <cellStyle name="_DEM-WP(C) Westside Hydro Data_051007_Adj Bench DR 3 for Initial Briefs (Electric)" xfId="4230"/>
    <cellStyle name="_DEM-WP(C) Westside Hydro Data_051007_Adj Bench DR 3 for Initial Briefs (Electric) 2" xfId="4231"/>
    <cellStyle name="_DEM-WP(C) Westside Hydro Data_051007_Adj Bench DR 3 for Initial Briefs (Electric) 2 2" xfId="4232"/>
    <cellStyle name="_DEM-WP(C) Westside Hydro Data_051007_Adj Bench DR 3 for Initial Briefs (Electric) 3" xfId="4233"/>
    <cellStyle name="_DEM-WP(C) Westside Hydro Data_051007_Book1" xfId="4234"/>
    <cellStyle name="_DEM-WP(C) Westside Hydro Data_051007_Book2" xfId="4235"/>
    <cellStyle name="_DEM-WP(C) Westside Hydro Data_051007_Book2 2" xfId="4236"/>
    <cellStyle name="_DEM-WP(C) Westside Hydro Data_051007_Book2 2 2" xfId="4237"/>
    <cellStyle name="_DEM-WP(C) Westside Hydro Data_051007_Book2 3" xfId="4238"/>
    <cellStyle name="_DEM-WP(C) Westside Hydro Data_051007_Book4" xfId="4239"/>
    <cellStyle name="_DEM-WP(C) Westside Hydro Data_051007_Book4 2" xfId="4240"/>
    <cellStyle name="_DEM-WP(C) Westside Hydro Data_051007_Book4 2 2" xfId="4241"/>
    <cellStyle name="_DEM-WP(C) Westside Hydro Data_051007_Book4 3" xfId="4242"/>
    <cellStyle name="_DEM-WP(C) Westside Hydro Data_051007_Electric Rev Req Model (2009 GRC) " xfId="4243"/>
    <cellStyle name="_DEM-WP(C) Westside Hydro Data_051007_Electric Rev Req Model (2009 GRC)  2" xfId="4244"/>
    <cellStyle name="_DEM-WP(C) Westside Hydro Data_051007_Electric Rev Req Model (2009 GRC)  2 2" xfId="4245"/>
    <cellStyle name="_DEM-WP(C) Westside Hydro Data_051007_Electric Rev Req Model (2009 GRC)  3" xfId="4246"/>
    <cellStyle name="_DEM-WP(C) Westside Hydro Data_051007_Electric Rev Req Model (2009 GRC) Rebuttal" xfId="4247"/>
    <cellStyle name="_DEM-WP(C) Westside Hydro Data_051007_Electric Rev Req Model (2009 GRC) Rebuttal 2" xfId="4248"/>
    <cellStyle name="_DEM-WP(C) Westside Hydro Data_051007_Electric Rev Req Model (2009 GRC) Rebuttal 2 2" xfId="4249"/>
    <cellStyle name="_DEM-WP(C) Westside Hydro Data_051007_Electric Rev Req Model (2009 GRC) Rebuttal 3" xfId="4250"/>
    <cellStyle name="_DEM-WP(C) Westside Hydro Data_051007_Electric Rev Req Model (2009 GRC) Rebuttal REmoval of New  WH Solar AdjustMI" xfId="4251"/>
    <cellStyle name="_DEM-WP(C) Westside Hydro Data_051007_Electric Rev Req Model (2009 GRC) Rebuttal REmoval of New  WH Solar AdjustMI 2" xfId="4252"/>
    <cellStyle name="_DEM-WP(C) Westside Hydro Data_051007_Electric Rev Req Model (2009 GRC) Rebuttal REmoval of New  WH Solar AdjustMI 2 2" xfId="4253"/>
    <cellStyle name="_DEM-WP(C) Westside Hydro Data_051007_Electric Rev Req Model (2009 GRC) Rebuttal REmoval of New  WH Solar AdjustMI 3" xfId="4254"/>
    <cellStyle name="_DEM-WP(C) Westside Hydro Data_051007_Electric Rev Req Model (2009 GRC) Revised 01-18-2010" xfId="4255"/>
    <cellStyle name="_DEM-WP(C) Westside Hydro Data_051007_Electric Rev Req Model (2009 GRC) Revised 01-18-2010 2" xfId="4256"/>
    <cellStyle name="_DEM-WP(C) Westside Hydro Data_051007_Electric Rev Req Model (2009 GRC) Revised 01-18-2010 2 2" xfId="4257"/>
    <cellStyle name="_DEM-WP(C) Westside Hydro Data_051007_Electric Rev Req Model (2009 GRC) Revised 01-18-2010 3" xfId="4258"/>
    <cellStyle name="_DEM-WP(C) Westside Hydro Data_051007_Electric Rev Req Model (2010 GRC)" xfId="4259"/>
    <cellStyle name="_DEM-WP(C) Westside Hydro Data_051007_Electric Rev Req Model (2010 GRC) SF" xfId="4260"/>
    <cellStyle name="_DEM-WP(C) Westside Hydro Data_051007_Final Order Electric" xfId="4261"/>
    <cellStyle name="_DEM-WP(C) Westside Hydro Data_051007_Final Order Electric EXHIBIT A-1" xfId="4262"/>
    <cellStyle name="_DEM-WP(C) Westside Hydro Data_051007_Final Order Electric EXHIBIT A-1 2" xfId="4263"/>
    <cellStyle name="_DEM-WP(C) Westside Hydro Data_051007_Final Order Electric EXHIBIT A-1 2 2" xfId="4264"/>
    <cellStyle name="_DEM-WP(C) Westside Hydro Data_051007_Final Order Electric EXHIBIT A-1 3" xfId="4265"/>
    <cellStyle name="_DEM-WP(C) Westside Hydro Data_051007_NIM Summary" xfId="4266"/>
    <cellStyle name="_DEM-WP(C) Westside Hydro Data_051007_NIM Summary 2" xfId="4267"/>
    <cellStyle name="_DEM-WP(C) Westside Hydro Data_051007_Power Costs - Comparison bx Rbtl-Staff-Jt-PC" xfId="4268"/>
    <cellStyle name="_DEM-WP(C) Westside Hydro Data_051007_Power Costs - Comparison bx Rbtl-Staff-Jt-PC 2" xfId="4269"/>
    <cellStyle name="_DEM-WP(C) Westside Hydro Data_051007_Power Costs - Comparison bx Rbtl-Staff-Jt-PC 2 2" xfId="4270"/>
    <cellStyle name="_DEM-WP(C) Westside Hydro Data_051007_Power Costs - Comparison bx Rbtl-Staff-Jt-PC 3" xfId="4271"/>
    <cellStyle name="_DEM-WP(C) Westside Hydro Data_051007_Rebuttal Power Costs" xfId="4272"/>
    <cellStyle name="_DEM-WP(C) Westside Hydro Data_051007_Rebuttal Power Costs 2" xfId="4273"/>
    <cellStyle name="_DEM-WP(C) Westside Hydro Data_051007_Rebuttal Power Costs 2 2" xfId="4274"/>
    <cellStyle name="_DEM-WP(C) Westside Hydro Data_051007_Rebuttal Power Costs 3" xfId="4275"/>
    <cellStyle name="_DEM-WP(C) Westside Hydro Data_051007_TENASKA REGULATORY ASSET" xfId="4276"/>
    <cellStyle name="_DEM-WP(C) Westside Hydro Data_051007_TENASKA REGULATORY ASSET 2" xfId="4277"/>
    <cellStyle name="_DEM-WP(C) Westside Hydro Data_051007_TENASKA REGULATORY ASSET 2 2" xfId="4278"/>
    <cellStyle name="_DEM-WP(C) Westside Hydro Data_051007_TENASKA REGULATORY ASSET 3" xfId="4279"/>
    <cellStyle name="_Elec Peak Capacity Need_2008-2029_032709_Wind 5% Cap" xfId="4280"/>
    <cellStyle name="_Elec Peak Capacity Need_2008-2029_032709_Wind 5% Cap 2" xfId="4281"/>
    <cellStyle name="_Elec Peak Capacity Need_2008-2029_032709_Wind 5% Cap_NIM Summary" xfId="4282"/>
    <cellStyle name="_Elec Peak Capacity Need_2008-2029_032709_Wind 5% Cap_NIM Summary 2" xfId="4283"/>
    <cellStyle name="_Elec Peak Capacity Need_2008-2029_032709_Wind 5% Cap-ST-Adj-PJP1" xfId="4284"/>
    <cellStyle name="_Elec Peak Capacity Need_2008-2029_032709_Wind 5% Cap-ST-Adj-PJP1 2" xfId="4285"/>
    <cellStyle name="_Elec Peak Capacity Need_2008-2029_032709_Wind 5% Cap-ST-Adj-PJP1_NIM Summary" xfId="4286"/>
    <cellStyle name="_Elec Peak Capacity Need_2008-2029_032709_Wind 5% Cap-ST-Adj-PJP1_NIM Summary 2" xfId="4287"/>
    <cellStyle name="_Elec Peak Capacity Need_2008-2029_120908_Wind 5% Cap_Low" xfId="4288"/>
    <cellStyle name="_Elec Peak Capacity Need_2008-2029_120908_Wind 5% Cap_Low 2" xfId="4289"/>
    <cellStyle name="_Elec Peak Capacity Need_2008-2029_120908_Wind 5% Cap_Low_NIM Summary" xfId="4290"/>
    <cellStyle name="_Elec Peak Capacity Need_2008-2029_120908_Wind 5% Cap_Low_NIM Summary 2" xfId="4291"/>
    <cellStyle name="_Elec Peak Capacity Need_2008-2029_Wind 5% Cap_050809" xfId="4292"/>
    <cellStyle name="_Elec Peak Capacity Need_2008-2029_Wind 5% Cap_050809 2" xfId="4293"/>
    <cellStyle name="_Elec Peak Capacity Need_2008-2029_Wind 5% Cap_050809_NIM Summary" xfId="4294"/>
    <cellStyle name="_Elec Peak Capacity Need_2008-2029_Wind 5% Cap_050809_NIM Summary 2" xfId="4295"/>
    <cellStyle name="_x0013__Electric Rev Req Model (2009 GRC) " xfId="4296"/>
    <cellStyle name="_x0013__Electric Rev Req Model (2009 GRC)  2" xfId="4297"/>
    <cellStyle name="_x0013__Electric Rev Req Model (2009 GRC)  2 2" xfId="4298"/>
    <cellStyle name="_x0013__Electric Rev Req Model (2009 GRC)  3" xfId="4299"/>
    <cellStyle name="_x0013__Electric Rev Req Model (2009 GRC) Rebuttal" xfId="4300"/>
    <cellStyle name="_x0013__Electric Rev Req Model (2009 GRC) Rebuttal 2" xfId="4301"/>
    <cellStyle name="_x0013__Electric Rev Req Model (2009 GRC) Rebuttal 2 2" xfId="4302"/>
    <cellStyle name="_x0013__Electric Rev Req Model (2009 GRC) Rebuttal 3" xfId="4303"/>
    <cellStyle name="_x0013__Electric Rev Req Model (2009 GRC) Rebuttal REmoval of New  WH Solar AdjustMI" xfId="4304"/>
    <cellStyle name="_x0013__Electric Rev Req Model (2009 GRC) Rebuttal REmoval of New  WH Solar AdjustMI 2" xfId="4305"/>
    <cellStyle name="_x0013__Electric Rev Req Model (2009 GRC) Rebuttal REmoval of New  WH Solar AdjustMI 2 2" xfId="4306"/>
    <cellStyle name="_x0013__Electric Rev Req Model (2009 GRC) Rebuttal REmoval of New  WH Solar AdjustMI 3" xfId="4307"/>
    <cellStyle name="_x0013__Electric Rev Req Model (2009 GRC) Revised 01-18-2010" xfId="4308"/>
    <cellStyle name="_x0013__Electric Rev Req Model (2009 GRC) Revised 01-18-2010 2" xfId="4309"/>
    <cellStyle name="_x0013__Electric Rev Req Model (2009 GRC) Revised 01-18-2010 2 2" xfId="4310"/>
    <cellStyle name="_x0013__Electric Rev Req Model (2009 GRC) Revised 01-18-2010 3" xfId="4311"/>
    <cellStyle name="_x0013__Electric Rev Req Model (2010 GRC)" xfId="4312"/>
    <cellStyle name="_x0013__Electric Rev Req Model (2010 GRC) SF" xfId="4313"/>
    <cellStyle name="_ENCOGEN_WBOOK" xfId="4314"/>
    <cellStyle name="_ENCOGEN_WBOOK 2" xfId="4315"/>
    <cellStyle name="_ENCOGEN_WBOOK_NIM Summary" xfId="4316"/>
    <cellStyle name="_ENCOGEN_WBOOK_NIM Summary 2" xfId="4317"/>
    <cellStyle name="_x0013__Final Order Electric EXHIBIT A-1" xfId="4318"/>
    <cellStyle name="_x0013__Final Order Electric EXHIBIT A-1 2" xfId="4319"/>
    <cellStyle name="_x0013__Final Order Electric EXHIBIT A-1 2 2" xfId="4320"/>
    <cellStyle name="_x0013__Final Order Electric EXHIBIT A-1 3" xfId="4321"/>
    <cellStyle name="_Fixed Gas Transport 1 19 09" xfId="4322"/>
    <cellStyle name="_Fixed Gas Transport 1 19 09 2" xfId="4323"/>
    <cellStyle name="_Fixed Gas Transport 1 19 09 2 2" xfId="4324"/>
    <cellStyle name="_Fixed Gas Transport 1 19 09 3" xfId="4325"/>
    <cellStyle name="_Fuel Prices 4-14" xfId="4326"/>
    <cellStyle name="_Fuel Prices 4-14 2" xfId="4327"/>
    <cellStyle name="_Fuel Prices 4-14 2 2" xfId="4328"/>
    <cellStyle name="_Fuel Prices 4-14 2 2 2" xfId="4329"/>
    <cellStyle name="_Fuel Prices 4-14 2 3" xfId="4330"/>
    <cellStyle name="_Fuel Prices 4-14 3" xfId="4331"/>
    <cellStyle name="_Fuel Prices 4-14 3 2" xfId="4332"/>
    <cellStyle name="_Fuel Prices 4-14 4" xfId="4333"/>
    <cellStyle name="_Fuel Prices 4-14 4 2" xfId="4334"/>
    <cellStyle name="_Fuel Prices 4-14 5" xfId="4335"/>
    <cellStyle name="_Fuel Prices 4-14_04 07E Wild Horse Wind Expansion (C) (2)" xfId="4336"/>
    <cellStyle name="_Fuel Prices 4-14_04 07E Wild Horse Wind Expansion (C) (2) 2" xfId="4337"/>
    <cellStyle name="_Fuel Prices 4-14_04 07E Wild Horse Wind Expansion (C) (2) 2 2" xfId="4338"/>
    <cellStyle name="_Fuel Prices 4-14_04 07E Wild Horse Wind Expansion (C) (2) 3" xfId="4339"/>
    <cellStyle name="_Fuel Prices 4-14_04 07E Wild Horse Wind Expansion (C) (2)_Adj Bench DR 3 for Initial Briefs (Electric)" xfId="4340"/>
    <cellStyle name="_Fuel Prices 4-14_04 07E Wild Horse Wind Expansion (C) (2)_Adj Bench DR 3 for Initial Briefs (Electric) 2" xfId="4341"/>
    <cellStyle name="_Fuel Prices 4-14_04 07E Wild Horse Wind Expansion (C) (2)_Adj Bench DR 3 for Initial Briefs (Electric) 2 2" xfId="4342"/>
    <cellStyle name="_Fuel Prices 4-14_04 07E Wild Horse Wind Expansion (C) (2)_Adj Bench DR 3 for Initial Briefs (Electric) 3" xfId="4343"/>
    <cellStyle name="_Fuel Prices 4-14_04 07E Wild Horse Wind Expansion (C) (2)_Book1" xfId="4344"/>
    <cellStyle name="_Fuel Prices 4-14_04 07E Wild Horse Wind Expansion (C) (2)_Electric Rev Req Model (2009 GRC) " xfId="4345"/>
    <cellStyle name="_Fuel Prices 4-14_04 07E Wild Horse Wind Expansion (C) (2)_Electric Rev Req Model (2009 GRC)  2" xfId="4346"/>
    <cellStyle name="_Fuel Prices 4-14_04 07E Wild Horse Wind Expansion (C) (2)_Electric Rev Req Model (2009 GRC)  2 2" xfId="4347"/>
    <cellStyle name="_Fuel Prices 4-14_04 07E Wild Horse Wind Expansion (C) (2)_Electric Rev Req Model (2009 GRC)  3" xfId="4348"/>
    <cellStyle name="_Fuel Prices 4-14_04 07E Wild Horse Wind Expansion (C) (2)_Electric Rev Req Model (2009 GRC) Rebuttal" xfId="4349"/>
    <cellStyle name="_Fuel Prices 4-14_04 07E Wild Horse Wind Expansion (C) (2)_Electric Rev Req Model (2009 GRC) Rebuttal 2" xfId="4350"/>
    <cellStyle name="_Fuel Prices 4-14_04 07E Wild Horse Wind Expansion (C) (2)_Electric Rev Req Model (2009 GRC) Rebuttal 2 2" xfId="4351"/>
    <cellStyle name="_Fuel Prices 4-14_04 07E Wild Horse Wind Expansion (C) (2)_Electric Rev Req Model (2009 GRC) Rebuttal 3" xfId="4352"/>
    <cellStyle name="_Fuel Prices 4-14_04 07E Wild Horse Wind Expansion (C) (2)_Electric Rev Req Model (2009 GRC) Rebuttal REmoval of New  WH Solar AdjustMI" xfId="4353"/>
    <cellStyle name="_Fuel Prices 4-14_04 07E Wild Horse Wind Expansion (C) (2)_Electric Rev Req Model (2009 GRC) Rebuttal REmoval of New  WH Solar AdjustMI 2" xfId="4354"/>
    <cellStyle name="_Fuel Prices 4-14_04 07E Wild Horse Wind Expansion (C) (2)_Electric Rev Req Model (2009 GRC) Rebuttal REmoval of New  WH Solar AdjustMI 2 2" xfId="4355"/>
    <cellStyle name="_Fuel Prices 4-14_04 07E Wild Horse Wind Expansion (C) (2)_Electric Rev Req Model (2009 GRC) Rebuttal REmoval of New  WH Solar AdjustMI 3" xfId="4356"/>
    <cellStyle name="_Fuel Prices 4-14_04 07E Wild Horse Wind Expansion (C) (2)_Electric Rev Req Model (2009 GRC) Revised 01-18-2010" xfId="4357"/>
    <cellStyle name="_Fuel Prices 4-14_04 07E Wild Horse Wind Expansion (C) (2)_Electric Rev Req Model (2009 GRC) Revised 01-18-2010 2" xfId="4358"/>
    <cellStyle name="_Fuel Prices 4-14_04 07E Wild Horse Wind Expansion (C) (2)_Electric Rev Req Model (2009 GRC) Revised 01-18-2010 2 2" xfId="4359"/>
    <cellStyle name="_Fuel Prices 4-14_04 07E Wild Horse Wind Expansion (C) (2)_Electric Rev Req Model (2009 GRC) Revised 01-18-2010 3" xfId="4360"/>
    <cellStyle name="_Fuel Prices 4-14_04 07E Wild Horse Wind Expansion (C) (2)_Electric Rev Req Model (2010 GRC)" xfId="4361"/>
    <cellStyle name="_Fuel Prices 4-14_04 07E Wild Horse Wind Expansion (C) (2)_Electric Rev Req Model (2010 GRC) SF" xfId="4362"/>
    <cellStyle name="_Fuel Prices 4-14_04 07E Wild Horse Wind Expansion (C) (2)_Final Order Electric EXHIBIT A-1" xfId="4363"/>
    <cellStyle name="_Fuel Prices 4-14_04 07E Wild Horse Wind Expansion (C) (2)_Final Order Electric EXHIBIT A-1 2" xfId="4364"/>
    <cellStyle name="_Fuel Prices 4-14_04 07E Wild Horse Wind Expansion (C) (2)_Final Order Electric EXHIBIT A-1 2 2" xfId="4365"/>
    <cellStyle name="_Fuel Prices 4-14_04 07E Wild Horse Wind Expansion (C) (2)_Final Order Electric EXHIBIT A-1 3" xfId="4366"/>
    <cellStyle name="_Fuel Prices 4-14_04 07E Wild Horse Wind Expansion (C) (2)_TENASKA REGULATORY ASSET" xfId="4367"/>
    <cellStyle name="_Fuel Prices 4-14_04 07E Wild Horse Wind Expansion (C) (2)_TENASKA REGULATORY ASSET 2" xfId="4368"/>
    <cellStyle name="_Fuel Prices 4-14_04 07E Wild Horse Wind Expansion (C) (2)_TENASKA REGULATORY ASSET 2 2" xfId="4369"/>
    <cellStyle name="_Fuel Prices 4-14_04 07E Wild Horse Wind Expansion (C) (2)_TENASKA REGULATORY ASSET 3" xfId="4370"/>
    <cellStyle name="_Fuel Prices 4-14_16.37E Wild Horse Expansion DeferralRevwrkingfile SF" xfId="4371"/>
    <cellStyle name="_Fuel Prices 4-14_16.37E Wild Horse Expansion DeferralRevwrkingfile SF 2" xfId="4372"/>
    <cellStyle name="_Fuel Prices 4-14_16.37E Wild Horse Expansion DeferralRevwrkingfile SF 2 2" xfId="4373"/>
    <cellStyle name="_Fuel Prices 4-14_16.37E Wild Horse Expansion DeferralRevwrkingfile SF 3" xfId="4374"/>
    <cellStyle name="_Fuel Prices 4-14_2009 Compliance Filing PCA Exhibits for GRC" xfId="4375"/>
    <cellStyle name="_Fuel Prices 4-14_2009 GRC Compl Filing - Exhibit D" xfId="4376"/>
    <cellStyle name="_Fuel Prices 4-14_2009 GRC Compl Filing - Exhibit D 2" xfId="4377"/>
    <cellStyle name="_Fuel Prices 4-14_2010 PTC's July1_Dec31 2010 " xfId="4378"/>
    <cellStyle name="_Fuel Prices 4-14_2010 PTC's Sept10_Aug11 (Version 4)" xfId="4379"/>
    <cellStyle name="_Fuel Prices 4-14_3.01 Income Statement" xfId="4380"/>
    <cellStyle name="_Fuel Prices 4-14_4 31 Regulatory Assets and Liabilities  7 06- Exhibit D" xfId="4381"/>
    <cellStyle name="_Fuel Prices 4-14_4 31 Regulatory Assets and Liabilities  7 06- Exhibit D 2" xfId="4382"/>
    <cellStyle name="_Fuel Prices 4-14_4 31 Regulatory Assets and Liabilities  7 06- Exhibit D 2 2" xfId="4383"/>
    <cellStyle name="_Fuel Prices 4-14_4 31 Regulatory Assets and Liabilities  7 06- Exhibit D 3" xfId="4384"/>
    <cellStyle name="_Fuel Prices 4-14_4 31 Regulatory Assets and Liabilities  7 06- Exhibit D_NIM Summary" xfId="4385"/>
    <cellStyle name="_Fuel Prices 4-14_4 31 Regulatory Assets and Liabilities  7 06- Exhibit D_NIM Summary 2" xfId="4386"/>
    <cellStyle name="_Fuel Prices 4-14_4 32 Regulatory Assets and Liabilities  7 06- Exhibit D" xfId="4387"/>
    <cellStyle name="_Fuel Prices 4-14_4 32 Regulatory Assets and Liabilities  7 06- Exhibit D 2" xfId="4388"/>
    <cellStyle name="_Fuel Prices 4-14_4 32 Regulatory Assets and Liabilities  7 06- Exhibit D 2 2" xfId="4389"/>
    <cellStyle name="_Fuel Prices 4-14_4 32 Regulatory Assets and Liabilities  7 06- Exhibit D 3" xfId="4390"/>
    <cellStyle name="_Fuel Prices 4-14_4 32 Regulatory Assets and Liabilities  7 06- Exhibit D_NIM Summary" xfId="4391"/>
    <cellStyle name="_Fuel Prices 4-14_4 32 Regulatory Assets and Liabilities  7 06- Exhibit D_NIM Summary 2" xfId="4392"/>
    <cellStyle name="_Fuel Prices 4-14_Att B to RECs proceeds proposal" xfId="4393"/>
    <cellStyle name="_Fuel Prices 4-14_AURORA Total New" xfId="4394"/>
    <cellStyle name="_Fuel Prices 4-14_AURORA Total New 2" xfId="4395"/>
    <cellStyle name="_Fuel Prices 4-14_Backup for Attachment B 2010-09-09" xfId="4396"/>
    <cellStyle name="_Fuel Prices 4-14_Bench Request - Attachment B" xfId="4397"/>
    <cellStyle name="_Fuel Prices 4-14_Book2" xfId="4398"/>
    <cellStyle name="_Fuel Prices 4-14_Book2 2" xfId="4399"/>
    <cellStyle name="_Fuel Prices 4-14_Book2 2 2" xfId="4400"/>
    <cellStyle name="_Fuel Prices 4-14_Book2 3" xfId="4401"/>
    <cellStyle name="_Fuel Prices 4-14_Book2_Adj Bench DR 3 for Initial Briefs (Electric)" xfId="4402"/>
    <cellStyle name="_Fuel Prices 4-14_Book2_Adj Bench DR 3 for Initial Briefs (Electric) 2" xfId="4403"/>
    <cellStyle name="_Fuel Prices 4-14_Book2_Adj Bench DR 3 for Initial Briefs (Electric) 2 2" xfId="4404"/>
    <cellStyle name="_Fuel Prices 4-14_Book2_Adj Bench DR 3 for Initial Briefs (Electric) 3" xfId="4405"/>
    <cellStyle name="_Fuel Prices 4-14_Book2_Electric Rev Req Model (2009 GRC) Rebuttal" xfId="4406"/>
    <cellStyle name="_Fuel Prices 4-14_Book2_Electric Rev Req Model (2009 GRC) Rebuttal 2" xfId="4407"/>
    <cellStyle name="_Fuel Prices 4-14_Book2_Electric Rev Req Model (2009 GRC) Rebuttal 2 2" xfId="4408"/>
    <cellStyle name="_Fuel Prices 4-14_Book2_Electric Rev Req Model (2009 GRC) Rebuttal 3" xfId="4409"/>
    <cellStyle name="_Fuel Prices 4-14_Book2_Electric Rev Req Model (2009 GRC) Rebuttal REmoval of New  WH Solar AdjustMI" xfId="4410"/>
    <cellStyle name="_Fuel Prices 4-14_Book2_Electric Rev Req Model (2009 GRC) Rebuttal REmoval of New  WH Solar AdjustMI 2" xfId="4411"/>
    <cellStyle name="_Fuel Prices 4-14_Book2_Electric Rev Req Model (2009 GRC) Rebuttal REmoval of New  WH Solar AdjustMI 2 2" xfId="4412"/>
    <cellStyle name="_Fuel Prices 4-14_Book2_Electric Rev Req Model (2009 GRC) Rebuttal REmoval of New  WH Solar AdjustMI 3" xfId="4413"/>
    <cellStyle name="_Fuel Prices 4-14_Book2_Electric Rev Req Model (2009 GRC) Revised 01-18-2010" xfId="4414"/>
    <cellStyle name="_Fuel Prices 4-14_Book2_Electric Rev Req Model (2009 GRC) Revised 01-18-2010 2" xfId="4415"/>
    <cellStyle name="_Fuel Prices 4-14_Book2_Electric Rev Req Model (2009 GRC) Revised 01-18-2010 2 2" xfId="4416"/>
    <cellStyle name="_Fuel Prices 4-14_Book2_Electric Rev Req Model (2009 GRC) Revised 01-18-2010 3" xfId="4417"/>
    <cellStyle name="_Fuel Prices 4-14_Book2_Final Order Electric EXHIBIT A-1" xfId="4418"/>
    <cellStyle name="_Fuel Prices 4-14_Book2_Final Order Electric EXHIBIT A-1 2" xfId="4419"/>
    <cellStyle name="_Fuel Prices 4-14_Book2_Final Order Electric EXHIBIT A-1 2 2" xfId="4420"/>
    <cellStyle name="_Fuel Prices 4-14_Book2_Final Order Electric EXHIBIT A-1 3" xfId="4421"/>
    <cellStyle name="_Fuel Prices 4-14_Book4" xfId="4422"/>
    <cellStyle name="_Fuel Prices 4-14_Book4 2" xfId="4423"/>
    <cellStyle name="_Fuel Prices 4-14_Book4 2 2" xfId="4424"/>
    <cellStyle name="_Fuel Prices 4-14_Book4 3" xfId="4425"/>
    <cellStyle name="_Fuel Prices 4-14_Book9" xfId="4426"/>
    <cellStyle name="_Fuel Prices 4-14_Book9 2" xfId="4427"/>
    <cellStyle name="_Fuel Prices 4-14_Book9 2 2" xfId="4428"/>
    <cellStyle name="_Fuel Prices 4-14_Book9 3" xfId="4429"/>
    <cellStyle name="_Fuel Prices 4-14_Chelan PUD Power Costs (8-10)" xfId="4430"/>
    <cellStyle name="_Fuel Prices 4-14_Direct Assignment Distribution Plant 2008" xfId="4431"/>
    <cellStyle name="_Fuel Prices 4-14_Direct Assignment Distribution Plant 2008 2" xfId="4432"/>
    <cellStyle name="_Fuel Prices 4-14_Direct Assignment Distribution Plant 2008 2 2" xfId="4433"/>
    <cellStyle name="_Fuel Prices 4-14_Direct Assignment Distribution Plant 2008 2 2 2" xfId="4434"/>
    <cellStyle name="_Fuel Prices 4-14_Direct Assignment Distribution Plant 2008 2 3" xfId="4435"/>
    <cellStyle name="_Fuel Prices 4-14_Direct Assignment Distribution Plant 2008 2 3 2" xfId="4436"/>
    <cellStyle name="_Fuel Prices 4-14_Direct Assignment Distribution Plant 2008 2 4" xfId="4437"/>
    <cellStyle name="_Fuel Prices 4-14_Direct Assignment Distribution Plant 2008 2 4 2" xfId="4438"/>
    <cellStyle name="_Fuel Prices 4-14_Direct Assignment Distribution Plant 2008 3" xfId="4439"/>
    <cellStyle name="_Fuel Prices 4-14_Direct Assignment Distribution Plant 2008 3 2" xfId="4440"/>
    <cellStyle name="_Fuel Prices 4-14_Direct Assignment Distribution Plant 2008 4" xfId="4441"/>
    <cellStyle name="_Fuel Prices 4-14_Direct Assignment Distribution Plant 2008 4 2" xfId="4442"/>
    <cellStyle name="_Fuel Prices 4-14_Direct Assignment Distribution Plant 2008 5" xfId="4443"/>
    <cellStyle name="_Fuel Prices 4-14_Direct Assignment Distribution Plant 2008 6" xfId="4444"/>
    <cellStyle name="_Fuel Prices 4-14_DWH-08 (Rate Spread &amp; Design Workpapers)" xfId="4445"/>
    <cellStyle name="_Fuel Prices 4-14_Electric COS Inputs" xfId="4446"/>
    <cellStyle name="_Fuel Prices 4-14_Electric COS Inputs 2" xfId="4447"/>
    <cellStyle name="_Fuel Prices 4-14_Electric COS Inputs 2 2" xfId="4448"/>
    <cellStyle name="_Fuel Prices 4-14_Electric COS Inputs 2 2 2" xfId="4449"/>
    <cellStyle name="_Fuel Prices 4-14_Electric COS Inputs 2 3" xfId="4450"/>
    <cellStyle name="_Fuel Prices 4-14_Electric COS Inputs 2 3 2" xfId="4451"/>
    <cellStyle name="_Fuel Prices 4-14_Electric COS Inputs 2 4" xfId="4452"/>
    <cellStyle name="_Fuel Prices 4-14_Electric COS Inputs 2 4 2" xfId="4453"/>
    <cellStyle name="_Fuel Prices 4-14_Electric COS Inputs 3" xfId="4454"/>
    <cellStyle name="_Fuel Prices 4-14_Electric COS Inputs 3 2" xfId="4455"/>
    <cellStyle name="_Fuel Prices 4-14_Electric COS Inputs 4" xfId="4456"/>
    <cellStyle name="_Fuel Prices 4-14_Electric COS Inputs 4 2" xfId="4457"/>
    <cellStyle name="_Fuel Prices 4-14_Electric COS Inputs 5" xfId="4458"/>
    <cellStyle name="_Fuel Prices 4-14_Electric COS Inputs 6" xfId="4459"/>
    <cellStyle name="_Fuel Prices 4-14_Electric Rate Spread and Rate Design 3.23.09" xfId="4460"/>
    <cellStyle name="_Fuel Prices 4-14_Electric Rate Spread and Rate Design 3.23.09 2" xfId="4461"/>
    <cellStyle name="_Fuel Prices 4-14_Electric Rate Spread and Rate Design 3.23.09 2 2" xfId="4462"/>
    <cellStyle name="_Fuel Prices 4-14_Electric Rate Spread and Rate Design 3.23.09 2 2 2" xfId="4463"/>
    <cellStyle name="_Fuel Prices 4-14_Electric Rate Spread and Rate Design 3.23.09 2 3" xfId="4464"/>
    <cellStyle name="_Fuel Prices 4-14_Electric Rate Spread and Rate Design 3.23.09 2 3 2" xfId="4465"/>
    <cellStyle name="_Fuel Prices 4-14_Electric Rate Spread and Rate Design 3.23.09 2 4" xfId="4466"/>
    <cellStyle name="_Fuel Prices 4-14_Electric Rate Spread and Rate Design 3.23.09 2 4 2" xfId="4467"/>
    <cellStyle name="_Fuel Prices 4-14_Electric Rate Spread and Rate Design 3.23.09 3" xfId="4468"/>
    <cellStyle name="_Fuel Prices 4-14_Electric Rate Spread and Rate Design 3.23.09 3 2" xfId="4469"/>
    <cellStyle name="_Fuel Prices 4-14_Electric Rate Spread and Rate Design 3.23.09 4" xfId="4470"/>
    <cellStyle name="_Fuel Prices 4-14_Electric Rate Spread and Rate Design 3.23.09 4 2" xfId="4471"/>
    <cellStyle name="_Fuel Prices 4-14_Electric Rate Spread and Rate Design 3.23.09 5" xfId="4472"/>
    <cellStyle name="_Fuel Prices 4-14_Electric Rate Spread and Rate Design 3.23.09 6" xfId="4473"/>
    <cellStyle name="_Fuel Prices 4-14_Final 2008 PTC Rate Design Workpapers 10.27.08" xfId="4474"/>
    <cellStyle name="_Fuel Prices 4-14_Final 2009 Electric Low Income Workpapers" xfId="4475"/>
    <cellStyle name="_Fuel Prices 4-14_INPUTS" xfId="4476"/>
    <cellStyle name="_Fuel Prices 4-14_INPUTS 2" xfId="4477"/>
    <cellStyle name="_Fuel Prices 4-14_INPUTS 2 2" xfId="4478"/>
    <cellStyle name="_Fuel Prices 4-14_INPUTS 2 2 2" xfId="4479"/>
    <cellStyle name="_Fuel Prices 4-14_INPUTS 2 3" xfId="4480"/>
    <cellStyle name="_Fuel Prices 4-14_INPUTS 2 3 2" xfId="4481"/>
    <cellStyle name="_Fuel Prices 4-14_INPUTS 2 4" xfId="4482"/>
    <cellStyle name="_Fuel Prices 4-14_INPUTS 2 4 2" xfId="4483"/>
    <cellStyle name="_Fuel Prices 4-14_INPUTS 3" xfId="4484"/>
    <cellStyle name="_Fuel Prices 4-14_INPUTS 3 2" xfId="4485"/>
    <cellStyle name="_Fuel Prices 4-14_INPUTS 4" xfId="4486"/>
    <cellStyle name="_Fuel Prices 4-14_INPUTS 4 2" xfId="4487"/>
    <cellStyle name="_Fuel Prices 4-14_INPUTS 5" xfId="4488"/>
    <cellStyle name="_Fuel Prices 4-14_INPUTS 6" xfId="4489"/>
    <cellStyle name="_Fuel Prices 4-14_Leased Transformer &amp; Substation Plant &amp; Rev 12-2009" xfId="4490"/>
    <cellStyle name="_Fuel Prices 4-14_Leased Transformer &amp; Substation Plant &amp; Rev 12-2009 2" xfId="4491"/>
    <cellStyle name="_Fuel Prices 4-14_Leased Transformer &amp; Substation Plant &amp; Rev 12-2009 2 2" xfId="4492"/>
    <cellStyle name="_Fuel Prices 4-14_Leased Transformer &amp; Substation Plant &amp; Rev 12-2009 2 2 2" xfId="4493"/>
    <cellStyle name="_Fuel Prices 4-14_Leased Transformer &amp; Substation Plant &amp; Rev 12-2009 2 3" xfId="4494"/>
    <cellStyle name="_Fuel Prices 4-14_Leased Transformer &amp; Substation Plant &amp; Rev 12-2009 2 3 2" xfId="4495"/>
    <cellStyle name="_Fuel Prices 4-14_Leased Transformer &amp; Substation Plant &amp; Rev 12-2009 2 4" xfId="4496"/>
    <cellStyle name="_Fuel Prices 4-14_Leased Transformer &amp; Substation Plant &amp; Rev 12-2009 2 4 2" xfId="4497"/>
    <cellStyle name="_Fuel Prices 4-14_Leased Transformer &amp; Substation Plant &amp; Rev 12-2009 3" xfId="4498"/>
    <cellStyle name="_Fuel Prices 4-14_Leased Transformer &amp; Substation Plant &amp; Rev 12-2009 3 2" xfId="4499"/>
    <cellStyle name="_Fuel Prices 4-14_Leased Transformer &amp; Substation Plant &amp; Rev 12-2009 4" xfId="4500"/>
    <cellStyle name="_Fuel Prices 4-14_Leased Transformer &amp; Substation Plant &amp; Rev 12-2009 4 2" xfId="4501"/>
    <cellStyle name="_Fuel Prices 4-14_Leased Transformer &amp; Substation Plant &amp; Rev 12-2009 5" xfId="4502"/>
    <cellStyle name="_Fuel Prices 4-14_Leased Transformer &amp; Substation Plant &amp; Rev 12-2009 6" xfId="4503"/>
    <cellStyle name="_Fuel Prices 4-14_NIM Summary" xfId="4504"/>
    <cellStyle name="_Fuel Prices 4-14_NIM Summary 09GRC" xfId="4505"/>
    <cellStyle name="_Fuel Prices 4-14_NIM Summary 09GRC 2" xfId="4506"/>
    <cellStyle name="_Fuel Prices 4-14_NIM Summary 2" xfId="4507"/>
    <cellStyle name="_Fuel Prices 4-14_NIM Summary 3" xfId="4508"/>
    <cellStyle name="_Fuel Prices 4-14_NIM Summary 4" xfId="4509"/>
    <cellStyle name="_Fuel Prices 4-14_NIM Summary 5" xfId="4510"/>
    <cellStyle name="_Fuel Prices 4-14_NIM Summary 6" xfId="4511"/>
    <cellStyle name="_Fuel Prices 4-14_NIM Summary 7" xfId="4512"/>
    <cellStyle name="_Fuel Prices 4-14_NIM Summary 8" xfId="4513"/>
    <cellStyle name="_Fuel Prices 4-14_NIM Summary 9" xfId="4514"/>
    <cellStyle name="_Fuel Prices 4-14_PCA 10 -  Exhibit D from A Kellogg Jan 2011" xfId="4515"/>
    <cellStyle name="_Fuel Prices 4-14_PCA 10 -  Exhibit D from A Kellogg July 2011" xfId="4516"/>
    <cellStyle name="_Fuel Prices 4-14_PCA 10 -  Exhibit D from S Free Rcv'd 12-11" xfId="4517"/>
    <cellStyle name="_Fuel Prices 4-14_PCA 9 -  Exhibit D April 2010" xfId="4518"/>
    <cellStyle name="_Fuel Prices 4-14_PCA 9 -  Exhibit D April 2010 (3)" xfId="4519"/>
    <cellStyle name="_Fuel Prices 4-14_PCA 9 -  Exhibit D April 2010 (3) 2" xfId="4520"/>
    <cellStyle name="_Fuel Prices 4-14_PCA 9 -  Exhibit D Nov 2010" xfId="4521"/>
    <cellStyle name="_Fuel Prices 4-14_PCA 9 - Exhibit D at August 2010" xfId="4522"/>
    <cellStyle name="_Fuel Prices 4-14_PCA 9 - Exhibit D June 2010 GRC" xfId="4523"/>
    <cellStyle name="_Fuel Prices 4-14_Peak Credit Exhibits for 2009 GRC" xfId="4524"/>
    <cellStyle name="_Fuel Prices 4-14_Peak Credit Exhibits for 2009 GRC 2" xfId="4525"/>
    <cellStyle name="_Fuel Prices 4-14_Peak Credit Exhibits for 2009 GRC 2 2" xfId="4526"/>
    <cellStyle name="_Fuel Prices 4-14_Peak Credit Exhibits for 2009 GRC 2 2 2" xfId="4527"/>
    <cellStyle name="_Fuel Prices 4-14_Peak Credit Exhibits for 2009 GRC 2 3" xfId="4528"/>
    <cellStyle name="_Fuel Prices 4-14_Peak Credit Exhibits for 2009 GRC 2 3 2" xfId="4529"/>
    <cellStyle name="_Fuel Prices 4-14_Peak Credit Exhibits for 2009 GRC 2 4" xfId="4530"/>
    <cellStyle name="_Fuel Prices 4-14_Peak Credit Exhibits for 2009 GRC 2 4 2" xfId="4531"/>
    <cellStyle name="_Fuel Prices 4-14_Peak Credit Exhibits for 2009 GRC 3" xfId="4532"/>
    <cellStyle name="_Fuel Prices 4-14_Peak Credit Exhibits for 2009 GRC 3 2" xfId="4533"/>
    <cellStyle name="_Fuel Prices 4-14_Peak Credit Exhibits for 2009 GRC 4" xfId="4534"/>
    <cellStyle name="_Fuel Prices 4-14_Peak Credit Exhibits for 2009 GRC 4 2" xfId="4535"/>
    <cellStyle name="_Fuel Prices 4-14_Peak Credit Exhibits for 2009 GRC 5" xfId="4536"/>
    <cellStyle name="_Fuel Prices 4-14_Peak Credit Exhibits for 2009 GRC 6" xfId="4537"/>
    <cellStyle name="_Fuel Prices 4-14_Power Costs - Comparison bx Rbtl-Staff-Jt-PC" xfId="4538"/>
    <cellStyle name="_Fuel Prices 4-14_Power Costs - Comparison bx Rbtl-Staff-Jt-PC 2" xfId="4539"/>
    <cellStyle name="_Fuel Prices 4-14_Power Costs - Comparison bx Rbtl-Staff-Jt-PC 2 2" xfId="4540"/>
    <cellStyle name="_Fuel Prices 4-14_Power Costs - Comparison bx Rbtl-Staff-Jt-PC 3" xfId="4541"/>
    <cellStyle name="_Fuel Prices 4-14_Power Costs - Comparison bx Rbtl-Staff-Jt-PC_Adj Bench DR 3 for Initial Briefs (Electric)" xfId="4542"/>
    <cellStyle name="_Fuel Prices 4-14_Power Costs - Comparison bx Rbtl-Staff-Jt-PC_Adj Bench DR 3 for Initial Briefs (Electric) 2" xfId="4543"/>
    <cellStyle name="_Fuel Prices 4-14_Power Costs - Comparison bx Rbtl-Staff-Jt-PC_Adj Bench DR 3 for Initial Briefs (Electric) 2 2" xfId="4544"/>
    <cellStyle name="_Fuel Prices 4-14_Power Costs - Comparison bx Rbtl-Staff-Jt-PC_Adj Bench DR 3 for Initial Briefs (Electric) 3" xfId="4545"/>
    <cellStyle name="_Fuel Prices 4-14_Power Costs - Comparison bx Rbtl-Staff-Jt-PC_Electric Rev Req Model (2009 GRC) Rebuttal" xfId="4546"/>
    <cellStyle name="_Fuel Prices 4-14_Power Costs - Comparison bx Rbtl-Staff-Jt-PC_Electric Rev Req Model (2009 GRC) Rebuttal 2" xfId="4547"/>
    <cellStyle name="_Fuel Prices 4-14_Power Costs - Comparison bx Rbtl-Staff-Jt-PC_Electric Rev Req Model (2009 GRC) Rebuttal 2 2" xfId="4548"/>
    <cellStyle name="_Fuel Prices 4-14_Power Costs - Comparison bx Rbtl-Staff-Jt-PC_Electric Rev Req Model (2009 GRC) Rebuttal 3" xfId="4549"/>
    <cellStyle name="_Fuel Prices 4-14_Power Costs - Comparison bx Rbtl-Staff-Jt-PC_Electric Rev Req Model (2009 GRC) Rebuttal REmoval of New  WH Solar AdjustMI" xfId="4550"/>
    <cellStyle name="_Fuel Prices 4-14_Power Costs - Comparison bx Rbtl-Staff-Jt-PC_Electric Rev Req Model (2009 GRC) Rebuttal REmoval of New  WH Solar AdjustMI 2" xfId="4551"/>
    <cellStyle name="_Fuel Prices 4-14_Power Costs - Comparison bx Rbtl-Staff-Jt-PC_Electric Rev Req Model (2009 GRC) Rebuttal REmoval of New  WH Solar AdjustMI 2 2" xfId="4552"/>
    <cellStyle name="_Fuel Prices 4-14_Power Costs - Comparison bx Rbtl-Staff-Jt-PC_Electric Rev Req Model (2009 GRC) Rebuttal REmoval of New  WH Solar AdjustMI 3" xfId="4553"/>
    <cellStyle name="_Fuel Prices 4-14_Power Costs - Comparison bx Rbtl-Staff-Jt-PC_Electric Rev Req Model (2009 GRC) Revised 01-18-2010" xfId="4554"/>
    <cellStyle name="_Fuel Prices 4-14_Power Costs - Comparison bx Rbtl-Staff-Jt-PC_Electric Rev Req Model (2009 GRC) Revised 01-18-2010 2" xfId="4555"/>
    <cellStyle name="_Fuel Prices 4-14_Power Costs - Comparison bx Rbtl-Staff-Jt-PC_Electric Rev Req Model (2009 GRC) Revised 01-18-2010 2 2" xfId="4556"/>
    <cellStyle name="_Fuel Prices 4-14_Power Costs - Comparison bx Rbtl-Staff-Jt-PC_Electric Rev Req Model (2009 GRC) Revised 01-18-2010 3" xfId="4557"/>
    <cellStyle name="_Fuel Prices 4-14_Power Costs - Comparison bx Rbtl-Staff-Jt-PC_Final Order Electric EXHIBIT A-1" xfId="4558"/>
    <cellStyle name="_Fuel Prices 4-14_Power Costs - Comparison bx Rbtl-Staff-Jt-PC_Final Order Electric EXHIBIT A-1 2" xfId="4559"/>
    <cellStyle name="_Fuel Prices 4-14_Power Costs - Comparison bx Rbtl-Staff-Jt-PC_Final Order Electric EXHIBIT A-1 2 2" xfId="4560"/>
    <cellStyle name="_Fuel Prices 4-14_Power Costs - Comparison bx Rbtl-Staff-Jt-PC_Final Order Electric EXHIBIT A-1 3" xfId="4561"/>
    <cellStyle name="_Fuel Prices 4-14_Production Adj 4.37" xfId="4562"/>
    <cellStyle name="_Fuel Prices 4-14_Production Adj 4.37 2" xfId="4563"/>
    <cellStyle name="_Fuel Prices 4-14_Production Adj 4.37 2 2" xfId="4564"/>
    <cellStyle name="_Fuel Prices 4-14_Production Adj 4.37 3" xfId="4565"/>
    <cellStyle name="_Fuel Prices 4-14_Purchased Power Adj 4.03" xfId="4566"/>
    <cellStyle name="_Fuel Prices 4-14_Purchased Power Adj 4.03 2" xfId="4567"/>
    <cellStyle name="_Fuel Prices 4-14_Purchased Power Adj 4.03 2 2" xfId="4568"/>
    <cellStyle name="_Fuel Prices 4-14_Purchased Power Adj 4.03 3" xfId="4569"/>
    <cellStyle name="_Fuel Prices 4-14_Rate Design Sch 24" xfId="4570"/>
    <cellStyle name="_Fuel Prices 4-14_Rate Design Sch 24 2" xfId="4571"/>
    <cellStyle name="_Fuel Prices 4-14_Rate Design Sch 25" xfId="4572"/>
    <cellStyle name="_Fuel Prices 4-14_Rate Design Sch 25 2" xfId="4573"/>
    <cellStyle name="_Fuel Prices 4-14_Rate Design Sch 25 2 2" xfId="4574"/>
    <cellStyle name="_Fuel Prices 4-14_Rate Design Sch 25 3" xfId="4575"/>
    <cellStyle name="_Fuel Prices 4-14_Rate Design Sch 26" xfId="4576"/>
    <cellStyle name="_Fuel Prices 4-14_Rate Design Sch 26 2" xfId="4577"/>
    <cellStyle name="_Fuel Prices 4-14_Rate Design Sch 26 2 2" xfId="4578"/>
    <cellStyle name="_Fuel Prices 4-14_Rate Design Sch 26 3" xfId="4579"/>
    <cellStyle name="_Fuel Prices 4-14_Rate Design Sch 31" xfId="4580"/>
    <cellStyle name="_Fuel Prices 4-14_Rate Design Sch 31 2" xfId="4581"/>
    <cellStyle name="_Fuel Prices 4-14_Rate Design Sch 31 2 2" xfId="4582"/>
    <cellStyle name="_Fuel Prices 4-14_Rate Design Sch 31 3" xfId="4583"/>
    <cellStyle name="_Fuel Prices 4-14_Rate Design Sch 43" xfId="4584"/>
    <cellStyle name="_Fuel Prices 4-14_Rate Design Sch 43 2" xfId="4585"/>
    <cellStyle name="_Fuel Prices 4-14_Rate Design Sch 43 2 2" xfId="4586"/>
    <cellStyle name="_Fuel Prices 4-14_Rate Design Sch 43 3" xfId="4587"/>
    <cellStyle name="_Fuel Prices 4-14_Rate Design Sch 448-449" xfId="4588"/>
    <cellStyle name="_Fuel Prices 4-14_Rate Design Sch 448-449 2" xfId="4589"/>
    <cellStyle name="_Fuel Prices 4-14_Rate Design Sch 46" xfId="4590"/>
    <cellStyle name="_Fuel Prices 4-14_Rate Design Sch 46 2" xfId="4591"/>
    <cellStyle name="_Fuel Prices 4-14_Rate Design Sch 46 2 2" xfId="4592"/>
    <cellStyle name="_Fuel Prices 4-14_Rate Design Sch 46 3" xfId="4593"/>
    <cellStyle name="_Fuel Prices 4-14_Rate Spread" xfId="4594"/>
    <cellStyle name="_Fuel Prices 4-14_Rate Spread 2" xfId="4595"/>
    <cellStyle name="_Fuel Prices 4-14_Rate Spread 2 2" xfId="4596"/>
    <cellStyle name="_Fuel Prices 4-14_Rate Spread 3" xfId="4597"/>
    <cellStyle name="_Fuel Prices 4-14_Rebuttal Power Costs" xfId="4598"/>
    <cellStyle name="_Fuel Prices 4-14_Rebuttal Power Costs 2" xfId="4599"/>
    <cellStyle name="_Fuel Prices 4-14_Rebuttal Power Costs 2 2" xfId="4600"/>
    <cellStyle name="_Fuel Prices 4-14_Rebuttal Power Costs 3" xfId="4601"/>
    <cellStyle name="_Fuel Prices 4-14_Rebuttal Power Costs_Adj Bench DR 3 for Initial Briefs (Electric)" xfId="4602"/>
    <cellStyle name="_Fuel Prices 4-14_Rebuttal Power Costs_Adj Bench DR 3 for Initial Briefs (Electric) 2" xfId="4603"/>
    <cellStyle name="_Fuel Prices 4-14_Rebuttal Power Costs_Adj Bench DR 3 for Initial Briefs (Electric) 2 2" xfId="4604"/>
    <cellStyle name="_Fuel Prices 4-14_Rebuttal Power Costs_Adj Bench DR 3 for Initial Briefs (Electric) 3" xfId="4605"/>
    <cellStyle name="_Fuel Prices 4-14_Rebuttal Power Costs_Electric Rev Req Model (2009 GRC) Rebuttal" xfId="4606"/>
    <cellStyle name="_Fuel Prices 4-14_Rebuttal Power Costs_Electric Rev Req Model (2009 GRC) Rebuttal 2" xfId="4607"/>
    <cellStyle name="_Fuel Prices 4-14_Rebuttal Power Costs_Electric Rev Req Model (2009 GRC) Rebuttal 2 2" xfId="4608"/>
    <cellStyle name="_Fuel Prices 4-14_Rebuttal Power Costs_Electric Rev Req Model (2009 GRC) Rebuttal 3" xfId="4609"/>
    <cellStyle name="_Fuel Prices 4-14_Rebuttal Power Costs_Electric Rev Req Model (2009 GRC) Rebuttal REmoval of New  WH Solar AdjustMI" xfId="4610"/>
    <cellStyle name="_Fuel Prices 4-14_Rebuttal Power Costs_Electric Rev Req Model (2009 GRC) Rebuttal REmoval of New  WH Solar AdjustMI 2" xfId="4611"/>
    <cellStyle name="_Fuel Prices 4-14_Rebuttal Power Costs_Electric Rev Req Model (2009 GRC) Rebuttal REmoval of New  WH Solar AdjustMI 2 2" xfId="4612"/>
    <cellStyle name="_Fuel Prices 4-14_Rebuttal Power Costs_Electric Rev Req Model (2009 GRC) Rebuttal REmoval of New  WH Solar AdjustMI 3" xfId="4613"/>
    <cellStyle name="_Fuel Prices 4-14_Rebuttal Power Costs_Electric Rev Req Model (2009 GRC) Revised 01-18-2010" xfId="4614"/>
    <cellStyle name="_Fuel Prices 4-14_Rebuttal Power Costs_Electric Rev Req Model (2009 GRC) Revised 01-18-2010 2" xfId="4615"/>
    <cellStyle name="_Fuel Prices 4-14_Rebuttal Power Costs_Electric Rev Req Model (2009 GRC) Revised 01-18-2010 2 2" xfId="4616"/>
    <cellStyle name="_Fuel Prices 4-14_Rebuttal Power Costs_Electric Rev Req Model (2009 GRC) Revised 01-18-2010 3" xfId="4617"/>
    <cellStyle name="_Fuel Prices 4-14_Rebuttal Power Costs_Final Order Electric EXHIBIT A-1" xfId="4618"/>
    <cellStyle name="_Fuel Prices 4-14_Rebuttal Power Costs_Final Order Electric EXHIBIT A-1 2" xfId="4619"/>
    <cellStyle name="_Fuel Prices 4-14_Rebuttal Power Costs_Final Order Electric EXHIBIT A-1 2 2" xfId="4620"/>
    <cellStyle name="_Fuel Prices 4-14_Rebuttal Power Costs_Final Order Electric EXHIBIT A-1 3" xfId="4621"/>
    <cellStyle name="_Fuel Prices 4-14_RECS vs PTC's w Interest 6-28-10" xfId="4622"/>
    <cellStyle name="_Fuel Prices 4-14_ROR 5.02" xfId="4623"/>
    <cellStyle name="_Fuel Prices 4-14_ROR 5.02 2" xfId="4624"/>
    <cellStyle name="_Fuel Prices 4-14_ROR 5.02 2 2" xfId="4625"/>
    <cellStyle name="_Fuel Prices 4-14_ROR 5.02 3" xfId="4626"/>
    <cellStyle name="_Fuel Prices 4-14_Sch 40 Feeder OH 2008" xfId="4627"/>
    <cellStyle name="_Fuel Prices 4-14_Sch 40 Feeder OH 2008 2" xfId="4628"/>
    <cellStyle name="_Fuel Prices 4-14_Sch 40 Feeder OH 2008 2 2" xfId="4629"/>
    <cellStyle name="_Fuel Prices 4-14_Sch 40 Feeder OH 2008 3" xfId="4630"/>
    <cellStyle name="_Fuel Prices 4-14_Sch 40 Interim Energy Rates " xfId="4631"/>
    <cellStyle name="_Fuel Prices 4-14_Sch 40 Interim Energy Rates  2" xfId="4632"/>
    <cellStyle name="_Fuel Prices 4-14_Sch 40 Interim Energy Rates  2 2" xfId="4633"/>
    <cellStyle name="_Fuel Prices 4-14_Sch 40 Interim Energy Rates  3" xfId="4634"/>
    <cellStyle name="_Fuel Prices 4-14_Sch 40 Substation A&amp;G 2008" xfId="4635"/>
    <cellStyle name="_Fuel Prices 4-14_Sch 40 Substation A&amp;G 2008 2" xfId="4636"/>
    <cellStyle name="_Fuel Prices 4-14_Sch 40 Substation A&amp;G 2008 2 2" xfId="4637"/>
    <cellStyle name="_Fuel Prices 4-14_Sch 40 Substation A&amp;G 2008 3" xfId="4638"/>
    <cellStyle name="_Fuel Prices 4-14_Sch 40 Substation O&amp;M 2008" xfId="4639"/>
    <cellStyle name="_Fuel Prices 4-14_Sch 40 Substation O&amp;M 2008 2" xfId="4640"/>
    <cellStyle name="_Fuel Prices 4-14_Sch 40 Substation O&amp;M 2008 2 2" xfId="4641"/>
    <cellStyle name="_Fuel Prices 4-14_Sch 40 Substation O&amp;M 2008 3" xfId="4642"/>
    <cellStyle name="_Fuel Prices 4-14_Subs 2008" xfId="4643"/>
    <cellStyle name="_Fuel Prices 4-14_Subs 2008 2" xfId="4644"/>
    <cellStyle name="_Fuel Prices 4-14_Subs 2008 2 2" xfId="4645"/>
    <cellStyle name="_Fuel Prices 4-14_Subs 2008 3" xfId="4646"/>
    <cellStyle name="_Fuel Prices 4-14_Typical Residential Impacts 10.27.08" xfId="4647"/>
    <cellStyle name="_Fuel Prices 4-14_Wind Integration 10GRC" xfId="4648"/>
    <cellStyle name="_Fuel Prices 4-14_Wind Integration 10GRC 2" xfId="4649"/>
    <cellStyle name="_Gas Low Income 2009" xfId="4650"/>
    <cellStyle name="_Gas Pro Forma Rev CY 2007 Janet 4_8_08" xfId="4651"/>
    <cellStyle name="_Gas Transportation Charges_2009GRC_120308" xfId="4652"/>
    <cellStyle name="_Gas Transportation Charges_2009GRC_120308 2" xfId="4653"/>
    <cellStyle name="_Gas Transportation Charges_2009GRC_120308 2 2" xfId="4654"/>
    <cellStyle name="_Gas Transportation Charges_2009GRC_120308 3" xfId="4655"/>
    <cellStyle name="_Gas Transportation Charges_2009GRC_120308_Chelan PUD Power Costs (8-10)" xfId="4656"/>
    <cellStyle name="_Gas Transportation Charges_2009GRC_120308_DEM-WP(C) Costs Not In AURORA 2010GRC As Filed" xfId="4657"/>
    <cellStyle name="_Gas Transportation Charges_2009GRC_120308_DEM-WP(C) Costs Not In AURORA 2010GRC As Filed 2" xfId="4658"/>
    <cellStyle name="_Gas Transportation Charges_2009GRC_120308_NIM Summary" xfId="4659"/>
    <cellStyle name="_Gas Transportation Charges_2009GRC_120308_NIM Summary 09GRC" xfId="4660"/>
    <cellStyle name="_Gas Transportation Charges_2009GRC_120308_NIM Summary 09GRC 2" xfId="4661"/>
    <cellStyle name="_Gas Transportation Charges_2009GRC_120308_NIM Summary 2" xfId="4662"/>
    <cellStyle name="_Gas Transportation Charges_2009GRC_120308_NIM Summary 3" xfId="4663"/>
    <cellStyle name="_Gas Transportation Charges_2009GRC_120308_NIM Summary 4" xfId="4664"/>
    <cellStyle name="_Gas Transportation Charges_2009GRC_120308_NIM Summary 5" xfId="4665"/>
    <cellStyle name="_Gas Transportation Charges_2009GRC_120308_NIM Summary 6" xfId="4666"/>
    <cellStyle name="_Gas Transportation Charges_2009GRC_120308_NIM Summary 7" xfId="4667"/>
    <cellStyle name="_Gas Transportation Charges_2009GRC_120308_NIM Summary 8" xfId="4668"/>
    <cellStyle name="_Gas Transportation Charges_2009GRC_120308_NIM Summary 9" xfId="4669"/>
    <cellStyle name="_Gas Transportation Charges_2009GRC_120308_PCA 9 -  Exhibit D April 2010 (3)" xfId="4670"/>
    <cellStyle name="_Gas Transportation Charges_2009GRC_120308_PCA 9 -  Exhibit D April 2010 (3) 2" xfId="4671"/>
    <cellStyle name="_Gas Transportation Charges_2009GRC_120308_Reconciliation" xfId="4672"/>
    <cellStyle name="_Gas Transportation Charges_2009GRC_120308_Reconciliation 2" xfId="4673"/>
    <cellStyle name="_Gas Transportation Charges_2009GRC_120308_Wind Integration 10GRC" xfId="4674"/>
    <cellStyle name="_Gas Transportation Charges_2009GRC_120308_Wind Integration 10GRC 2" xfId="4675"/>
    <cellStyle name="_Makewholes" xfId="4676"/>
    <cellStyle name="_Mid C 09GRC" xfId="4677"/>
    <cellStyle name="_Monthly Fixed Input" xfId="4678"/>
    <cellStyle name="_Monthly Fixed Input 2" xfId="4679"/>
    <cellStyle name="_Monthly Fixed Input_NIM Summary" xfId="4680"/>
    <cellStyle name="_Monthly Fixed Input_NIM Summary 2" xfId="4681"/>
    <cellStyle name="_NIM 06 Base Case Current Trends" xfId="4682"/>
    <cellStyle name="_NIM 06 Base Case Current Trends 10" xfId="4683"/>
    <cellStyle name="_NIM 06 Base Case Current Trends 2" xfId="4684"/>
    <cellStyle name="_NIM 06 Base Case Current Trends 2 2" xfId="4685"/>
    <cellStyle name="_NIM 06 Base Case Current Trends 3" xfId="4686"/>
    <cellStyle name="_NIM 06 Base Case Current Trends 3 2" xfId="4687"/>
    <cellStyle name="_NIM 06 Base Case Current Trends 4" xfId="4688"/>
    <cellStyle name="_NIM 06 Base Case Current Trends 4 2" xfId="4689"/>
    <cellStyle name="_NIM 06 Base Case Current Trends 4_2011 Operations Snapshot" xfId="4690"/>
    <cellStyle name="_NIM 06 Base Case Current Trends 4_Department" xfId="4691"/>
    <cellStyle name="_NIM 06 Base Case Current Trends 4_VarX" xfId="4692"/>
    <cellStyle name="_NIM 06 Base Case Current Trends 5" xfId="4693"/>
    <cellStyle name="_NIM 06 Base Case Current Trends 5 2" xfId="4694"/>
    <cellStyle name="_NIM 06 Base Case Current Trends 5 2 2" xfId="4695"/>
    <cellStyle name="_NIM 06 Base Case Current Trends 5 2_County_Stop_Light_Chart_2012_02" xfId="4696"/>
    <cellStyle name="_NIM 06 Base Case Current Trends 5 2_County_Stop_Light_Chart_2012_06" xfId="4697"/>
    <cellStyle name="_NIM 06 Base Case Current Trends 5 2_County_Stop_Light_Chart_Template" xfId="4698"/>
    <cellStyle name="_NIM 06 Base Case Current Trends 5_2011 OM ASM Report" xfId="4699"/>
    <cellStyle name="_NIM 06 Base Case Current Trends 5_2011 OM ASM Report 2" xfId="4700"/>
    <cellStyle name="_NIM 06 Base Case Current Trends 5_2011 OM ASM Report_County_Stop_Light_Chart_2012_02" xfId="4701"/>
    <cellStyle name="_NIM 06 Base Case Current Trends 5_2011 OM ASM Report_County_Stop_Light_Chart_2012_06" xfId="4702"/>
    <cellStyle name="_NIM 06 Base Case Current Trends 5_2011 OM ASM Report_County_Stop_Light_Chart_Template" xfId="4703"/>
    <cellStyle name="_NIM 06 Base Case Current Trends 5_2011 Operations Snapshot" xfId="4704"/>
    <cellStyle name="_NIM 06 Base Case Current Trends 5_2011 Operations Snapshot 2" xfId="4705"/>
    <cellStyle name="_NIM 06 Base Case Current Trends 5_2011 Operations Snapshot_County_Stop_Light_Chart_2012_02" xfId="4706"/>
    <cellStyle name="_NIM 06 Base Case Current Trends 5_2011 Operations Snapshot_County_Stop_Light_Chart_2012_06" xfId="4707"/>
    <cellStyle name="_NIM 06 Base Case Current Trends 5_2011 Operations Snapshot_County_Stop_Light_Chart_Template" xfId="4708"/>
    <cellStyle name="_NIM 06 Base Case Current Trends 5_2012 Operations Snapshot" xfId="4709"/>
    <cellStyle name="_NIM 06 Base Case Current Trends 5_Copy of 2011 OM ASM Report" xfId="4710"/>
    <cellStyle name="_NIM 06 Base Case Current Trends 5_Department" xfId="4711"/>
    <cellStyle name="_NIM 06 Base Case Current Trends 5_Jan 2012 OM ASM Report" xfId="4712"/>
    <cellStyle name="_NIM 06 Base Case Current Trends 5_VarX" xfId="4713"/>
    <cellStyle name="_NIM 06 Base Case Current Trends 6" xfId="4714"/>
    <cellStyle name="_NIM 06 Base Case Current Trends 6 2" xfId="4715"/>
    <cellStyle name="_NIM 06 Base Case Current Trends 6_County_Stop_Light_Chart_2012_02" xfId="4716"/>
    <cellStyle name="_NIM 06 Base Case Current Trends 6_County_Stop_Light_Chart_2012_06" xfId="4717"/>
    <cellStyle name="_NIM 06 Base Case Current Trends 6_County_Stop_Light_Chart_Template" xfId="4718"/>
    <cellStyle name="_NIM 06 Base Case Current Trends 6_Department" xfId="4719"/>
    <cellStyle name="_NIM 06 Base Case Current Trends 6_Department 2" xfId="4720"/>
    <cellStyle name="_NIM 06 Base Case Current Trends 6_VarX" xfId="4721"/>
    <cellStyle name="_NIM 06 Base Case Current Trends 6_VarX 2" xfId="4722"/>
    <cellStyle name="_NIM 06 Base Case Current Trends 7" xfId="4723"/>
    <cellStyle name="_NIM 06 Base Case Current Trends 7 2" xfId="4724"/>
    <cellStyle name="_NIM 06 Base Case Current Trends 7_County_Stop_Light_Chart_2012_02" xfId="4725"/>
    <cellStyle name="_NIM 06 Base Case Current Trends 7_County_Stop_Light_Chart_2012_06" xfId="4726"/>
    <cellStyle name="_NIM 06 Base Case Current Trends 7_County_Stop_Light_Chart_Template" xfId="4727"/>
    <cellStyle name="_NIM 06 Base Case Current Trends 8" xfId="4728"/>
    <cellStyle name="_NIM 06 Base Case Current Trends 9" xfId="4729"/>
    <cellStyle name="_NIM 06 Base Case Current Trends_2011 OM ASM Report" xfId="4730"/>
    <cellStyle name="_NIM 06 Base Case Current Trends_2011 OM ASM Report 2" xfId="4731"/>
    <cellStyle name="_NIM 06 Base Case Current Trends_2011 OM ASM Report_County_Stop_Light_Chart_2012_02" xfId="4732"/>
    <cellStyle name="_NIM 06 Base Case Current Trends_2011 OM ASM Report_County_Stop_Light_Chart_2012_06" xfId="4733"/>
    <cellStyle name="_NIM 06 Base Case Current Trends_2011 OM ASM Report_County_Stop_Light_Chart_Template" xfId="4734"/>
    <cellStyle name="_NIM 06 Base Case Current Trends_Adj Bench DR 3 for Initial Briefs (Electric)" xfId="4735"/>
    <cellStyle name="_NIM 06 Base Case Current Trends_Adj Bench DR 3 for Initial Briefs (Electric) 2" xfId="4736"/>
    <cellStyle name="_NIM 06 Base Case Current Trends_Adj Bench DR 3 for Initial Briefs (Electric) 2 2" xfId="4737"/>
    <cellStyle name="_NIM 06 Base Case Current Trends_Adj Bench DR 3 for Initial Briefs (Electric) 3" xfId="4738"/>
    <cellStyle name="_NIM 06 Base Case Current Trends_Book1" xfId="4739"/>
    <cellStyle name="_NIM 06 Base Case Current Trends_Book2" xfId="4740"/>
    <cellStyle name="_NIM 06 Base Case Current Trends_Book2 2" xfId="4741"/>
    <cellStyle name="_NIM 06 Base Case Current Trends_Book2 2 2" xfId="4742"/>
    <cellStyle name="_NIM 06 Base Case Current Trends_Book2 3" xfId="4743"/>
    <cellStyle name="_NIM 06 Base Case Current Trends_Book2_Adj Bench DR 3 for Initial Briefs (Electric)" xfId="4744"/>
    <cellStyle name="_NIM 06 Base Case Current Trends_Book2_Adj Bench DR 3 for Initial Briefs (Electric) 2" xfId="4745"/>
    <cellStyle name="_NIM 06 Base Case Current Trends_Book2_Adj Bench DR 3 for Initial Briefs (Electric) 2 2" xfId="4746"/>
    <cellStyle name="_NIM 06 Base Case Current Trends_Book2_Adj Bench DR 3 for Initial Briefs (Electric) 3" xfId="4747"/>
    <cellStyle name="_NIM 06 Base Case Current Trends_Book2_Electric Rev Req Model (2009 GRC) Rebuttal" xfId="4748"/>
    <cellStyle name="_NIM 06 Base Case Current Trends_Book2_Electric Rev Req Model (2009 GRC) Rebuttal 2" xfId="4749"/>
    <cellStyle name="_NIM 06 Base Case Current Trends_Book2_Electric Rev Req Model (2009 GRC) Rebuttal 2 2" xfId="4750"/>
    <cellStyle name="_NIM 06 Base Case Current Trends_Book2_Electric Rev Req Model (2009 GRC) Rebuttal 3" xfId="4751"/>
    <cellStyle name="_NIM 06 Base Case Current Trends_Book2_Electric Rev Req Model (2009 GRC) Rebuttal REmoval of New  WH Solar AdjustMI" xfId="4752"/>
    <cellStyle name="_NIM 06 Base Case Current Trends_Book2_Electric Rev Req Model (2009 GRC) Rebuttal REmoval of New  WH Solar AdjustMI 2" xfId="4753"/>
    <cellStyle name="_NIM 06 Base Case Current Trends_Book2_Electric Rev Req Model (2009 GRC) Rebuttal REmoval of New  WH Solar AdjustMI 2 2" xfId="4754"/>
    <cellStyle name="_NIM 06 Base Case Current Trends_Book2_Electric Rev Req Model (2009 GRC) Rebuttal REmoval of New  WH Solar AdjustMI 3" xfId="4755"/>
    <cellStyle name="_NIM 06 Base Case Current Trends_Book2_Electric Rev Req Model (2009 GRC) Revised 01-18-2010" xfId="4756"/>
    <cellStyle name="_NIM 06 Base Case Current Trends_Book2_Electric Rev Req Model (2009 GRC) Revised 01-18-2010 2" xfId="4757"/>
    <cellStyle name="_NIM 06 Base Case Current Trends_Book2_Electric Rev Req Model (2009 GRC) Revised 01-18-2010 2 2" xfId="4758"/>
    <cellStyle name="_NIM 06 Base Case Current Trends_Book2_Electric Rev Req Model (2009 GRC) Revised 01-18-2010 3" xfId="4759"/>
    <cellStyle name="_NIM 06 Base Case Current Trends_Book2_Final Order Electric EXHIBIT A-1" xfId="4760"/>
    <cellStyle name="_NIM 06 Base Case Current Trends_Book2_Final Order Electric EXHIBIT A-1 2" xfId="4761"/>
    <cellStyle name="_NIM 06 Base Case Current Trends_Book2_Final Order Electric EXHIBIT A-1 2 2" xfId="4762"/>
    <cellStyle name="_NIM 06 Base Case Current Trends_Book2_Final Order Electric EXHIBIT A-1 3" xfId="4763"/>
    <cellStyle name="_NIM 06 Base Case Current Trends_Chelan PUD Power Costs (8-10)" xfId="4764"/>
    <cellStyle name="_NIM 06 Base Case Current Trends_Confidential Material" xfId="4765"/>
    <cellStyle name="_NIM 06 Base Case Current Trends_DEM-WP(C) Colstrip 12 Coal Cost Forecast 2010GRC" xfId="4766"/>
    <cellStyle name="_NIM 06 Base Case Current Trends_DEM-WP(C) Production O&amp;M 2010GRC As-Filed" xfId="4767"/>
    <cellStyle name="_NIM 06 Base Case Current Trends_DEM-WP(C) Production O&amp;M 2010GRC As-Filed 2" xfId="4768"/>
    <cellStyle name="_NIM 06 Base Case Current Trends_Electric Rev Req Model (2009 GRC) " xfId="4769"/>
    <cellStyle name="_NIM 06 Base Case Current Trends_Electric Rev Req Model (2009 GRC)  2" xfId="4770"/>
    <cellStyle name="_NIM 06 Base Case Current Trends_Electric Rev Req Model (2009 GRC)  2 2" xfId="4771"/>
    <cellStyle name="_NIM 06 Base Case Current Trends_Electric Rev Req Model (2009 GRC)  3" xfId="4772"/>
    <cellStyle name="_NIM 06 Base Case Current Trends_Electric Rev Req Model (2009 GRC) Rebuttal" xfId="4773"/>
    <cellStyle name="_NIM 06 Base Case Current Trends_Electric Rev Req Model (2009 GRC) Rebuttal 2" xfId="4774"/>
    <cellStyle name="_NIM 06 Base Case Current Trends_Electric Rev Req Model (2009 GRC) Rebuttal 2 2" xfId="4775"/>
    <cellStyle name="_NIM 06 Base Case Current Trends_Electric Rev Req Model (2009 GRC) Rebuttal 3" xfId="4776"/>
    <cellStyle name="_NIM 06 Base Case Current Trends_Electric Rev Req Model (2009 GRC) Rebuttal REmoval of New  WH Solar AdjustMI" xfId="4777"/>
    <cellStyle name="_NIM 06 Base Case Current Trends_Electric Rev Req Model (2009 GRC) Rebuttal REmoval of New  WH Solar AdjustMI 2" xfId="4778"/>
    <cellStyle name="_NIM 06 Base Case Current Trends_Electric Rev Req Model (2009 GRC) Rebuttal REmoval of New  WH Solar AdjustMI 2 2" xfId="4779"/>
    <cellStyle name="_NIM 06 Base Case Current Trends_Electric Rev Req Model (2009 GRC) Rebuttal REmoval of New  WH Solar AdjustMI 3" xfId="4780"/>
    <cellStyle name="_NIM 06 Base Case Current Trends_Electric Rev Req Model (2009 GRC) Revised 01-18-2010" xfId="4781"/>
    <cellStyle name="_NIM 06 Base Case Current Trends_Electric Rev Req Model (2009 GRC) Revised 01-18-2010 2" xfId="4782"/>
    <cellStyle name="_NIM 06 Base Case Current Trends_Electric Rev Req Model (2009 GRC) Revised 01-18-2010 2 2" xfId="4783"/>
    <cellStyle name="_NIM 06 Base Case Current Trends_Electric Rev Req Model (2009 GRC) Revised 01-18-2010 3" xfId="4784"/>
    <cellStyle name="_NIM 06 Base Case Current Trends_Electric Rev Req Model (2010 GRC)" xfId="4785"/>
    <cellStyle name="_NIM 06 Base Case Current Trends_Electric Rev Req Model (2010 GRC) SF" xfId="4786"/>
    <cellStyle name="_NIM 06 Base Case Current Trends_Final Order Electric EXHIBIT A-1" xfId="4787"/>
    <cellStyle name="_NIM 06 Base Case Current Trends_Final Order Electric EXHIBIT A-1 2" xfId="4788"/>
    <cellStyle name="_NIM 06 Base Case Current Trends_Final Order Electric EXHIBIT A-1 2 2" xfId="4789"/>
    <cellStyle name="_NIM 06 Base Case Current Trends_Final Order Electric EXHIBIT A-1 3" xfId="4790"/>
    <cellStyle name="_NIM 06 Base Case Current Trends_NIM Summary" xfId="4791"/>
    <cellStyle name="_NIM 06 Base Case Current Trends_NIM Summary 2" xfId="4792"/>
    <cellStyle name="_NIM 06 Base Case Current Trends_Rebuttal Power Costs" xfId="4793"/>
    <cellStyle name="_NIM 06 Base Case Current Trends_Rebuttal Power Costs 2" xfId="4794"/>
    <cellStyle name="_NIM 06 Base Case Current Trends_Rebuttal Power Costs 2 2" xfId="4795"/>
    <cellStyle name="_NIM 06 Base Case Current Trends_Rebuttal Power Costs 3" xfId="4796"/>
    <cellStyle name="_NIM 06 Base Case Current Trends_Rebuttal Power Costs_Adj Bench DR 3 for Initial Briefs (Electric)" xfId="4797"/>
    <cellStyle name="_NIM 06 Base Case Current Trends_Rebuttal Power Costs_Adj Bench DR 3 for Initial Briefs (Electric) 2" xfId="4798"/>
    <cellStyle name="_NIM 06 Base Case Current Trends_Rebuttal Power Costs_Adj Bench DR 3 for Initial Briefs (Electric) 2 2" xfId="4799"/>
    <cellStyle name="_NIM 06 Base Case Current Trends_Rebuttal Power Costs_Adj Bench DR 3 for Initial Briefs (Electric) 3" xfId="4800"/>
    <cellStyle name="_NIM 06 Base Case Current Trends_Rebuttal Power Costs_Electric Rev Req Model (2009 GRC) Rebuttal" xfId="4801"/>
    <cellStyle name="_NIM 06 Base Case Current Trends_Rebuttal Power Costs_Electric Rev Req Model (2009 GRC) Rebuttal 2" xfId="4802"/>
    <cellStyle name="_NIM 06 Base Case Current Trends_Rebuttal Power Costs_Electric Rev Req Model (2009 GRC) Rebuttal 2 2" xfId="4803"/>
    <cellStyle name="_NIM 06 Base Case Current Trends_Rebuttal Power Costs_Electric Rev Req Model (2009 GRC) Rebuttal 3" xfId="4804"/>
    <cellStyle name="_NIM 06 Base Case Current Trends_Rebuttal Power Costs_Electric Rev Req Model (2009 GRC) Rebuttal REmoval of New  WH Solar AdjustMI" xfId="4805"/>
    <cellStyle name="_NIM 06 Base Case Current Trends_Rebuttal Power Costs_Electric Rev Req Model (2009 GRC) Rebuttal REmoval of New  WH Solar AdjustMI 2" xfId="4806"/>
    <cellStyle name="_NIM 06 Base Case Current Trends_Rebuttal Power Costs_Electric Rev Req Model (2009 GRC) Rebuttal REmoval of New  WH Solar AdjustMI 2 2" xfId="4807"/>
    <cellStyle name="_NIM 06 Base Case Current Trends_Rebuttal Power Costs_Electric Rev Req Model (2009 GRC) Rebuttal REmoval of New  WH Solar AdjustMI 3" xfId="4808"/>
    <cellStyle name="_NIM 06 Base Case Current Trends_Rebuttal Power Costs_Electric Rev Req Model (2009 GRC) Revised 01-18-2010" xfId="4809"/>
    <cellStyle name="_NIM 06 Base Case Current Trends_Rebuttal Power Costs_Electric Rev Req Model (2009 GRC) Revised 01-18-2010 2" xfId="4810"/>
    <cellStyle name="_NIM 06 Base Case Current Trends_Rebuttal Power Costs_Electric Rev Req Model (2009 GRC) Revised 01-18-2010 2 2" xfId="4811"/>
    <cellStyle name="_NIM 06 Base Case Current Trends_Rebuttal Power Costs_Electric Rev Req Model (2009 GRC) Revised 01-18-2010 3" xfId="4812"/>
    <cellStyle name="_NIM 06 Base Case Current Trends_Rebuttal Power Costs_Final Order Electric EXHIBIT A-1" xfId="4813"/>
    <cellStyle name="_NIM 06 Base Case Current Trends_Rebuttal Power Costs_Final Order Electric EXHIBIT A-1 2" xfId="4814"/>
    <cellStyle name="_NIM 06 Base Case Current Trends_Rebuttal Power Costs_Final Order Electric EXHIBIT A-1 2 2" xfId="4815"/>
    <cellStyle name="_NIM 06 Base Case Current Trends_Rebuttal Power Costs_Final Order Electric EXHIBIT A-1 3" xfId="4816"/>
    <cellStyle name="_NIM 06 Base Case Current Trends_TENASKA REGULATORY ASSET" xfId="4817"/>
    <cellStyle name="_NIM 06 Base Case Current Trends_TENASKA REGULATORY ASSET 2" xfId="4818"/>
    <cellStyle name="_NIM 06 Base Case Current Trends_TENASKA REGULATORY ASSET 2 2" xfId="4819"/>
    <cellStyle name="_NIM 06 Base Case Current Trends_TENASKA REGULATORY ASSET 3" xfId="4820"/>
    <cellStyle name="_NIM Summary 09GRC" xfId="4821"/>
    <cellStyle name="_NIM Summary 09GRC 2" xfId="4822"/>
    <cellStyle name="_NIM Summary 09GRC_NIM Summary" xfId="4823"/>
    <cellStyle name="_NIM Summary 09GRC_NIM Summary 2" xfId="4824"/>
    <cellStyle name="_OpCo and HoldCo Covenants Scen 11.6" xfId="4825"/>
    <cellStyle name="_OpCo and HoldCo Covenants Scen 11.6_Draft - New ASM" xfId="4826"/>
    <cellStyle name="_OpCo and HoldCo Covenants Scen 11.6_Draft - New ASM 2" xfId="4827"/>
    <cellStyle name="_OpCo and HoldCo Covenants Scen 11.6_Draft - New ASM_2011 OM ASM Report  (2)" xfId="4828"/>
    <cellStyle name="_OpCo and HoldCo Covenants Scen 11.6_Draft - New ASM_2011 Operations Snapshot" xfId="4829"/>
    <cellStyle name="_OpCo and HoldCo Covenants Scen 11.6_Draft - New ASM_2012 Operations Snapshot" xfId="4830"/>
    <cellStyle name="_OpCo and HoldCo Covenants Scen 11.6_Draft - New ASM_Copy of 2011 OM ASM Report" xfId="4831"/>
    <cellStyle name="_OpCo and HoldCo Covenants Scen 11.6_Draft - New ASM_Jan 2012 OM ASM Report" xfId="4832"/>
    <cellStyle name="_OpCo and HoldCo Covenants Scen 11.6_Draft - New ASM_Puget Management June 2011" xfId="4833"/>
    <cellStyle name="_OpCo and HoldCo Covenants Scen 11.6_Puget_Management_Draft_0311" xfId="4834"/>
    <cellStyle name="_OpCo and HoldCo Covenants Scen 11.6_Puget_Management_Draft_0411" xfId="4835"/>
    <cellStyle name="_OpCo and HoldCo Covenants Scen 11.6_Puget_Management_Draft_0511" xfId="4836"/>
    <cellStyle name="_OpCo and HoldCo Covenants Scen 11.6_Summary" xfId="4837"/>
    <cellStyle name="_OpCo and HoldCo Covenants Scen 11.6_Summary 2" xfId="4838"/>
    <cellStyle name="_OpCo and HoldCo Covenants Scen 11.6_Summary_2011 OM ASM Report  (2)" xfId="4839"/>
    <cellStyle name="_OpCo and HoldCo Covenants Scen 11.6_Summary_2011 Operations Snapshot" xfId="4840"/>
    <cellStyle name="_OpCo and HoldCo Covenants Scen 11.6_Summary_2012 Operations Snapshot" xfId="4841"/>
    <cellStyle name="_OpCo and HoldCo Covenants Scen 11.6_Summary_Copy of 2011 OM ASM Report" xfId="4842"/>
    <cellStyle name="_OpCo and HoldCo Covenants Scen 11.6_Summary_Jan 2012 OM ASM Report" xfId="4843"/>
    <cellStyle name="_PC DRAFT 10 15 07" xfId="4844"/>
    <cellStyle name="_PCA 7 - Exhibit D update 9_30_2008" xfId="4845"/>
    <cellStyle name="_PCA 7 - Exhibit D update 9_30_2008 2" xfId="4846"/>
    <cellStyle name="_PCA 7 - Exhibit D update 9_30_2008_Chelan PUD Power Costs (8-10)" xfId="4847"/>
    <cellStyle name="_PCA 7 - Exhibit D update 9_30_2008_NIM Summary" xfId="4848"/>
    <cellStyle name="_PCA 7 - Exhibit D update 9_30_2008_NIM Summary 2" xfId="4849"/>
    <cellStyle name="_PCA 7 - Exhibit D update 9_30_2008_Transmission Workbook for May BOD" xfId="4850"/>
    <cellStyle name="_PCA 7 - Exhibit D update 9_30_2008_Transmission Workbook for May BOD 2" xfId="4851"/>
    <cellStyle name="_PCA 7 - Exhibit D update 9_30_2008_Wind Integration 10GRC" xfId="4852"/>
    <cellStyle name="_PCA 7 - Exhibit D update 9_30_2008_Wind Integration 10GRC 2" xfId="4853"/>
    <cellStyle name="_PE" xfId="4854"/>
    <cellStyle name="_PE_Draft - New ASM" xfId="4855"/>
    <cellStyle name="_PE_Draft - New ASM 2" xfId="4856"/>
    <cellStyle name="_PE_Draft - New ASM_2011 OM ASM Report  (2)" xfId="4857"/>
    <cellStyle name="_PE_Draft - New ASM_2011 Operations Snapshot" xfId="4858"/>
    <cellStyle name="_PE_Draft - New ASM_2012 Operations Snapshot" xfId="4859"/>
    <cellStyle name="_PE_Draft - New ASM_Copy of 2011 OM ASM Report" xfId="4860"/>
    <cellStyle name="_PE_Draft - New ASM_Jan 2012 OM ASM Report" xfId="4861"/>
    <cellStyle name="_PE_Draft - New ASM_Puget Management June 2011" xfId="4862"/>
    <cellStyle name="_PE_Puget_Management_Draft_0311" xfId="4863"/>
    <cellStyle name="_PE_Puget_Management_Draft_0411" xfId="4864"/>
    <cellStyle name="_PE_Puget_Management_Draft_0511" xfId="4865"/>
    <cellStyle name="_PE_Summary" xfId="4866"/>
    <cellStyle name="_PE_Summary 2" xfId="4867"/>
    <cellStyle name="_PE_Summary_2011 OM ASM Report  (2)" xfId="4868"/>
    <cellStyle name="_PE_Summary_2011 Operations Snapshot" xfId="4869"/>
    <cellStyle name="_PE_Summary_2012 Operations Snapshot" xfId="4870"/>
    <cellStyle name="_PE_Summary_Copy of 2011 OM ASM Report" xfId="4871"/>
    <cellStyle name="_PE_Summary_Jan 2012 OM ASM Report" xfId="4872"/>
    <cellStyle name="_Portfolio SPlan Base Case.xls Chart 1" xfId="4873"/>
    <cellStyle name="_Portfolio SPlan Base Case.xls Chart 1 10" xfId="4874"/>
    <cellStyle name="_Portfolio SPlan Base Case.xls Chart 1 2" xfId="4875"/>
    <cellStyle name="_Portfolio SPlan Base Case.xls Chart 1 2 2" xfId="4876"/>
    <cellStyle name="_Portfolio SPlan Base Case.xls Chart 1 3" xfId="4877"/>
    <cellStyle name="_Portfolio SPlan Base Case.xls Chart 1 3 2" xfId="4878"/>
    <cellStyle name="_Portfolio SPlan Base Case.xls Chart 1 4" xfId="4879"/>
    <cellStyle name="_Portfolio SPlan Base Case.xls Chart 1 4 2" xfId="4880"/>
    <cellStyle name="_Portfolio SPlan Base Case.xls Chart 1 4_2011 Operations Snapshot" xfId="4881"/>
    <cellStyle name="_Portfolio SPlan Base Case.xls Chart 1 4_Department" xfId="4882"/>
    <cellStyle name="_Portfolio SPlan Base Case.xls Chart 1 4_VarX" xfId="4883"/>
    <cellStyle name="_Portfolio SPlan Base Case.xls Chart 1 5" xfId="4884"/>
    <cellStyle name="_Portfolio SPlan Base Case.xls Chart 1 5 2" xfId="4885"/>
    <cellStyle name="_Portfolio SPlan Base Case.xls Chart 1 5 2 2" xfId="4886"/>
    <cellStyle name="_Portfolio SPlan Base Case.xls Chart 1 5 2_County_Stop_Light_Chart_2012_02" xfId="4887"/>
    <cellStyle name="_Portfolio SPlan Base Case.xls Chart 1 5 2_County_Stop_Light_Chart_2012_06" xfId="4888"/>
    <cellStyle name="_Portfolio SPlan Base Case.xls Chart 1 5 2_County_Stop_Light_Chart_Template" xfId="4889"/>
    <cellStyle name="_Portfolio SPlan Base Case.xls Chart 1 5_2011 OM ASM Report" xfId="4890"/>
    <cellStyle name="_Portfolio SPlan Base Case.xls Chart 1 5_2011 OM ASM Report 2" xfId="4891"/>
    <cellStyle name="_Portfolio SPlan Base Case.xls Chart 1 5_2011 OM ASM Report_County_Stop_Light_Chart_2012_02" xfId="4892"/>
    <cellStyle name="_Portfolio SPlan Base Case.xls Chart 1 5_2011 OM ASM Report_County_Stop_Light_Chart_2012_06" xfId="4893"/>
    <cellStyle name="_Portfolio SPlan Base Case.xls Chart 1 5_2011 OM ASM Report_County_Stop_Light_Chart_Template" xfId="4894"/>
    <cellStyle name="_Portfolio SPlan Base Case.xls Chart 1 5_2011 Operations Snapshot" xfId="4895"/>
    <cellStyle name="_Portfolio SPlan Base Case.xls Chart 1 5_2011 Operations Snapshot 2" xfId="4896"/>
    <cellStyle name="_Portfolio SPlan Base Case.xls Chart 1 5_2011 Operations Snapshot_County_Stop_Light_Chart_2012_02" xfId="4897"/>
    <cellStyle name="_Portfolio SPlan Base Case.xls Chart 1 5_2011 Operations Snapshot_County_Stop_Light_Chart_2012_06" xfId="4898"/>
    <cellStyle name="_Portfolio SPlan Base Case.xls Chart 1 5_2011 Operations Snapshot_County_Stop_Light_Chart_Template" xfId="4899"/>
    <cellStyle name="_Portfolio SPlan Base Case.xls Chart 1 5_2012 Operations Snapshot" xfId="4900"/>
    <cellStyle name="_Portfolio SPlan Base Case.xls Chart 1 5_Copy of 2011 OM ASM Report" xfId="4901"/>
    <cellStyle name="_Portfolio SPlan Base Case.xls Chart 1 5_Department" xfId="4902"/>
    <cellStyle name="_Portfolio SPlan Base Case.xls Chart 1 5_Jan 2012 OM ASM Report" xfId="4903"/>
    <cellStyle name="_Portfolio SPlan Base Case.xls Chart 1 5_VarX" xfId="4904"/>
    <cellStyle name="_Portfolio SPlan Base Case.xls Chart 1 6" xfId="4905"/>
    <cellStyle name="_Portfolio SPlan Base Case.xls Chart 1 6 2" xfId="4906"/>
    <cellStyle name="_Portfolio SPlan Base Case.xls Chart 1 6_County_Stop_Light_Chart_2012_02" xfId="4907"/>
    <cellStyle name="_Portfolio SPlan Base Case.xls Chart 1 6_County_Stop_Light_Chart_2012_06" xfId="4908"/>
    <cellStyle name="_Portfolio SPlan Base Case.xls Chart 1 6_County_Stop_Light_Chart_Template" xfId="4909"/>
    <cellStyle name="_Portfolio SPlan Base Case.xls Chart 1 6_Department" xfId="4910"/>
    <cellStyle name="_Portfolio SPlan Base Case.xls Chart 1 6_Department 2" xfId="4911"/>
    <cellStyle name="_Portfolio SPlan Base Case.xls Chart 1 6_VarX" xfId="4912"/>
    <cellStyle name="_Portfolio SPlan Base Case.xls Chart 1 6_VarX 2" xfId="4913"/>
    <cellStyle name="_Portfolio SPlan Base Case.xls Chart 1 7" xfId="4914"/>
    <cellStyle name="_Portfolio SPlan Base Case.xls Chart 1 7 2" xfId="4915"/>
    <cellStyle name="_Portfolio SPlan Base Case.xls Chart 1 7_County_Stop_Light_Chart_2012_02" xfId="4916"/>
    <cellStyle name="_Portfolio SPlan Base Case.xls Chart 1 7_County_Stop_Light_Chart_2012_06" xfId="4917"/>
    <cellStyle name="_Portfolio SPlan Base Case.xls Chart 1 7_County_Stop_Light_Chart_Template" xfId="4918"/>
    <cellStyle name="_Portfolio SPlan Base Case.xls Chart 1 8" xfId="4919"/>
    <cellStyle name="_Portfolio SPlan Base Case.xls Chart 1 9" xfId="4920"/>
    <cellStyle name="_Portfolio SPlan Base Case.xls Chart 1_2011 OM ASM Report" xfId="4921"/>
    <cellStyle name="_Portfolio SPlan Base Case.xls Chart 1_2011 OM ASM Report 2" xfId="4922"/>
    <cellStyle name="_Portfolio SPlan Base Case.xls Chart 1_2011 OM ASM Report_County_Stop_Light_Chart_2012_02" xfId="4923"/>
    <cellStyle name="_Portfolio SPlan Base Case.xls Chart 1_2011 OM ASM Report_County_Stop_Light_Chart_2012_06" xfId="4924"/>
    <cellStyle name="_Portfolio SPlan Base Case.xls Chart 1_2011 OM ASM Report_County_Stop_Light_Chart_Template" xfId="4925"/>
    <cellStyle name="_Portfolio SPlan Base Case.xls Chart 1_Adj Bench DR 3 for Initial Briefs (Electric)" xfId="4926"/>
    <cellStyle name="_Portfolio SPlan Base Case.xls Chart 1_Adj Bench DR 3 for Initial Briefs (Electric) 2" xfId="4927"/>
    <cellStyle name="_Portfolio SPlan Base Case.xls Chart 1_Adj Bench DR 3 for Initial Briefs (Electric) 2 2" xfId="4928"/>
    <cellStyle name="_Portfolio SPlan Base Case.xls Chart 1_Adj Bench DR 3 for Initial Briefs (Electric) 3" xfId="4929"/>
    <cellStyle name="_Portfolio SPlan Base Case.xls Chart 1_Book1" xfId="4930"/>
    <cellStyle name="_Portfolio SPlan Base Case.xls Chart 1_Book2" xfId="4931"/>
    <cellStyle name="_Portfolio SPlan Base Case.xls Chart 1_Book2 2" xfId="4932"/>
    <cellStyle name="_Portfolio SPlan Base Case.xls Chart 1_Book2 2 2" xfId="4933"/>
    <cellStyle name="_Portfolio SPlan Base Case.xls Chart 1_Book2 3" xfId="4934"/>
    <cellStyle name="_Portfolio SPlan Base Case.xls Chart 1_Book2_Adj Bench DR 3 for Initial Briefs (Electric)" xfId="4935"/>
    <cellStyle name="_Portfolio SPlan Base Case.xls Chart 1_Book2_Adj Bench DR 3 for Initial Briefs (Electric) 2" xfId="4936"/>
    <cellStyle name="_Portfolio SPlan Base Case.xls Chart 1_Book2_Adj Bench DR 3 for Initial Briefs (Electric) 2 2" xfId="4937"/>
    <cellStyle name="_Portfolio SPlan Base Case.xls Chart 1_Book2_Adj Bench DR 3 for Initial Briefs (Electric) 3" xfId="4938"/>
    <cellStyle name="_Portfolio SPlan Base Case.xls Chart 1_Book2_Electric Rev Req Model (2009 GRC) Rebuttal" xfId="4939"/>
    <cellStyle name="_Portfolio SPlan Base Case.xls Chart 1_Book2_Electric Rev Req Model (2009 GRC) Rebuttal 2" xfId="4940"/>
    <cellStyle name="_Portfolio SPlan Base Case.xls Chart 1_Book2_Electric Rev Req Model (2009 GRC) Rebuttal 2 2" xfId="4941"/>
    <cellStyle name="_Portfolio SPlan Base Case.xls Chart 1_Book2_Electric Rev Req Model (2009 GRC) Rebuttal 3" xfId="4942"/>
    <cellStyle name="_Portfolio SPlan Base Case.xls Chart 1_Book2_Electric Rev Req Model (2009 GRC) Rebuttal REmoval of New  WH Solar AdjustMI" xfId="4943"/>
    <cellStyle name="_Portfolio SPlan Base Case.xls Chart 1_Book2_Electric Rev Req Model (2009 GRC) Rebuttal REmoval of New  WH Solar AdjustMI 2" xfId="4944"/>
    <cellStyle name="_Portfolio SPlan Base Case.xls Chart 1_Book2_Electric Rev Req Model (2009 GRC) Rebuttal REmoval of New  WH Solar AdjustMI 2 2" xfId="4945"/>
    <cellStyle name="_Portfolio SPlan Base Case.xls Chart 1_Book2_Electric Rev Req Model (2009 GRC) Rebuttal REmoval of New  WH Solar AdjustMI 3" xfId="4946"/>
    <cellStyle name="_Portfolio SPlan Base Case.xls Chart 1_Book2_Electric Rev Req Model (2009 GRC) Revised 01-18-2010" xfId="4947"/>
    <cellStyle name="_Portfolio SPlan Base Case.xls Chart 1_Book2_Electric Rev Req Model (2009 GRC) Revised 01-18-2010 2" xfId="4948"/>
    <cellStyle name="_Portfolio SPlan Base Case.xls Chart 1_Book2_Electric Rev Req Model (2009 GRC) Revised 01-18-2010 2 2" xfId="4949"/>
    <cellStyle name="_Portfolio SPlan Base Case.xls Chart 1_Book2_Electric Rev Req Model (2009 GRC) Revised 01-18-2010 3" xfId="4950"/>
    <cellStyle name="_Portfolio SPlan Base Case.xls Chart 1_Book2_Final Order Electric EXHIBIT A-1" xfId="4951"/>
    <cellStyle name="_Portfolio SPlan Base Case.xls Chart 1_Book2_Final Order Electric EXHIBIT A-1 2" xfId="4952"/>
    <cellStyle name="_Portfolio SPlan Base Case.xls Chart 1_Book2_Final Order Electric EXHIBIT A-1 2 2" xfId="4953"/>
    <cellStyle name="_Portfolio SPlan Base Case.xls Chart 1_Book2_Final Order Electric EXHIBIT A-1 3" xfId="4954"/>
    <cellStyle name="_Portfolio SPlan Base Case.xls Chart 1_Chelan PUD Power Costs (8-10)" xfId="4955"/>
    <cellStyle name="_Portfolio SPlan Base Case.xls Chart 1_Confidential Material" xfId="4956"/>
    <cellStyle name="_Portfolio SPlan Base Case.xls Chart 1_DEM-WP(C) Colstrip 12 Coal Cost Forecast 2010GRC" xfId="4957"/>
    <cellStyle name="_Portfolio SPlan Base Case.xls Chart 1_DEM-WP(C) Production O&amp;M 2010GRC As-Filed" xfId="4958"/>
    <cellStyle name="_Portfolio SPlan Base Case.xls Chart 1_DEM-WP(C) Production O&amp;M 2010GRC As-Filed 2" xfId="4959"/>
    <cellStyle name="_Portfolio SPlan Base Case.xls Chart 1_Electric Rev Req Model (2009 GRC) " xfId="4960"/>
    <cellStyle name="_Portfolio SPlan Base Case.xls Chart 1_Electric Rev Req Model (2009 GRC)  2" xfId="4961"/>
    <cellStyle name="_Portfolio SPlan Base Case.xls Chart 1_Electric Rev Req Model (2009 GRC)  2 2" xfId="4962"/>
    <cellStyle name="_Portfolio SPlan Base Case.xls Chart 1_Electric Rev Req Model (2009 GRC)  3" xfId="4963"/>
    <cellStyle name="_Portfolio SPlan Base Case.xls Chart 1_Electric Rev Req Model (2009 GRC) Rebuttal" xfId="4964"/>
    <cellStyle name="_Portfolio SPlan Base Case.xls Chart 1_Electric Rev Req Model (2009 GRC) Rebuttal 2" xfId="4965"/>
    <cellStyle name="_Portfolio SPlan Base Case.xls Chart 1_Electric Rev Req Model (2009 GRC) Rebuttal 2 2" xfId="4966"/>
    <cellStyle name="_Portfolio SPlan Base Case.xls Chart 1_Electric Rev Req Model (2009 GRC) Rebuttal 3" xfId="4967"/>
    <cellStyle name="_Portfolio SPlan Base Case.xls Chart 1_Electric Rev Req Model (2009 GRC) Rebuttal REmoval of New  WH Solar AdjustMI" xfId="4968"/>
    <cellStyle name="_Portfolio SPlan Base Case.xls Chart 1_Electric Rev Req Model (2009 GRC) Rebuttal REmoval of New  WH Solar AdjustMI 2" xfId="4969"/>
    <cellStyle name="_Portfolio SPlan Base Case.xls Chart 1_Electric Rev Req Model (2009 GRC) Rebuttal REmoval of New  WH Solar AdjustMI 2 2" xfId="4970"/>
    <cellStyle name="_Portfolio SPlan Base Case.xls Chart 1_Electric Rev Req Model (2009 GRC) Rebuttal REmoval of New  WH Solar AdjustMI 3" xfId="4971"/>
    <cellStyle name="_Portfolio SPlan Base Case.xls Chart 1_Electric Rev Req Model (2009 GRC) Revised 01-18-2010" xfId="4972"/>
    <cellStyle name="_Portfolio SPlan Base Case.xls Chart 1_Electric Rev Req Model (2009 GRC) Revised 01-18-2010 2" xfId="4973"/>
    <cellStyle name="_Portfolio SPlan Base Case.xls Chart 1_Electric Rev Req Model (2009 GRC) Revised 01-18-2010 2 2" xfId="4974"/>
    <cellStyle name="_Portfolio SPlan Base Case.xls Chart 1_Electric Rev Req Model (2009 GRC) Revised 01-18-2010 3" xfId="4975"/>
    <cellStyle name="_Portfolio SPlan Base Case.xls Chart 1_Electric Rev Req Model (2010 GRC)" xfId="4976"/>
    <cellStyle name="_Portfolio SPlan Base Case.xls Chart 1_Electric Rev Req Model (2010 GRC) SF" xfId="4977"/>
    <cellStyle name="_Portfolio SPlan Base Case.xls Chart 1_Final Order Electric EXHIBIT A-1" xfId="4978"/>
    <cellStyle name="_Portfolio SPlan Base Case.xls Chart 1_Final Order Electric EXHIBIT A-1 2" xfId="4979"/>
    <cellStyle name="_Portfolio SPlan Base Case.xls Chart 1_Final Order Electric EXHIBIT A-1 2 2" xfId="4980"/>
    <cellStyle name="_Portfolio SPlan Base Case.xls Chart 1_Final Order Electric EXHIBIT A-1 3" xfId="4981"/>
    <cellStyle name="_Portfolio SPlan Base Case.xls Chart 1_NIM Summary" xfId="4982"/>
    <cellStyle name="_Portfolio SPlan Base Case.xls Chart 1_NIM Summary 2" xfId="4983"/>
    <cellStyle name="_Portfolio SPlan Base Case.xls Chart 1_Rebuttal Power Costs" xfId="4984"/>
    <cellStyle name="_Portfolio SPlan Base Case.xls Chart 1_Rebuttal Power Costs 2" xfId="4985"/>
    <cellStyle name="_Portfolio SPlan Base Case.xls Chart 1_Rebuttal Power Costs 2 2" xfId="4986"/>
    <cellStyle name="_Portfolio SPlan Base Case.xls Chart 1_Rebuttal Power Costs 3" xfId="4987"/>
    <cellStyle name="_Portfolio SPlan Base Case.xls Chart 1_Rebuttal Power Costs_Adj Bench DR 3 for Initial Briefs (Electric)" xfId="4988"/>
    <cellStyle name="_Portfolio SPlan Base Case.xls Chart 1_Rebuttal Power Costs_Adj Bench DR 3 for Initial Briefs (Electric) 2" xfId="4989"/>
    <cellStyle name="_Portfolio SPlan Base Case.xls Chart 1_Rebuttal Power Costs_Adj Bench DR 3 for Initial Briefs (Electric) 2 2" xfId="4990"/>
    <cellStyle name="_Portfolio SPlan Base Case.xls Chart 1_Rebuttal Power Costs_Adj Bench DR 3 for Initial Briefs (Electric) 3" xfId="4991"/>
    <cellStyle name="_Portfolio SPlan Base Case.xls Chart 1_Rebuttal Power Costs_Electric Rev Req Model (2009 GRC) Rebuttal" xfId="4992"/>
    <cellStyle name="_Portfolio SPlan Base Case.xls Chart 1_Rebuttal Power Costs_Electric Rev Req Model (2009 GRC) Rebuttal 2" xfId="4993"/>
    <cellStyle name="_Portfolio SPlan Base Case.xls Chart 1_Rebuttal Power Costs_Electric Rev Req Model (2009 GRC) Rebuttal 2 2" xfId="4994"/>
    <cellStyle name="_Portfolio SPlan Base Case.xls Chart 1_Rebuttal Power Costs_Electric Rev Req Model (2009 GRC) Rebuttal 3" xfId="4995"/>
    <cellStyle name="_Portfolio SPlan Base Case.xls Chart 1_Rebuttal Power Costs_Electric Rev Req Model (2009 GRC) Rebuttal REmoval of New  WH Solar AdjustMI" xfId="4996"/>
    <cellStyle name="_Portfolio SPlan Base Case.xls Chart 1_Rebuttal Power Costs_Electric Rev Req Model (2009 GRC) Rebuttal REmoval of New  WH Solar AdjustMI 2" xfId="4997"/>
    <cellStyle name="_Portfolio SPlan Base Case.xls Chart 1_Rebuttal Power Costs_Electric Rev Req Model (2009 GRC) Rebuttal REmoval of New  WH Solar AdjustMI 2 2" xfId="4998"/>
    <cellStyle name="_Portfolio SPlan Base Case.xls Chart 1_Rebuttal Power Costs_Electric Rev Req Model (2009 GRC) Rebuttal REmoval of New  WH Solar AdjustMI 3" xfId="4999"/>
    <cellStyle name="_Portfolio SPlan Base Case.xls Chart 1_Rebuttal Power Costs_Electric Rev Req Model (2009 GRC) Revised 01-18-2010" xfId="5000"/>
    <cellStyle name="_Portfolio SPlan Base Case.xls Chart 1_Rebuttal Power Costs_Electric Rev Req Model (2009 GRC) Revised 01-18-2010 2" xfId="5001"/>
    <cellStyle name="_Portfolio SPlan Base Case.xls Chart 1_Rebuttal Power Costs_Electric Rev Req Model (2009 GRC) Revised 01-18-2010 2 2" xfId="5002"/>
    <cellStyle name="_Portfolio SPlan Base Case.xls Chart 1_Rebuttal Power Costs_Electric Rev Req Model (2009 GRC) Revised 01-18-2010 3" xfId="5003"/>
    <cellStyle name="_Portfolio SPlan Base Case.xls Chart 1_Rebuttal Power Costs_Final Order Electric EXHIBIT A-1" xfId="5004"/>
    <cellStyle name="_Portfolio SPlan Base Case.xls Chart 1_Rebuttal Power Costs_Final Order Electric EXHIBIT A-1 2" xfId="5005"/>
    <cellStyle name="_Portfolio SPlan Base Case.xls Chart 1_Rebuttal Power Costs_Final Order Electric EXHIBIT A-1 2 2" xfId="5006"/>
    <cellStyle name="_Portfolio SPlan Base Case.xls Chart 1_Rebuttal Power Costs_Final Order Electric EXHIBIT A-1 3" xfId="5007"/>
    <cellStyle name="_Portfolio SPlan Base Case.xls Chart 1_TENASKA REGULATORY ASSET" xfId="5008"/>
    <cellStyle name="_Portfolio SPlan Base Case.xls Chart 1_TENASKA REGULATORY ASSET 2" xfId="5009"/>
    <cellStyle name="_Portfolio SPlan Base Case.xls Chart 1_TENASKA REGULATORY ASSET 2 2" xfId="5010"/>
    <cellStyle name="_Portfolio SPlan Base Case.xls Chart 1_TENASKA REGULATORY ASSET 3" xfId="5011"/>
    <cellStyle name="_Portfolio SPlan Base Case.xls Chart 2" xfId="5012"/>
    <cellStyle name="_Portfolio SPlan Base Case.xls Chart 2 10" xfId="5013"/>
    <cellStyle name="_Portfolio SPlan Base Case.xls Chart 2 2" xfId="5014"/>
    <cellStyle name="_Portfolio SPlan Base Case.xls Chart 2 2 2" xfId="5015"/>
    <cellStyle name="_Portfolio SPlan Base Case.xls Chart 2 3" xfId="5016"/>
    <cellStyle name="_Portfolio SPlan Base Case.xls Chart 2 3 2" xfId="5017"/>
    <cellStyle name="_Portfolio SPlan Base Case.xls Chart 2 4" xfId="5018"/>
    <cellStyle name="_Portfolio SPlan Base Case.xls Chart 2 4 2" xfId="5019"/>
    <cellStyle name="_Portfolio SPlan Base Case.xls Chart 2 4_2011 Operations Snapshot" xfId="5020"/>
    <cellStyle name="_Portfolio SPlan Base Case.xls Chart 2 4_Department" xfId="5021"/>
    <cellStyle name="_Portfolio SPlan Base Case.xls Chart 2 4_VarX" xfId="5022"/>
    <cellStyle name="_Portfolio SPlan Base Case.xls Chart 2 5" xfId="5023"/>
    <cellStyle name="_Portfolio SPlan Base Case.xls Chart 2 5 2" xfId="5024"/>
    <cellStyle name="_Portfolio SPlan Base Case.xls Chart 2 5 2 2" xfId="5025"/>
    <cellStyle name="_Portfolio SPlan Base Case.xls Chart 2 5 2_County_Stop_Light_Chart_2012_02" xfId="5026"/>
    <cellStyle name="_Portfolio SPlan Base Case.xls Chart 2 5 2_County_Stop_Light_Chart_2012_06" xfId="5027"/>
    <cellStyle name="_Portfolio SPlan Base Case.xls Chart 2 5 2_County_Stop_Light_Chart_Template" xfId="5028"/>
    <cellStyle name="_Portfolio SPlan Base Case.xls Chart 2 5_2011 OM ASM Report" xfId="5029"/>
    <cellStyle name="_Portfolio SPlan Base Case.xls Chart 2 5_2011 OM ASM Report 2" xfId="5030"/>
    <cellStyle name="_Portfolio SPlan Base Case.xls Chart 2 5_2011 OM ASM Report_County_Stop_Light_Chart_2012_02" xfId="5031"/>
    <cellStyle name="_Portfolio SPlan Base Case.xls Chart 2 5_2011 OM ASM Report_County_Stop_Light_Chart_2012_06" xfId="5032"/>
    <cellStyle name="_Portfolio SPlan Base Case.xls Chart 2 5_2011 OM ASM Report_County_Stop_Light_Chart_Template" xfId="5033"/>
    <cellStyle name="_Portfolio SPlan Base Case.xls Chart 2 5_2011 Operations Snapshot" xfId="5034"/>
    <cellStyle name="_Portfolio SPlan Base Case.xls Chart 2 5_2011 Operations Snapshot 2" xfId="5035"/>
    <cellStyle name="_Portfolio SPlan Base Case.xls Chart 2 5_2011 Operations Snapshot_County_Stop_Light_Chart_2012_02" xfId="5036"/>
    <cellStyle name="_Portfolio SPlan Base Case.xls Chart 2 5_2011 Operations Snapshot_County_Stop_Light_Chart_2012_06" xfId="5037"/>
    <cellStyle name="_Portfolio SPlan Base Case.xls Chart 2 5_2011 Operations Snapshot_County_Stop_Light_Chart_Template" xfId="5038"/>
    <cellStyle name="_Portfolio SPlan Base Case.xls Chart 2 5_2012 Operations Snapshot" xfId="5039"/>
    <cellStyle name="_Portfolio SPlan Base Case.xls Chart 2 5_Copy of 2011 OM ASM Report" xfId="5040"/>
    <cellStyle name="_Portfolio SPlan Base Case.xls Chart 2 5_Department" xfId="5041"/>
    <cellStyle name="_Portfolio SPlan Base Case.xls Chart 2 5_Jan 2012 OM ASM Report" xfId="5042"/>
    <cellStyle name="_Portfolio SPlan Base Case.xls Chart 2 5_VarX" xfId="5043"/>
    <cellStyle name="_Portfolio SPlan Base Case.xls Chart 2 6" xfId="5044"/>
    <cellStyle name="_Portfolio SPlan Base Case.xls Chart 2 6 2" xfId="5045"/>
    <cellStyle name="_Portfolio SPlan Base Case.xls Chart 2 6_County_Stop_Light_Chart_2012_02" xfId="5046"/>
    <cellStyle name="_Portfolio SPlan Base Case.xls Chart 2 6_County_Stop_Light_Chart_2012_06" xfId="5047"/>
    <cellStyle name="_Portfolio SPlan Base Case.xls Chart 2 6_County_Stop_Light_Chart_Template" xfId="5048"/>
    <cellStyle name="_Portfolio SPlan Base Case.xls Chart 2 6_Department" xfId="5049"/>
    <cellStyle name="_Portfolio SPlan Base Case.xls Chart 2 6_Department 2" xfId="5050"/>
    <cellStyle name="_Portfolio SPlan Base Case.xls Chart 2 6_VarX" xfId="5051"/>
    <cellStyle name="_Portfolio SPlan Base Case.xls Chart 2 6_VarX 2" xfId="5052"/>
    <cellStyle name="_Portfolio SPlan Base Case.xls Chart 2 7" xfId="5053"/>
    <cellStyle name="_Portfolio SPlan Base Case.xls Chart 2 7 2" xfId="5054"/>
    <cellStyle name="_Portfolio SPlan Base Case.xls Chart 2 7_County_Stop_Light_Chart_2012_02" xfId="5055"/>
    <cellStyle name="_Portfolio SPlan Base Case.xls Chart 2 7_County_Stop_Light_Chart_2012_06" xfId="5056"/>
    <cellStyle name="_Portfolio SPlan Base Case.xls Chart 2 7_County_Stop_Light_Chart_Template" xfId="5057"/>
    <cellStyle name="_Portfolio SPlan Base Case.xls Chart 2 8" xfId="5058"/>
    <cellStyle name="_Portfolio SPlan Base Case.xls Chart 2 9" xfId="5059"/>
    <cellStyle name="_Portfolio SPlan Base Case.xls Chart 2_2011 OM ASM Report" xfId="5060"/>
    <cellStyle name="_Portfolio SPlan Base Case.xls Chart 2_2011 OM ASM Report 2" xfId="5061"/>
    <cellStyle name="_Portfolio SPlan Base Case.xls Chart 2_2011 OM ASM Report_County_Stop_Light_Chart_2012_02" xfId="5062"/>
    <cellStyle name="_Portfolio SPlan Base Case.xls Chart 2_2011 OM ASM Report_County_Stop_Light_Chart_2012_06" xfId="5063"/>
    <cellStyle name="_Portfolio SPlan Base Case.xls Chart 2_2011 OM ASM Report_County_Stop_Light_Chart_Template" xfId="5064"/>
    <cellStyle name="_Portfolio SPlan Base Case.xls Chart 2_Adj Bench DR 3 for Initial Briefs (Electric)" xfId="5065"/>
    <cellStyle name="_Portfolio SPlan Base Case.xls Chart 2_Adj Bench DR 3 for Initial Briefs (Electric) 2" xfId="5066"/>
    <cellStyle name="_Portfolio SPlan Base Case.xls Chart 2_Adj Bench DR 3 for Initial Briefs (Electric) 2 2" xfId="5067"/>
    <cellStyle name="_Portfolio SPlan Base Case.xls Chart 2_Adj Bench DR 3 for Initial Briefs (Electric) 3" xfId="5068"/>
    <cellStyle name="_Portfolio SPlan Base Case.xls Chart 2_Book1" xfId="5069"/>
    <cellStyle name="_Portfolio SPlan Base Case.xls Chart 2_Book2" xfId="5070"/>
    <cellStyle name="_Portfolio SPlan Base Case.xls Chart 2_Book2 2" xfId="5071"/>
    <cellStyle name="_Portfolio SPlan Base Case.xls Chart 2_Book2 2 2" xfId="5072"/>
    <cellStyle name="_Portfolio SPlan Base Case.xls Chart 2_Book2 3" xfId="5073"/>
    <cellStyle name="_Portfolio SPlan Base Case.xls Chart 2_Book2_Adj Bench DR 3 for Initial Briefs (Electric)" xfId="5074"/>
    <cellStyle name="_Portfolio SPlan Base Case.xls Chart 2_Book2_Adj Bench DR 3 for Initial Briefs (Electric) 2" xfId="5075"/>
    <cellStyle name="_Portfolio SPlan Base Case.xls Chart 2_Book2_Adj Bench DR 3 for Initial Briefs (Electric) 2 2" xfId="5076"/>
    <cellStyle name="_Portfolio SPlan Base Case.xls Chart 2_Book2_Adj Bench DR 3 for Initial Briefs (Electric) 3" xfId="5077"/>
    <cellStyle name="_Portfolio SPlan Base Case.xls Chart 2_Book2_Electric Rev Req Model (2009 GRC) Rebuttal" xfId="5078"/>
    <cellStyle name="_Portfolio SPlan Base Case.xls Chart 2_Book2_Electric Rev Req Model (2009 GRC) Rebuttal 2" xfId="5079"/>
    <cellStyle name="_Portfolio SPlan Base Case.xls Chart 2_Book2_Electric Rev Req Model (2009 GRC) Rebuttal 2 2" xfId="5080"/>
    <cellStyle name="_Portfolio SPlan Base Case.xls Chart 2_Book2_Electric Rev Req Model (2009 GRC) Rebuttal 3" xfId="5081"/>
    <cellStyle name="_Portfolio SPlan Base Case.xls Chart 2_Book2_Electric Rev Req Model (2009 GRC) Rebuttal REmoval of New  WH Solar AdjustMI" xfId="5082"/>
    <cellStyle name="_Portfolio SPlan Base Case.xls Chart 2_Book2_Electric Rev Req Model (2009 GRC) Rebuttal REmoval of New  WH Solar AdjustMI 2" xfId="5083"/>
    <cellStyle name="_Portfolio SPlan Base Case.xls Chart 2_Book2_Electric Rev Req Model (2009 GRC) Rebuttal REmoval of New  WH Solar AdjustMI 2 2" xfId="5084"/>
    <cellStyle name="_Portfolio SPlan Base Case.xls Chart 2_Book2_Electric Rev Req Model (2009 GRC) Rebuttal REmoval of New  WH Solar AdjustMI 3" xfId="5085"/>
    <cellStyle name="_Portfolio SPlan Base Case.xls Chart 2_Book2_Electric Rev Req Model (2009 GRC) Revised 01-18-2010" xfId="5086"/>
    <cellStyle name="_Portfolio SPlan Base Case.xls Chart 2_Book2_Electric Rev Req Model (2009 GRC) Revised 01-18-2010 2" xfId="5087"/>
    <cellStyle name="_Portfolio SPlan Base Case.xls Chart 2_Book2_Electric Rev Req Model (2009 GRC) Revised 01-18-2010 2 2" xfId="5088"/>
    <cellStyle name="_Portfolio SPlan Base Case.xls Chart 2_Book2_Electric Rev Req Model (2009 GRC) Revised 01-18-2010 3" xfId="5089"/>
    <cellStyle name="_Portfolio SPlan Base Case.xls Chart 2_Book2_Final Order Electric EXHIBIT A-1" xfId="5090"/>
    <cellStyle name="_Portfolio SPlan Base Case.xls Chart 2_Book2_Final Order Electric EXHIBIT A-1 2" xfId="5091"/>
    <cellStyle name="_Portfolio SPlan Base Case.xls Chart 2_Book2_Final Order Electric EXHIBIT A-1 2 2" xfId="5092"/>
    <cellStyle name="_Portfolio SPlan Base Case.xls Chart 2_Book2_Final Order Electric EXHIBIT A-1 2 3" xfId="5093"/>
    <cellStyle name="_Portfolio SPlan Base Case.xls Chart 2_Book2_Final Order Electric EXHIBIT A-1 3" xfId="5094"/>
    <cellStyle name="_Portfolio SPlan Base Case.xls Chart 2_Book2_Final Order Electric EXHIBIT A-1 4" xfId="5095"/>
    <cellStyle name="_Portfolio SPlan Base Case.xls Chart 2_Chelan PUD Power Costs (8-10)" xfId="5096"/>
    <cellStyle name="_Portfolio SPlan Base Case.xls Chart 2_Confidential Material" xfId="5097"/>
    <cellStyle name="_Portfolio SPlan Base Case.xls Chart 2_DEM-WP(C) Colstrip 12 Coal Cost Forecast 2010GRC" xfId="5098"/>
    <cellStyle name="_Portfolio SPlan Base Case.xls Chart 2_DEM-WP(C) Production O&amp;M 2010GRC As-Filed" xfId="5099"/>
    <cellStyle name="_Portfolio SPlan Base Case.xls Chart 2_DEM-WP(C) Production O&amp;M 2010GRC As-Filed 2" xfId="5100"/>
    <cellStyle name="_Portfolio SPlan Base Case.xls Chart 2_Electric Rev Req Model (2009 GRC) " xfId="5101"/>
    <cellStyle name="_Portfolio SPlan Base Case.xls Chart 2_Electric Rev Req Model (2009 GRC)  2" xfId="5102"/>
    <cellStyle name="_Portfolio SPlan Base Case.xls Chart 2_Electric Rev Req Model (2009 GRC)  2 2" xfId="5103"/>
    <cellStyle name="_Portfolio SPlan Base Case.xls Chart 2_Electric Rev Req Model (2009 GRC)  2 3" xfId="5104"/>
    <cellStyle name="_Portfolio SPlan Base Case.xls Chart 2_Electric Rev Req Model (2009 GRC)  3" xfId="5105"/>
    <cellStyle name="_Portfolio SPlan Base Case.xls Chart 2_Electric Rev Req Model (2009 GRC)  4" xfId="5106"/>
    <cellStyle name="_Portfolio SPlan Base Case.xls Chart 2_Electric Rev Req Model (2009 GRC) Rebuttal" xfId="5107"/>
    <cellStyle name="_Portfolio SPlan Base Case.xls Chart 2_Electric Rev Req Model (2009 GRC) Rebuttal 2" xfId="5108"/>
    <cellStyle name="_Portfolio SPlan Base Case.xls Chart 2_Electric Rev Req Model (2009 GRC) Rebuttal 2 2" xfId="5109"/>
    <cellStyle name="_Portfolio SPlan Base Case.xls Chart 2_Electric Rev Req Model (2009 GRC) Rebuttal 2 3" xfId="5110"/>
    <cellStyle name="_Portfolio SPlan Base Case.xls Chart 2_Electric Rev Req Model (2009 GRC) Rebuttal 3" xfId="5111"/>
    <cellStyle name="_Portfolio SPlan Base Case.xls Chart 2_Electric Rev Req Model (2009 GRC) Rebuttal 4" xfId="5112"/>
    <cellStyle name="_Portfolio SPlan Base Case.xls Chart 2_Electric Rev Req Model (2009 GRC) Rebuttal REmoval of New  WH Solar AdjustMI" xfId="5113"/>
    <cellStyle name="_Portfolio SPlan Base Case.xls Chart 2_Electric Rev Req Model (2009 GRC) Rebuttal REmoval of New  WH Solar AdjustMI 2" xfId="5114"/>
    <cellStyle name="_Portfolio SPlan Base Case.xls Chart 2_Electric Rev Req Model (2009 GRC) Rebuttal REmoval of New  WH Solar AdjustMI 2 2" xfId="5115"/>
    <cellStyle name="_Portfolio SPlan Base Case.xls Chart 2_Electric Rev Req Model (2009 GRC) Rebuttal REmoval of New  WH Solar AdjustMI 2 3" xfId="5116"/>
    <cellStyle name="_Portfolio SPlan Base Case.xls Chart 2_Electric Rev Req Model (2009 GRC) Rebuttal REmoval of New  WH Solar AdjustMI 3" xfId="5117"/>
    <cellStyle name="_Portfolio SPlan Base Case.xls Chart 2_Electric Rev Req Model (2009 GRC) Rebuttal REmoval of New  WH Solar AdjustMI 4" xfId="5118"/>
    <cellStyle name="_Portfolio SPlan Base Case.xls Chart 2_Electric Rev Req Model (2009 GRC) Revised 01-18-2010" xfId="5119"/>
    <cellStyle name="_Portfolio SPlan Base Case.xls Chart 2_Electric Rev Req Model (2009 GRC) Revised 01-18-2010 2" xfId="5120"/>
    <cellStyle name="_Portfolio SPlan Base Case.xls Chart 2_Electric Rev Req Model (2009 GRC) Revised 01-18-2010 2 2" xfId="5121"/>
    <cellStyle name="_Portfolio SPlan Base Case.xls Chart 2_Electric Rev Req Model (2009 GRC) Revised 01-18-2010 2 3" xfId="5122"/>
    <cellStyle name="_Portfolio SPlan Base Case.xls Chart 2_Electric Rev Req Model (2009 GRC) Revised 01-18-2010 3" xfId="5123"/>
    <cellStyle name="_Portfolio SPlan Base Case.xls Chart 2_Electric Rev Req Model (2009 GRC) Revised 01-18-2010 4" xfId="5124"/>
    <cellStyle name="_Portfolio SPlan Base Case.xls Chart 2_Electric Rev Req Model (2010 GRC)" xfId="5125"/>
    <cellStyle name="_Portfolio SPlan Base Case.xls Chart 2_Electric Rev Req Model (2010 GRC) SF" xfId="5126"/>
    <cellStyle name="_Portfolio SPlan Base Case.xls Chart 2_Final Order Electric EXHIBIT A-1" xfId="5127"/>
    <cellStyle name="_Portfolio SPlan Base Case.xls Chart 2_Final Order Electric EXHIBIT A-1 2" xfId="5128"/>
    <cellStyle name="_Portfolio SPlan Base Case.xls Chart 2_Final Order Electric EXHIBIT A-1 2 2" xfId="5129"/>
    <cellStyle name="_Portfolio SPlan Base Case.xls Chart 2_Final Order Electric EXHIBIT A-1 2 3" xfId="5130"/>
    <cellStyle name="_Portfolio SPlan Base Case.xls Chart 2_Final Order Electric EXHIBIT A-1 3" xfId="5131"/>
    <cellStyle name="_Portfolio SPlan Base Case.xls Chart 2_Final Order Electric EXHIBIT A-1 4" xfId="5132"/>
    <cellStyle name="_Portfolio SPlan Base Case.xls Chart 2_NIM Summary" xfId="5133"/>
    <cellStyle name="_Portfolio SPlan Base Case.xls Chart 2_NIM Summary 2" xfId="5134"/>
    <cellStyle name="_Portfolio SPlan Base Case.xls Chart 2_Rebuttal Power Costs" xfId="5135"/>
    <cellStyle name="_Portfolio SPlan Base Case.xls Chart 2_Rebuttal Power Costs 2" xfId="5136"/>
    <cellStyle name="_Portfolio SPlan Base Case.xls Chart 2_Rebuttal Power Costs 2 2" xfId="5137"/>
    <cellStyle name="_Portfolio SPlan Base Case.xls Chart 2_Rebuttal Power Costs 2 3" xfId="5138"/>
    <cellStyle name="_Portfolio SPlan Base Case.xls Chart 2_Rebuttal Power Costs 3" xfId="5139"/>
    <cellStyle name="_Portfolio SPlan Base Case.xls Chart 2_Rebuttal Power Costs 4" xfId="5140"/>
    <cellStyle name="_Portfolio SPlan Base Case.xls Chart 2_Rebuttal Power Costs_Adj Bench DR 3 for Initial Briefs (Electric)" xfId="5141"/>
    <cellStyle name="_Portfolio SPlan Base Case.xls Chart 2_Rebuttal Power Costs_Adj Bench DR 3 for Initial Briefs (Electric) 2" xfId="5142"/>
    <cellStyle name="_Portfolio SPlan Base Case.xls Chart 2_Rebuttal Power Costs_Adj Bench DR 3 for Initial Briefs (Electric) 2 2" xfId="5143"/>
    <cellStyle name="_Portfolio SPlan Base Case.xls Chart 2_Rebuttal Power Costs_Adj Bench DR 3 for Initial Briefs (Electric) 2 3" xfId="5144"/>
    <cellStyle name="_Portfolio SPlan Base Case.xls Chart 2_Rebuttal Power Costs_Adj Bench DR 3 for Initial Briefs (Electric) 3" xfId="5145"/>
    <cellStyle name="_Portfolio SPlan Base Case.xls Chart 2_Rebuttal Power Costs_Adj Bench DR 3 for Initial Briefs (Electric) 4" xfId="5146"/>
    <cellStyle name="_Portfolio SPlan Base Case.xls Chart 2_Rebuttal Power Costs_Electric Rev Req Model (2009 GRC) Rebuttal" xfId="5147"/>
    <cellStyle name="_Portfolio SPlan Base Case.xls Chart 2_Rebuttal Power Costs_Electric Rev Req Model (2009 GRC) Rebuttal 2" xfId="5148"/>
    <cellStyle name="_Portfolio SPlan Base Case.xls Chart 2_Rebuttal Power Costs_Electric Rev Req Model (2009 GRC) Rebuttal 2 2" xfId="5149"/>
    <cellStyle name="_Portfolio SPlan Base Case.xls Chart 2_Rebuttal Power Costs_Electric Rev Req Model (2009 GRC) Rebuttal 2 3" xfId="5150"/>
    <cellStyle name="_Portfolio SPlan Base Case.xls Chart 2_Rebuttal Power Costs_Electric Rev Req Model (2009 GRC) Rebuttal 3" xfId="5151"/>
    <cellStyle name="_Portfolio SPlan Base Case.xls Chart 2_Rebuttal Power Costs_Electric Rev Req Model (2009 GRC) Rebuttal 4" xfId="5152"/>
    <cellStyle name="_Portfolio SPlan Base Case.xls Chart 2_Rebuttal Power Costs_Electric Rev Req Model (2009 GRC) Rebuttal REmoval of New  WH Solar AdjustMI" xfId="5153"/>
    <cellStyle name="_Portfolio SPlan Base Case.xls Chart 2_Rebuttal Power Costs_Electric Rev Req Model (2009 GRC) Rebuttal REmoval of New  WH Solar AdjustMI 2" xfId="5154"/>
    <cellStyle name="_Portfolio SPlan Base Case.xls Chart 2_Rebuttal Power Costs_Electric Rev Req Model (2009 GRC) Rebuttal REmoval of New  WH Solar AdjustMI 2 2" xfId="5155"/>
    <cellStyle name="_Portfolio SPlan Base Case.xls Chart 2_Rebuttal Power Costs_Electric Rev Req Model (2009 GRC) Rebuttal REmoval of New  WH Solar AdjustMI 2 3" xfId="5156"/>
    <cellStyle name="_Portfolio SPlan Base Case.xls Chart 2_Rebuttal Power Costs_Electric Rev Req Model (2009 GRC) Rebuttal REmoval of New  WH Solar AdjustMI 3" xfId="5157"/>
    <cellStyle name="_Portfolio SPlan Base Case.xls Chart 2_Rebuttal Power Costs_Electric Rev Req Model (2009 GRC) Rebuttal REmoval of New  WH Solar AdjustMI 4" xfId="5158"/>
    <cellStyle name="_Portfolio SPlan Base Case.xls Chart 2_Rebuttal Power Costs_Electric Rev Req Model (2009 GRC) Revised 01-18-2010" xfId="5159"/>
    <cellStyle name="_Portfolio SPlan Base Case.xls Chart 2_Rebuttal Power Costs_Electric Rev Req Model (2009 GRC) Revised 01-18-2010 2" xfId="5160"/>
    <cellStyle name="_Portfolio SPlan Base Case.xls Chart 2_Rebuttal Power Costs_Electric Rev Req Model (2009 GRC) Revised 01-18-2010 2 2" xfId="5161"/>
    <cellStyle name="_Portfolio SPlan Base Case.xls Chart 2_Rebuttal Power Costs_Electric Rev Req Model (2009 GRC) Revised 01-18-2010 2 3" xfId="5162"/>
    <cellStyle name="_Portfolio SPlan Base Case.xls Chart 2_Rebuttal Power Costs_Electric Rev Req Model (2009 GRC) Revised 01-18-2010 3" xfId="5163"/>
    <cellStyle name="_Portfolio SPlan Base Case.xls Chart 2_Rebuttal Power Costs_Electric Rev Req Model (2009 GRC) Revised 01-18-2010 4" xfId="5164"/>
    <cellStyle name="_Portfolio SPlan Base Case.xls Chart 2_Rebuttal Power Costs_Final Order Electric EXHIBIT A-1" xfId="5165"/>
    <cellStyle name="_Portfolio SPlan Base Case.xls Chart 2_Rebuttal Power Costs_Final Order Electric EXHIBIT A-1 2" xfId="5166"/>
    <cellStyle name="_Portfolio SPlan Base Case.xls Chart 2_Rebuttal Power Costs_Final Order Electric EXHIBIT A-1 2 2" xfId="5167"/>
    <cellStyle name="_Portfolio SPlan Base Case.xls Chart 2_Rebuttal Power Costs_Final Order Electric EXHIBIT A-1 2 3" xfId="5168"/>
    <cellStyle name="_Portfolio SPlan Base Case.xls Chart 2_Rebuttal Power Costs_Final Order Electric EXHIBIT A-1 3" xfId="5169"/>
    <cellStyle name="_Portfolio SPlan Base Case.xls Chart 2_Rebuttal Power Costs_Final Order Electric EXHIBIT A-1 4" xfId="5170"/>
    <cellStyle name="_Portfolio SPlan Base Case.xls Chart 2_TENASKA REGULATORY ASSET" xfId="5171"/>
    <cellStyle name="_Portfolio SPlan Base Case.xls Chart 2_TENASKA REGULATORY ASSET 2" xfId="5172"/>
    <cellStyle name="_Portfolio SPlan Base Case.xls Chart 2_TENASKA REGULATORY ASSET 2 2" xfId="5173"/>
    <cellStyle name="_Portfolio SPlan Base Case.xls Chart 2_TENASKA REGULATORY ASSET 2 3" xfId="5174"/>
    <cellStyle name="_Portfolio SPlan Base Case.xls Chart 2_TENASKA REGULATORY ASSET 3" xfId="5175"/>
    <cellStyle name="_Portfolio SPlan Base Case.xls Chart 2_TENASKA REGULATORY ASSET 4" xfId="5176"/>
    <cellStyle name="_Portfolio SPlan Base Case.xls Chart 3" xfId="5177"/>
    <cellStyle name="_Portfolio SPlan Base Case.xls Chart 3 10" xfId="5178"/>
    <cellStyle name="_Portfolio SPlan Base Case.xls Chart 3 2" xfId="5179"/>
    <cellStyle name="_Portfolio SPlan Base Case.xls Chart 3 2 2" xfId="5180"/>
    <cellStyle name="_Portfolio SPlan Base Case.xls Chart 3 2 3" xfId="5181"/>
    <cellStyle name="_Portfolio SPlan Base Case.xls Chart 3 3" xfId="5182"/>
    <cellStyle name="_Portfolio SPlan Base Case.xls Chart 3 3 2" xfId="5183"/>
    <cellStyle name="_Portfolio SPlan Base Case.xls Chart 3 4" xfId="5184"/>
    <cellStyle name="_Portfolio SPlan Base Case.xls Chart 3 4 2" xfId="5185"/>
    <cellStyle name="_Portfolio SPlan Base Case.xls Chart 3 4_2011 Operations Snapshot" xfId="5186"/>
    <cellStyle name="_Portfolio SPlan Base Case.xls Chart 3 4_Department" xfId="5187"/>
    <cellStyle name="_Portfolio SPlan Base Case.xls Chart 3 4_VarX" xfId="5188"/>
    <cellStyle name="_Portfolio SPlan Base Case.xls Chart 3 5" xfId="5189"/>
    <cellStyle name="_Portfolio SPlan Base Case.xls Chart 3 5 2" xfId="5190"/>
    <cellStyle name="_Portfolio SPlan Base Case.xls Chart 3 5 2 2" xfId="5191"/>
    <cellStyle name="_Portfolio SPlan Base Case.xls Chart 3 5 2_County_Stop_Light_Chart_2012_02" xfId="5192"/>
    <cellStyle name="_Portfolio SPlan Base Case.xls Chart 3 5 2_County_Stop_Light_Chart_2012_06" xfId="5193"/>
    <cellStyle name="_Portfolio SPlan Base Case.xls Chart 3 5 2_County_Stop_Light_Chart_Template" xfId="5194"/>
    <cellStyle name="_Portfolio SPlan Base Case.xls Chart 3 5_2011 OM ASM Report" xfId="5195"/>
    <cellStyle name="_Portfolio SPlan Base Case.xls Chart 3 5_2011 OM ASM Report 2" xfId="5196"/>
    <cellStyle name="_Portfolio SPlan Base Case.xls Chart 3 5_2011 OM ASM Report_County_Stop_Light_Chart_2012_02" xfId="5197"/>
    <cellStyle name="_Portfolio SPlan Base Case.xls Chart 3 5_2011 OM ASM Report_County_Stop_Light_Chart_2012_06" xfId="5198"/>
    <cellStyle name="_Portfolio SPlan Base Case.xls Chart 3 5_2011 OM ASM Report_County_Stop_Light_Chart_Template" xfId="5199"/>
    <cellStyle name="_Portfolio SPlan Base Case.xls Chart 3 5_2011 Operations Snapshot" xfId="5200"/>
    <cellStyle name="_Portfolio SPlan Base Case.xls Chart 3 5_2011 Operations Snapshot 2" xfId="5201"/>
    <cellStyle name="_Portfolio SPlan Base Case.xls Chart 3 5_2011 Operations Snapshot_County_Stop_Light_Chart_2012_02" xfId="5202"/>
    <cellStyle name="_Portfolio SPlan Base Case.xls Chart 3 5_2011 Operations Snapshot_County_Stop_Light_Chart_2012_06" xfId="5203"/>
    <cellStyle name="_Portfolio SPlan Base Case.xls Chart 3 5_2011 Operations Snapshot_County_Stop_Light_Chart_Template" xfId="5204"/>
    <cellStyle name="_Portfolio SPlan Base Case.xls Chart 3 5_2012 Operations Snapshot" xfId="5205"/>
    <cellStyle name="_Portfolio SPlan Base Case.xls Chart 3 5_Copy of 2011 OM ASM Report" xfId="5206"/>
    <cellStyle name="_Portfolio SPlan Base Case.xls Chart 3 5_Department" xfId="5207"/>
    <cellStyle name="_Portfolio SPlan Base Case.xls Chart 3 5_Jan 2012 OM ASM Report" xfId="5208"/>
    <cellStyle name="_Portfolio SPlan Base Case.xls Chart 3 5_VarX" xfId="5209"/>
    <cellStyle name="_Portfolio SPlan Base Case.xls Chart 3 6" xfId="5210"/>
    <cellStyle name="_Portfolio SPlan Base Case.xls Chart 3 6 2" xfId="5211"/>
    <cellStyle name="_Portfolio SPlan Base Case.xls Chart 3 6_County_Stop_Light_Chart_2012_02" xfId="5212"/>
    <cellStyle name="_Portfolio SPlan Base Case.xls Chart 3 6_County_Stop_Light_Chart_2012_06" xfId="5213"/>
    <cellStyle name="_Portfolio SPlan Base Case.xls Chart 3 6_County_Stop_Light_Chart_Template" xfId="5214"/>
    <cellStyle name="_Portfolio SPlan Base Case.xls Chart 3 6_Department" xfId="5215"/>
    <cellStyle name="_Portfolio SPlan Base Case.xls Chart 3 6_Department 2" xfId="5216"/>
    <cellStyle name="_Portfolio SPlan Base Case.xls Chart 3 6_VarX" xfId="5217"/>
    <cellStyle name="_Portfolio SPlan Base Case.xls Chart 3 6_VarX 2" xfId="5218"/>
    <cellStyle name="_Portfolio SPlan Base Case.xls Chart 3 7" xfId="5219"/>
    <cellStyle name="_Portfolio SPlan Base Case.xls Chart 3 7 2" xfId="5220"/>
    <cellStyle name="_Portfolio SPlan Base Case.xls Chart 3 7_County_Stop_Light_Chart_2012_02" xfId="5221"/>
    <cellStyle name="_Portfolio SPlan Base Case.xls Chart 3 7_County_Stop_Light_Chart_2012_06" xfId="5222"/>
    <cellStyle name="_Portfolio SPlan Base Case.xls Chart 3 7_County_Stop_Light_Chart_Template" xfId="5223"/>
    <cellStyle name="_Portfolio SPlan Base Case.xls Chart 3 8" xfId="5224"/>
    <cellStyle name="_Portfolio SPlan Base Case.xls Chart 3 9" xfId="5225"/>
    <cellStyle name="_Portfolio SPlan Base Case.xls Chart 3_2011 OM ASM Report" xfId="5226"/>
    <cellStyle name="_Portfolio SPlan Base Case.xls Chart 3_2011 OM ASM Report 2" xfId="5227"/>
    <cellStyle name="_Portfolio SPlan Base Case.xls Chart 3_2011 OM ASM Report_County_Stop_Light_Chart_2012_02" xfId="5228"/>
    <cellStyle name="_Portfolio SPlan Base Case.xls Chart 3_2011 OM ASM Report_County_Stop_Light_Chart_2012_06" xfId="5229"/>
    <cellStyle name="_Portfolio SPlan Base Case.xls Chart 3_2011 OM ASM Report_County_Stop_Light_Chart_Template" xfId="5230"/>
    <cellStyle name="_Portfolio SPlan Base Case.xls Chart 3_Adj Bench DR 3 for Initial Briefs (Electric)" xfId="5231"/>
    <cellStyle name="_Portfolio SPlan Base Case.xls Chart 3_Adj Bench DR 3 for Initial Briefs (Electric) 2" xfId="5232"/>
    <cellStyle name="_Portfolio SPlan Base Case.xls Chart 3_Adj Bench DR 3 for Initial Briefs (Electric) 2 2" xfId="5233"/>
    <cellStyle name="_Portfolio SPlan Base Case.xls Chart 3_Adj Bench DR 3 for Initial Briefs (Electric) 2 3" xfId="5234"/>
    <cellStyle name="_Portfolio SPlan Base Case.xls Chart 3_Adj Bench DR 3 for Initial Briefs (Electric) 3" xfId="5235"/>
    <cellStyle name="_Portfolio SPlan Base Case.xls Chart 3_Adj Bench DR 3 for Initial Briefs (Electric) 4" xfId="5236"/>
    <cellStyle name="_Portfolio SPlan Base Case.xls Chart 3_Book1" xfId="5237"/>
    <cellStyle name="_Portfolio SPlan Base Case.xls Chart 3_Book2" xfId="5238"/>
    <cellStyle name="_Portfolio SPlan Base Case.xls Chart 3_Book2 2" xfId="5239"/>
    <cellStyle name="_Portfolio SPlan Base Case.xls Chart 3_Book2 2 2" xfId="5240"/>
    <cellStyle name="_Portfolio SPlan Base Case.xls Chart 3_Book2 2 3" xfId="5241"/>
    <cellStyle name="_Portfolio SPlan Base Case.xls Chart 3_Book2 3" xfId="5242"/>
    <cellStyle name="_Portfolio SPlan Base Case.xls Chart 3_Book2 4" xfId="5243"/>
    <cellStyle name="_Portfolio SPlan Base Case.xls Chart 3_Book2_Adj Bench DR 3 for Initial Briefs (Electric)" xfId="5244"/>
    <cellStyle name="_Portfolio SPlan Base Case.xls Chart 3_Book2_Adj Bench DR 3 for Initial Briefs (Electric) 2" xfId="5245"/>
    <cellStyle name="_Portfolio SPlan Base Case.xls Chart 3_Book2_Adj Bench DR 3 for Initial Briefs (Electric) 2 2" xfId="5246"/>
    <cellStyle name="_Portfolio SPlan Base Case.xls Chart 3_Book2_Adj Bench DR 3 for Initial Briefs (Electric) 2 3" xfId="5247"/>
    <cellStyle name="_Portfolio SPlan Base Case.xls Chart 3_Book2_Adj Bench DR 3 for Initial Briefs (Electric) 3" xfId="5248"/>
    <cellStyle name="_Portfolio SPlan Base Case.xls Chart 3_Book2_Adj Bench DR 3 for Initial Briefs (Electric) 4" xfId="5249"/>
    <cellStyle name="_Portfolio SPlan Base Case.xls Chart 3_Book2_Electric Rev Req Model (2009 GRC) Rebuttal" xfId="5250"/>
    <cellStyle name="_Portfolio SPlan Base Case.xls Chart 3_Book2_Electric Rev Req Model (2009 GRC) Rebuttal 2" xfId="5251"/>
    <cellStyle name="_Portfolio SPlan Base Case.xls Chart 3_Book2_Electric Rev Req Model (2009 GRC) Rebuttal 2 2" xfId="5252"/>
    <cellStyle name="_Portfolio SPlan Base Case.xls Chart 3_Book2_Electric Rev Req Model (2009 GRC) Rebuttal 2 3" xfId="5253"/>
    <cellStyle name="_Portfolio SPlan Base Case.xls Chart 3_Book2_Electric Rev Req Model (2009 GRC) Rebuttal 3" xfId="5254"/>
    <cellStyle name="_Portfolio SPlan Base Case.xls Chart 3_Book2_Electric Rev Req Model (2009 GRC) Rebuttal 4" xfId="5255"/>
    <cellStyle name="_Portfolio SPlan Base Case.xls Chart 3_Book2_Electric Rev Req Model (2009 GRC) Rebuttal REmoval of New  WH Solar AdjustMI" xfId="5256"/>
    <cellStyle name="_Portfolio SPlan Base Case.xls Chart 3_Book2_Electric Rev Req Model (2009 GRC) Rebuttal REmoval of New  WH Solar AdjustMI 2" xfId="5257"/>
    <cellStyle name="_Portfolio SPlan Base Case.xls Chart 3_Book2_Electric Rev Req Model (2009 GRC) Rebuttal REmoval of New  WH Solar AdjustMI 2 2" xfId="5258"/>
    <cellStyle name="_Portfolio SPlan Base Case.xls Chart 3_Book2_Electric Rev Req Model (2009 GRC) Rebuttal REmoval of New  WH Solar AdjustMI 2 3" xfId="5259"/>
    <cellStyle name="_Portfolio SPlan Base Case.xls Chart 3_Book2_Electric Rev Req Model (2009 GRC) Rebuttal REmoval of New  WH Solar AdjustMI 3" xfId="5260"/>
    <cellStyle name="_Portfolio SPlan Base Case.xls Chart 3_Book2_Electric Rev Req Model (2009 GRC) Rebuttal REmoval of New  WH Solar AdjustMI 4" xfId="5261"/>
    <cellStyle name="_Portfolio SPlan Base Case.xls Chart 3_Book2_Electric Rev Req Model (2009 GRC) Revised 01-18-2010" xfId="5262"/>
    <cellStyle name="_Portfolio SPlan Base Case.xls Chart 3_Book2_Electric Rev Req Model (2009 GRC) Revised 01-18-2010 2" xfId="5263"/>
    <cellStyle name="_Portfolio SPlan Base Case.xls Chart 3_Book2_Electric Rev Req Model (2009 GRC) Revised 01-18-2010 2 2" xfId="5264"/>
    <cellStyle name="_Portfolio SPlan Base Case.xls Chart 3_Book2_Electric Rev Req Model (2009 GRC) Revised 01-18-2010 2 3" xfId="5265"/>
    <cellStyle name="_Portfolio SPlan Base Case.xls Chart 3_Book2_Electric Rev Req Model (2009 GRC) Revised 01-18-2010 3" xfId="5266"/>
    <cellStyle name="_Portfolio SPlan Base Case.xls Chart 3_Book2_Electric Rev Req Model (2009 GRC) Revised 01-18-2010 4" xfId="5267"/>
    <cellStyle name="_Portfolio SPlan Base Case.xls Chart 3_Book2_Final Order Electric EXHIBIT A-1" xfId="5268"/>
    <cellStyle name="_Portfolio SPlan Base Case.xls Chart 3_Book2_Final Order Electric EXHIBIT A-1 2" xfId="5269"/>
    <cellStyle name="_Portfolio SPlan Base Case.xls Chart 3_Book2_Final Order Electric EXHIBIT A-1 2 2" xfId="5270"/>
    <cellStyle name="_Portfolio SPlan Base Case.xls Chart 3_Book2_Final Order Electric EXHIBIT A-1 2 3" xfId="5271"/>
    <cellStyle name="_Portfolio SPlan Base Case.xls Chart 3_Book2_Final Order Electric EXHIBIT A-1 3" xfId="5272"/>
    <cellStyle name="_Portfolio SPlan Base Case.xls Chart 3_Book2_Final Order Electric EXHIBIT A-1 4" xfId="5273"/>
    <cellStyle name="_Portfolio SPlan Base Case.xls Chart 3_Chelan PUD Power Costs (8-10)" xfId="5274"/>
    <cellStyle name="_Portfolio SPlan Base Case.xls Chart 3_Confidential Material" xfId="5275"/>
    <cellStyle name="_Portfolio SPlan Base Case.xls Chart 3_DEM-WP(C) Colstrip 12 Coal Cost Forecast 2010GRC" xfId="5276"/>
    <cellStyle name="_Portfolio SPlan Base Case.xls Chart 3_DEM-WP(C) Production O&amp;M 2010GRC As-Filed" xfId="5277"/>
    <cellStyle name="_Portfolio SPlan Base Case.xls Chart 3_DEM-WP(C) Production O&amp;M 2010GRC As-Filed 2" xfId="5278"/>
    <cellStyle name="_Portfolio SPlan Base Case.xls Chart 3_Electric Rev Req Model (2009 GRC) " xfId="5279"/>
    <cellStyle name="_Portfolio SPlan Base Case.xls Chart 3_Electric Rev Req Model (2009 GRC)  2" xfId="5280"/>
    <cellStyle name="_Portfolio SPlan Base Case.xls Chart 3_Electric Rev Req Model (2009 GRC)  2 2" xfId="5281"/>
    <cellStyle name="_Portfolio SPlan Base Case.xls Chart 3_Electric Rev Req Model (2009 GRC)  2 3" xfId="5282"/>
    <cellStyle name="_Portfolio SPlan Base Case.xls Chart 3_Electric Rev Req Model (2009 GRC)  3" xfId="5283"/>
    <cellStyle name="_Portfolio SPlan Base Case.xls Chart 3_Electric Rev Req Model (2009 GRC)  4" xfId="5284"/>
    <cellStyle name="_Portfolio SPlan Base Case.xls Chart 3_Electric Rev Req Model (2009 GRC) Rebuttal" xfId="5285"/>
    <cellStyle name="_Portfolio SPlan Base Case.xls Chart 3_Electric Rev Req Model (2009 GRC) Rebuttal 2" xfId="5286"/>
    <cellStyle name="_Portfolio SPlan Base Case.xls Chart 3_Electric Rev Req Model (2009 GRC) Rebuttal 2 2" xfId="5287"/>
    <cellStyle name="_Portfolio SPlan Base Case.xls Chart 3_Electric Rev Req Model (2009 GRC) Rebuttal 2 3" xfId="5288"/>
    <cellStyle name="_Portfolio SPlan Base Case.xls Chart 3_Electric Rev Req Model (2009 GRC) Rebuttal 3" xfId="5289"/>
    <cellStyle name="_Portfolio SPlan Base Case.xls Chart 3_Electric Rev Req Model (2009 GRC) Rebuttal 4" xfId="5290"/>
    <cellStyle name="_Portfolio SPlan Base Case.xls Chart 3_Electric Rev Req Model (2009 GRC) Rebuttal REmoval of New  WH Solar AdjustMI" xfId="5291"/>
    <cellStyle name="_Portfolio SPlan Base Case.xls Chart 3_Electric Rev Req Model (2009 GRC) Rebuttal REmoval of New  WH Solar AdjustMI 2" xfId="5292"/>
    <cellStyle name="_Portfolio SPlan Base Case.xls Chart 3_Electric Rev Req Model (2009 GRC) Rebuttal REmoval of New  WH Solar AdjustMI 2 2" xfId="5293"/>
    <cellStyle name="_Portfolio SPlan Base Case.xls Chart 3_Electric Rev Req Model (2009 GRC) Rebuttal REmoval of New  WH Solar AdjustMI 2 3" xfId="5294"/>
    <cellStyle name="_Portfolio SPlan Base Case.xls Chart 3_Electric Rev Req Model (2009 GRC) Rebuttal REmoval of New  WH Solar AdjustMI 3" xfId="5295"/>
    <cellStyle name="_Portfolio SPlan Base Case.xls Chart 3_Electric Rev Req Model (2009 GRC) Rebuttal REmoval of New  WH Solar AdjustMI 4" xfId="5296"/>
    <cellStyle name="_Portfolio SPlan Base Case.xls Chart 3_Electric Rev Req Model (2009 GRC) Revised 01-18-2010" xfId="5297"/>
    <cellStyle name="_Portfolio SPlan Base Case.xls Chart 3_Electric Rev Req Model (2009 GRC) Revised 01-18-2010 2" xfId="5298"/>
    <cellStyle name="_Portfolio SPlan Base Case.xls Chart 3_Electric Rev Req Model (2009 GRC) Revised 01-18-2010 2 2" xfId="5299"/>
    <cellStyle name="_Portfolio SPlan Base Case.xls Chart 3_Electric Rev Req Model (2009 GRC) Revised 01-18-2010 2 3" xfId="5300"/>
    <cellStyle name="_Portfolio SPlan Base Case.xls Chart 3_Electric Rev Req Model (2009 GRC) Revised 01-18-2010 3" xfId="5301"/>
    <cellStyle name="_Portfolio SPlan Base Case.xls Chart 3_Electric Rev Req Model (2009 GRC) Revised 01-18-2010 4" xfId="5302"/>
    <cellStyle name="_Portfolio SPlan Base Case.xls Chart 3_Electric Rev Req Model (2010 GRC)" xfId="5303"/>
    <cellStyle name="_Portfolio SPlan Base Case.xls Chart 3_Electric Rev Req Model (2010 GRC) SF" xfId="5304"/>
    <cellStyle name="_Portfolio SPlan Base Case.xls Chart 3_Final Order Electric EXHIBIT A-1" xfId="5305"/>
    <cellStyle name="_Portfolio SPlan Base Case.xls Chart 3_Final Order Electric EXHIBIT A-1 2" xfId="5306"/>
    <cellStyle name="_Portfolio SPlan Base Case.xls Chart 3_Final Order Electric EXHIBIT A-1 2 2" xfId="5307"/>
    <cellStyle name="_Portfolio SPlan Base Case.xls Chart 3_Final Order Electric EXHIBIT A-1 2 3" xfId="5308"/>
    <cellStyle name="_Portfolio SPlan Base Case.xls Chart 3_Final Order Electric EXHIBIT A-1 3" xfId="5309"/>
    <cellStyle name="_Portfolio SPlan Base Case.xls Chart 3_Final Order Electric EXHIBIT A-1 4" xfId="5310"/>
    <cellStyle name="_Portfolio SPlan Base Case.xls Chart 3_NIM Summary" xfId="5311"/>
    <cellStyle name="_Portfolio SPlan Base Case.xls Chart 3_NIM Summary 2" xfId="5312"/>
    <cellStyle name="_Portfolio SPlan Base Case.xls Chart 3_Rebuttal Power Costs" xfId="5313"/>
    <cellStyle name="_Portfolio SPlan Base Case.xls Chart 3_Rebuttal Power Costs 2" xfId="5314"/>
    <cellStyle name="_Portfolio SPlan Base Case.xls Chart 3_Rebuttal Power Costs 2 2" xfId="5315"/>
    <cellStyle name="_Portfolio SPlan Base Case.xls Chart 3_Rebuttal Power Costs 2 3" xfId="5316"/>
    <cellStyle name="_Portfolio SPlan Base Case.xls Chart 3_Rebuttal Power Costs 3" xfId="5317"/>
    <cellStyle name="_Portfolio SPlan Base Case.xls Chart 3_Rebuttal Power Costs 4" xfId="5318"/>
    <cellStyle name="_Portfolio SPlan Base Case.xls Chart 3_Rebuttal Power Costs_Adj Bench DR 3 for Initial Briefs (Electric)" xfId="5319"/>
    <cellStyle name="_Portfolio SPlan Base Case.xls Chart 3_Rebuttal Power Costs_Adj Bench DR 3 for Initial Briefs (Electric) 2" xfId="5320"/>
    <cellStyle name="_Portfolio SPlan Base Case.xls Chart 3_Rebuttal Power Costs_Adj Bench DR 3 for Initial Briefs (Electric) 2 2" xfId="5321"/>
    <cellStyle name="_Portfolio SPlan Base Case.xls Chart 3_Rebuttal Power Costs_Adj Bench DR 3 for Initial Briefs (Electric) 2 3" xfId="5322"/>
    <cellStyle name="_Portfolio SPlan Base Case.xls Chart 3_Rebuttal Power Costs_Adj Bench DR 3 for Initial Briefs (Electric) 3" xfId="5323"/>
    <cellStyle name="_Portfolio SPlan Base Case.xls Chart 3_Rebuttal Power Costs_Adj Bench DR 3 for Initial Briefs (Electric) 4" xfId="5324"/>
    <cellStyle name="_Portfolio SPlan Base Case.xls Chart 3_Rebuttal Power Costs_Electric Rev Req Model (2009 GRC) Rebuttal" xfId="5325"/>
    <cellStyle name="_Portfolio SPlan Base Case.xls Chart 3_Rebuttal Power Costs_Electric Rev Req Model (2009 GRC) Rebuttal 2" xfId="5326"/>
    <cellStyle name="_Portfolio SPlan Base Case.xls Chart 3_Rebuttal Power Costs_Electric Rev Req Model (2009 GRC) Rebuttal 2 2" xfId="5327"/>
    <cellStyle name="_Portfolio SPlan Base Case.xls Chart 3_Rebuttal Power Costs_Electric Rev Req Model (2009 GRC) Rebuttal 2 3" xfId="5328"/>
    <cellStyle name="_Portfolio SPlan Base Case.xls Chart 3_Rebuttal Power Costs_Electric Rev Req Model (2009 GRC) Rebuttal 3" xfId="5329"/>
    <cellStyle name="_Portfolio SPlan Base Case.xls Chart 3_Rebuttal Power Costs_Electric Rev Req Model (2009 GRC) Rebuttal 4" xfId="5330"/>
    <cellStyle name="_Portfolio SPlan Base Case.xls Chart 3_Rebuttal Power Costs_Electric Rev Req Model (2009 GRC) Rebuttal REmoval of New  WH Solar AdjustMI" xfId="5331"/>
    <cellStyle name="_Portfolio SPlan Base Case.xls Chart 3_Rebuttal Power Costs_Electric Rev Req Model (2009 GRC) Rebuttal REmoval of New  WH Solar AdjustMI 2" xfId="5332"/>
    <cellStyle name="_Portfolio SPlan Base Case.xls Chart 3_Rebuttal Power Costs_Electric Rev Req Model (2009 GRC) Rebuttal REmoval of New  WH Solar AdjustMI 2 2" xfId="5333"/>
    <cellStyle name="_Portfolio SPlan Base Case.xls Chart 3_Rebuttal Power Costs_Electric Rev Req Model (2009 GRC) Rebuttal REmoval of New  WH Solar AdjustMI 2 3" xfId="5334"/>
    <cellStyle name="_Portfolio SPlan Base Case.xls Chart 3_Rebuttal Power Costs_Electric Rev Req Model (2009 GRC) Rebuttal REmoval of New  WH Solar AdjustMI 3" xfId="5335"/>
    <cellStyle name="_Portfolio SPlan Base Case.xls Chart 3_Rebuttal Power Costs_Electric Rev Req Model (2009 GRC) Rebuttal REmoval of New  WH Solar AdjustMI 4" xfId="5336"/>
    <cellStyle name="_Portfolio SPlan Base Case.xls Chart 3_Rebuttal Power Costs_Electric Rev Req Model (2009 GRC) Revised 01-18-2010" xfId="5337"/>
    <cellStyle name="_Portfolio SPlan Base Case.xls Chart 3_Rebuttal Power Costs_Electric Rev Req Model (2009 GRC) Revised 01-18-2010 2" xfId="5338"/>
    <cellStyle name="_Portfolio SPlan Base Case.xls Chart 3_Rebuttal Power Costs_Electric Rev Req Model (2009 GRC) Revised 01-18-2010 2 2" xfId="5339"/>
    <cellStyle name="_Portfolio SPlan Base Case.xls Chart 3_Rebuttal Power Costs_Electric Rev Req Model (2009 GRC) Revised 01-18-2010 2 3" xfId="5340"/>
    <cellStyle name="_Portfolio SPlan Base Case.xls Chart 3_Rebuttal Power Costs_Electric Rev Req Model (2009 GRC) Revised 01-18-2010 3" xfId="5341"/>
    <cellStyle name="_Portfolio SPlan Base Case.xls Chart 3_Rebuttal Power Costs_Electric Rev Req Model (2009 GRC) Revised 01-18-2010 4" xfId="5342"/>
    <cellStyle name="_Portfolio SPlan Base Case.xls Chart 3_Rebuttal Power Costs_Final Order Electric EXHIBIT A-1" xfId="5343"/>
    <cellStyle name="_Portfolio SPlan Base Case.xls Chart 3_Rebuttal Power Costs_Final Order Electric EXHIBIT A-1 2" xfId="5344"/>
    <cellStyle name="_Portfolio SPlan Base Case.xls Chart 3_Rebuttal Power Costs_Final Order Electric EXHIBIT A-1 2 2" xfId="5345"/>
    <cellStyle name="_Portfolio SPlan Base Case.xls Chart 3_Rebuttal Power Costs_Final Order Electric EXHIBIT A-1 2 3" xfId="5346"/>
    <cellStyle name="_Portfolio SPlan Base Case.xls Chart 3_Rebuttal Power Costs_Final Order Electric EXHIBIT A-1 3" xfId="5347"/>
    <cellStyle name="_Portfolio SPlan Base Case.xls Chart 3_Rebuttal Power Costs_Final Order Electric EXHIBIT A-1 4" xfId="5348"/>
    <cellStyle name="_Portfolio SPlan Base Case.xls Chart 3_TENASKA REGULATORY ASSET" xfId="5349"/>
    <cellStyle name="_Portfolio SPlan Base Case.xls Chart 3_TENASKA REGULATORY ASSET 2" xfId="5350"/>
    <cellStyle name="_Portfolio SPlan Base Case.xls Chart 3_TENASKA REGULATORY ASSET 2 2" xfId="5351"/>
    <cellStyle name="_Portfolio SPlan Base Case.xls Chart 3_TENASKA REGULATORY ASSET 2 3" xfId="5352"/>
    <cellStyle name="_Portfolio SPlan Base Case.xls Chart 3_TENASKA REGULATORY ASSET 3" xfId="5353"/>
    <cellStyle name="_Portfolio SPlan Base Case.xls Chart 3_TENASKA REGULATORY ASSET 4" xfId="5354"/>
    <cellStyle name="_Power Cost Value Copy 11.30.05 gas 1.09.06 AURORA at 1.10.06" xfId="5355"/>
    <cellStyle name="_Power Cost Value Copy 11.30.05 gas 1.09.06 AURORA at 1.10.06 2" xfId="5356"/>
    <cellStyle name="_Power Cost Value Copy 11.30.05 gas 1.09.06 AURORA at 1.10.06 2 2" xfId="5357"/>
    <cellStyle name="_Power Cost Value Copy 11.30.05 gas 1.09.06 AURORA at 1.10.06 2 2 2" xfId="5358"/>
    <cellStyle name="_Power Cost Value Copy 11.30.05 gas 1.09.06 AURORA at 1.10.06 2 2 3" xfId="5359"/>
    <cellStyle name="_Power Cost Value Copy 11.30.05 gas 1.09.06 AURORA at 1.10.06 2 3" xfId="5360"/>
    <cellStyle name="_Power Cost Value Copy 11.30.05 gas 1.09.06 AURORA at 1.10.06 2 4" xfId="5361"/>
    <cellStyle name="_Power Cost Value Copy 11.30.05 gas 1.09.06 AURORA at 1.10.06 3" xfId="5362"/>
    <cellStyle name="_Power Cost Value Copy 11.30.05 gas 1.09.06 AURORA at 1.10.06 3 2" xfId="5363"/>
    <cellStyle name="_Power Cost Value Copy 11.30.05 gas 1.09.06 AURORA at 1.10.06 3 3" xfId="5364"/>
    <cellStyle name="_Power Cost Value Copy 11.30.05 gas 1.09.06 AURORA at 1.10.06 4" xfId="5365"/>
    <cellStyle name="_Power Cost Value Copy 11.30.05 gas 1.09.06 AURORA at 1.10.06 4 2" xfId="5366"/>
    <cellStyle name="_Power Cost Value Copy 11.30.05 gas 1.09.06 AURORA at 1.10.06 5" xfId="5367"/>
    <cellStyle name="_Power Cost Value Copy 11.30.05 gas 1.09.06 AURORA at 1.10.06_04 07E Wild Horse Wind Expansion (C) (2)" xfId="5368"/>
    <cellStyle name="_Power Cost Value Copy 11.30.05 gas 1.09.06 AURORA at 1.10.06_04 07E Wild Horse Wind Expansion (C) (2) 2" xfId="5369"/>
    <cellStyle name="_Power Cost Value Copy 11.30.05 gas 1.09.06 AURORA at 1.10.06_04 07E Wild Horse Wind Expansion (C) (2) 2 2" xfId="5370"/>
    <cellStyle name="_Power Cost Value Copy 11.30.05 gas 1.09.06 AURORA at 1.10.06_04 07E Wild Horse Wind Expansion (C) (2) 2 3" xfId="5371"/>
    <cellStyle name="_Power Cost Value Copy 11.30.05 gas 1.09.06 AURORA at 1.10.06_04 07E Wild Horse Wind Expansion (C) (2) 3" xfId="5372"/>
    <cellStyle name="_Power Cost Value Copy 11.30.05 gas 1.09.06 AURORA at 1.10.06_04 07E Wild Horse Wind Expansion (C) (2) 4" xfId="5373"/>
    <cellStyle name="_Power Cost Value Copy 11.30.05 gas 1.09.06 AURORA at 1.10.06_04 07E Wild Horse Wind Expansion (C) (2)_Adj Bench DR 3 for Initial Briefs (Electric)" xfId="5374"/>
    <cellStyle name="_Power Cost Value Copy 11.30.05 gas 1.09.06 AURORA at 1.10.06_04 07E Wild Horse Wind Expansion (C) (2)_Adj Bench DR 3 for Initial Briefs (Electric) 2" xfId="5375"/>
    <cellStyle name="_Power Cost Value Copy 11.30.05 gas 1.09.06 AURORA at 1.10.06_04 07E Wild Horse Wind Expansion (C) (2)_Adj Bench DR 3 for Initial Briefs (Electric) 2 2" xfId="5376"/>
    <cellStyle name="_Power Cost Value Copy 11.30.05 gas 1.09.06 AURORA at 1.10.06_04 07E Wild Horse Wind Expansion (C) (2)_Adj Bench DR 3 for Initial Briefs (Electric) 2 3" xfId="5377"/>
    <cellStyle name="_Power Cost Value Copy 11.30.05 gas 1.09.06 AURORA at 1.10.06_04 07E Wild Horse Wind Expansion (C) (2)_Adj Bench DR 3 for Initial Briefs (Electric) 3" xfId="5378"/>
    <cellStyle name="_Power Cost Value Copy 11.30.05 gas 1.09.06 AURORA at 1.10.06_04 07E Wild Horse Wind Expansion (C) (2)_Adj Bench DR 3 for Initial Briefs (Electric) 4" xfId="5379"/>
    <cellStyle name="_Power Cost Value Copy 11.30.05 gas 1.09.06 AURORA at 1.10.06_04 07E Wild Horse Wind Expansion (C) (2)_Book1" xfId="5380"/>
    <cellStyle name="_Power Cost Value Copy 11.30.05 gas 1.09.06 AURORA at 1.10.06_04 07E Wild Horse Wind Expansion (C) (2)_Electric Rev Req Model (2009 GRC) " xfId="5381"/>
    <cellStyle name="_Power Cost Value Copy 11.30.05 gas 1.09.06 AURORA at 1.10.06_04 07E Wild Horse Wind Expansion (C) (2)_Electric Rev Req Model (2009 GRC)  2" xfId="5382"/>
    <cellStyle name="_Power Cost Value Copy 11.30.05 gas 1.09.06 AURORA at 1.10.06_04 07E Wild Horse Wind Expansion (C) (2)_Electric Rev Req Model (2009 GRC)  2 2" xfId="5383"/>
    <cellStyle name="_Power Cost Value Copy 11.30.05 gas 1.09.06 AURORA at 1.10.06_04 07E Wild Horse Wind Expansion (C) (2)_Electric Rev Req Model (2009 GRC)  2 3" xfId="5384"/>
    <cellStyle name="_Power Cost Value Copy 11.30.05 gas 1.09.06 AURORA at 1.10.06_04 07E Wild Horse Wind Expansion (C) (2)_Electric Rev Req Model (2009 GRC)  3" xfId="5385"/>
    <cellStyle name="_Power Cost Value Copy 11.30.05 gas 1.09.06 AURORA at 1.10.06_04 07E Wild Horse Wind Expansion (C) (2)_Electric Rev Req Model (2009 GRC)  4" xfId="5386"/>
    <cellStyle name="_Power Cost Value Copy 11.30.05 gas 1.09.06 AURORA at 1.10.06_04 07E Wild Horse Wind Expansion (C) (2)_Electric Rev Req Model (2009 GRC) Rebuttal" xfId="5387"/>
    <cellStyle name="_Power Cost Value Copy 11.30.05 gas 1.09.06 AURORA at 1.10.06_04 07E Wild Horse Wind Expansion (C) (2)_Electric Rev Req Model (2009 GRC) Rebuttal 2" xfId="5388"/>
    <cellStyle name="_Power Cost Value Copy 11.30.05 gas 1.09.06 AURORA at 1.10.06_04 07E Wild Horse Wind Expansion (C) (2)_Electric Rev Req Model (2009 GRC) Rebuttal 2 2" xfId="5389"/>
    <cellStyle name="_Power Cost Value Copy 11.30.05 gas 1.09.06 AURORA at 1.10.06_04 07E Wild Horse Wind Expansion (C) (2)_Electric Rev Req Model (2009 GRC) Rebuttal 2 3" xfId="5390"/>
    <cellStyle name="_Power Cost Value Copy 11.30.05 gas 1.09.06 AURORA at 1.10.06_04 07E Wild Horse Wind Expansion (C) (2)_Electric Rev Req Model (2009 GRC) Rebuttal 3" xfId="5391"/>
    <cellStyle name="_Power Cost Value Copy 11.30.05 gas 1.09.06 AURORA at 1.10.06_04 07E Wild Horse Wind Expansion (C) (2)_Electric Rev Req Model (2009 GRC) Rebuttal 4" xfId="5392"/>
    <cellStyle name="_Power Cost Value Copy 11.30.05 gas 1.09.06 AURORA at 1.10.06_04 07E Wild Horse Wind Expansion (C) (2)_Electric Rev Req Model (2009 GRC) Rebuttal REmoval of New  WH Solar AdjustMI" xfId="5393"/>
    <cellStyle name="_Power Cost Value Copy 11.30.05 gas 1.09.06 AURORA at 1.10.06_04 07E Wild Horse Wind Expansion (C) (2)_Electric Rev Req Model (2009 GRC) Rebuttal REmoval of New  WH Solar AdjustMI 2" xfId="5394"/>
    <cellStyle name="_Power Cost Value Copy 11.30.05 gas 1.09.06 AURORA at 1.10.06_04 07E Wild Horse Wind Expansion (C) (2)_Electric Rev Req Model (2009 GRC) Rebuttal REmoval of New  WH Solar AdjustMI 2 2" xfId="5395"/>
    <cellStyle name="_Power Cost Value Copy 11.30.05 gas 1.09.06 AURORA at 1.10.06_04 07E Wild Horse Wind Expansion (C) (2)_Electric Rev Req Model (2009 GRC) Rebuttal REmoval of New  WH Solar AdjustMI 2 3" xfId="5396"/>
    <cellStyle name="_Power Cost Value Copy 11.30.05 gas 1.09.06 AURORA at 1.10.06_04 07E Wild Horse Wind Expansion (C) (2)_Electric Rev Req Model (2009 GRC) Rebuttal REmoval of New  WH Solar AdjustMI 3" xfId="5397"/>
    <cellStyle name="_Power Cost Value Copy 11.30.05 gas 1.09.06 AURORA at 1.10.06_04 07E Wild Horse Wind Expansion (C) (2)_Electric Rev Req Model (2009 GRC) Rebuttal REmoval of New  WH Solar AdjustMI 4" xfId="5398"/>
    <cellStyle name="_Power Cost Value Copy 11.30.05 gas 1.09.06 AURORA at 1.10.06_04 07E Wild Horse Wind Expansion (C) (2)_Electric Rev Req Model (2009 GRC) Revised 01-18-2010" xfId="5399"/>
    <cellStyle name="_Power Cost Value Copy 11.30.05 gas 1.09.06 AURORA at 1.10.06_04 07E Wild Horse Wind Expansion (C) (2)_Electric Rev Req Model (2009 GRC) Revised 01-18-2010 2" xfId="5400"/>
    <cellStyle name="_Power Cost Value Copy 11.30.05 gas 1.09.06 AURORA at 1.10.06_04 07E Wild Horse Wind Expansion (C) (2)_Electric Rev Req Model (2009 GRC) Revised 01-18-2010 2 2" xfId="5401"/>
    <cellStyle name="_Power Cost Value Copy 11.30.05 gas 1.09.06 AURORA at 1.10.06_04 07E Wild Horse Wind Expansion (C) (2)_Electric Rev Req Model (2009 GRC) Revised 01-18-2010 2 3" xfId="5402"/>
    <cellStyle name="_Power Cost Value Copy 11.30.05 gas 1.09.06 AURORA at 1.10.06_04 07E Wild Horse Wind Expansion (C) (2)_Electric Rev Req Model (2009 GRC) Revised 01-18-2010 3" xfId="5403"/>
    <cellStyle name="_Power Cost Value Copy 11.30.05 gas 1.09.06 AURORA at 1.10.06_04 07E Wild Horse Wind Expansion (C) (2)_Electric Rev Req Model (2009 GRC) Revised 01-18-2010 4" xfId="5404"/>
    <cellStyle name="_Power Cost Value Copy 11.30.05 gas 1.09.06 AURORA at 1.10.06_04 07E Wild Horse Wind Expansion (C) (2)_Electric Rev Req Model (2010 GRC)" xfId="5405"/>
    <cellStyle name="_Power Cost Value Copy 11.30.05 gas 1.09.06 AURORA at 1.10.06_04 07E Wild Horse Wind Expansion (C) (2)_Electric Rev Req Model (2010 GRC) SF" xfId="5406"/>
    <cellStyle name="_Power Cost Value Copy 11.30.05 gas 1.09.06 AURORA at 1.10.06_04 07E Wild Horse Wind Expansion (C) (2)_Final Order Electric EXHIBIT A-1" xfId="5407"/>
    <cellStyle name="_Power Cost Value Copy 11.30.05 gas 1.09.06 AURORA at 1.10.06_04 07E Wild Horse Wind Expansion (C) (2)_Final Order Electric EXHIBIT A-1 2" xfId="5408"/>
    <cellStyle name="_Power Cost Value Copy 11.30.05 gas 1.09.06 AURORA at 1.10.06_04 07E Wild Horse Wind Expansion (C) (2)_Final Order Electric EXHIBIT A-1 2 2" xfId="5409"/>
    <cellStyle name="_Power Cost Value Copy 11.30.05 gas 1.09.06 AURORA at 1.10.06_04 07E Wild Horse Wind Expansion (C) (2)_Final Order Electric EXHIBIT A-1 2 3" xfId="5410"/>
    <cellStyle name="_Power Cost Value Copy 11.30.05 gas 1.09.06 AURORA at 1.10.06_04 07E Wild Horse Wind Expansion (C) (2)_Final Order Electric EXHIBIT A-1 3" xfId="5411"/>
    <cellStyle name="_Power Cost Value Copy 11.30.05 gas 1.09.06 AURORA at 1.10.06_04 07E Wild Horse Wind Expansion (C) (2)_Final Order Electric EXHIBIT A-1 4" xfId="5412"/>
    <cellStyle name="_Power Cost Value Copy 11.30.05 gas 1.09.06 AURORA at 1.10.06_04 07E Wild Horse Wind Expansion (C) (2)_TENASKA REGULATORY ASSET" xfId="5413"/>
    <cellStyle name="_Power Cost Value Copy 11.30.05 gas 1.09.06 AURORA at 1.10.06_04 07E Wild Horse Wind Expansion (C) (2)_TENASKA REGULATORY ASSET 2" xfId="5414"/>
    <cellStyle name="_Power Cost Value Copy 11.30.05 gas 1.09.06 AURORA at 1.10.06_04 07E Wild Horse Wind Expansion (C) (2)_TENASKA REGULATORY ASSET 2 2" xfId="5415"/>
    <cellStyle name="_Power Cost Value Copy 11.30.05 gas 1.09.06 AURORA at 1.10.06_04 07E Wild Horse Wind Expansion (C) (2)_TENASKA REGULATORY ASSET 2 3" xfId="5416"/>
    <cellStyle name="_Power Cost Value Copy 11.30.05 gas 1.09.06 AURORA at 1.10.06_04 07E Wild Horse Wind Expansion (C) (2)_TENASKA REGULATORY ASSET 3" xfId="5417"/>
    <cellStyle name="_Power Cost Value Copy 11.30.05 gas 1.09.06 AURORA at 1.10.06_04 07E Wild Horse Wind Expansion (C) (2)_TENASKA REGULATORY ASSET 4" xfId="5418"/>
    <cellStyle name="_Power Cost Value Copy 11.30.05 gas 1.09.06 AURORA at 1.10.06_16.37E Wild Horse Expansion DeferralRevwrkingfile SF" xfId="5419"/>
    <cellStyle name="_Power Cost Value Copy 11.30.05 gas 1.09.06 AURORA at 1.10.06_16.37E Wild Horse Expansion DeferralRevwrkingfile SF 2" xfId="5420"/>
    <cellStyle name="_Power Cost Value Copy 11.30.05 gas 1.09.06 AURORA at 1.10.06_16.37E Wild Horse Expansion DeferralRevwrkingfile SF 2 2" xfId="5421"/>
    <cellStyle name="_Power Cost Value Copy 11.30.05 gas 1.09.06 AURORA at 1.10.06_16.37E Wild Horse Expansion DeferralRevwrkingfile SF 2 3" xfId="5422"/>
    <cellStyle name="_Power Cost Value Copy 11.30.05 gas 1.09.06 AURORA at 1.10.06_16.37E Wild Horse Expansion DeferralRevwrkingfile SF 3" xfId="5423"/>
    <cellStyle name="_Power Cost Value Copy 11.30.05 gas 1.09.06 AURORA at 1.10.06_16.37E Wild Horse Expansion DeferralRevwrkingfile SF 4" xfId="5424"/>
    <cellStyle name="_Power Cost Value Copy 11.30.05 gas 1.09.06 AURORA at 1.10.06_2009 Compliance Filing PCA Exhibits for GRC" xfId="5425"/>
    <cellStyle name="_Power Cost Value Copy 11.30.05 gas 1.09.06 AURORA at 1.10.06_2009 Compliance Filing PCA Exhibits for GRC 2" xfId="5426"/>
    <cellStyle name="_Power Cost Value Copy 11.30.05 gas 1.09.06 AURORA at 1.10.06_2009 GRC Compl Filing - Exhibit D" xfId="5427"/>
    <cellStyle name="_Power Cost Value Copy 11.30.05 gas 1.09.06 AURORA at 1.10.06_2009 GRC Compl Filing - Exhibit D 2" xfId="5428"/>
    <cellStyle name="_Power Cost Value Copy 11.30.05 gas 1.09.06 AURORA at 1.10.06_2010 PTC's July1_Dec31 2010 " xfId="5429"/>
    <cellStyle name="_Power Cost Value Copy 11.30.05 gas 1.09.06 AURORA at 1.10.06_2010 PTC's Sept10_Aug11 (Version 4)" xfId="5430"/>
    <cellStyle name="_Power Cost Value Copy 11.30.05 gas 1.09.06 AURORA at 1.10.06_3.01 Income Statement" xfId="5431"/>
    <cellStyle name="_Power Cost Value Copy 11.30.05 gas 1.09.06 AURORA at 1.10.06_4 31 Regulatory Assets and Liabilities  7 06- Exhibit D" xfId="5432"/>
    <cellStyle name="_Power Cost Value Copy 11.30.05 gas 1.09.06 AURORA at 1.10.06_4 31 Regulatory Assets and Liabilities  7 06- Exhibit D 2" xfId="5433"/>
    <cellStyle name="_Power Cost Value Copy 11.30.05 gas 1.09.06 AURORA at 1.10.06_4 31 Regulatory Assets and Liabilities  7 06- Exhibit D 2 2" xfId="5434"/>
    <cellStyle name="_Power Cost Value Copy 11.30.05 gas 1.09.06 AURORA at 1.10.06_4 31 Regulatory Assets and Liabilities  7 06- Exhibit D 2 3" xfId="5435"/>
    <cellStyle name="_Power Cost Value Copy 11.30.05 gas 1.09.06 AURORA at 1.10.06_4 31 Regulatory Assets and Liabilities  7 06- Exhibit D 3" xfId="5436"/>
    <cellStyle name="_Power Cost Value Copy 11.30.05 gas 1.09.06 AURORA at 1.10.06_4 31 Regulatory Assets and Liabilities  7 06- Exhibit D 4" xfId="5437"/>
    <cellStyle name="_Power Cost Value Copy 11.30.05 gas 1.09.06 AURORA at 1.10.06_4 31 Regulatory Assets and Liabilities  7 06- Exhibit D_NIM Summary" xfId="5438"/>
    <cellStyle name="_Power Cost Value Copy 11.30.05 gas 1.09.06 AURORA at 1.10.06_4 31 Regulatory Assets and Liabilities  7 06- Exhibit D_NIM Summary 2" xfId="5439"/>
    <cellStyle name="_Power Cost Value Copy 11.30.05 gas 1.09.06 AURORA at 1.10.06_4 32 Regulatory Assets and Liabilities  7 06- Exhibit D" xfId="5440"/>
    <cellStyle name="_Power Cost Value Copy 11.30.05 gas 1.09.06 AURORA at 1.10.06_4 32 Regulatory Assets and Liabilities  7 06- Exhibit D 2" xfId="5441"/>
    <cellStyle name="_Power Cost Value Copy 11.30.05 gas 1.09.06 AURORA at 1.10.06_4 32 Regulatory Assets and Liabilities  7 06- Exhibit D 2 2" xfId="5442"/>
    <cellStyle name="_Power Cost Value Copy 11.30.05 gas 1.09.06 AURORA at 1.10.06_4 32 Regulatory Assets and Liabilities  7 06- Exhibit D 2 3" xfId="5443"/>
    <cellStyle name="_Power Cost Value Copy 11.30.05 gas 1.09.06 AURORA at 1.10.06_4 32 Regulatory Assets and Liabilities  7 06- Exhibit D 3" xfId="5444"/>
    <cellStyle name="_Power Cost Value Copy 11.30.05 gas 1.09.06 AURORA at 1.10.06_4 32 Regulatory Assets and Liabilities  7 06- Exhibit D 4" xfId="5445"/>
    <cellStyle name="_Power Cost Value Copy 11.30.05 gas 1.09.06 AURORA at 1.10.06_4 32 Regulatory Assets and Liabilities  7 06- Exhibit D_NIM Summary" xfId="5446"/>
    <cellStyle name="_Power Cost Value Copy 11.30.05 gas 1.09.06 AURORA at 1.10.06_4 32 Regulatory Assets and Liabilities  7 06- Exhibit D_NIM Summary 2" xfId="5447"/>
    <cellStyle name="_Power Cost Value Copy 11.30.05 gas 1.09.06 AURORA at 1.10.06_ACCOUNTS" xfId="5448"/>
    <cellStyle name="_Power Cost Value Copy 11.30.05 gas 1.09.06 AURORA at 1.10.06_Att B to RECs proceeds proposal" xfId="5449"/>
    <cellStyle name="_Power Cost Value Copy 11.30.05 gas 1.09.06 AURORA at 1.10.06_AURORA Total New" xfId="5450"/>
    <cellStyle name="_Power Cost Value Copy 11.30.05 gas 1.09.06 AURORA at 1.10.06_AURORA Total New 2" xfId="5451"/>
    <cellStyle name="_Power Cost Value Copy 11.30.05 gas 1.09.06 AURORA at 1.10.06_Backup for Attachment B 2010-09-09" xfId="5452"/>
    <cellStyle name="_Power Cost Value Copy 11.30.05 gas 1.09.06 AURORA at 1.10.06_Bench Request - Attachment B" xfId="5453"/>
    <cellStyle name="_Power Cost Value Copy 11.30.05 gas 1.09.06 AURORA at 1.10.06_Book2" xfId="5454"/>
    <cellStyle name="_Power Cost Value Copy 11.30.05 gas 1.09.06 AURORA at 1.10.06_Book2 2" xfId="5455"/>
    <cellStyle name="_Power Cost Value Copy 11.30.05 gas 1.09.06 AURORA at 1.10.06_Book2 2 2" xfId="5456"/>
    <cellStyle name="_Power Cost Value Copy 11.30.05 gas 1.09.06 AURORA at 1.10.06_Book2 2 3" xfId="5457"/>
    <cellStyle name="_Power Cost Value Copy 11.30.05 gas 1.09.06 AURORA at 1.10.06_Book2 3" xfId="5458"/>
    <cellStyle name="_Power Cost Value Copy 11.30.05 gas 1.09.06 AURORA at 1.10.06_Book2 4" xfId="5459"/>
    <cellStyle name="_Power Cost Value Copy 11.30.05 gas 1.09.06 AURORA at 1.10.06_Book2_Adj Bench DR 3 for Initial Briefs (Electric)" xfId="5460"/>
    <cellStyle name="_Power Cost Value Copy 11.30.05 gas 1.09.06 AURORA at 1.10.06_Book2_Adj Bench DR 3 for Initial Briefs (Electric) 2" xfId="5461"/>
    <cellStyle name="_Power Cost Value Copy 11.30.05 gas 1.09.06 AURORA at 1.10.06_Book2_Adj Bench DR 3 for Initial Briefs (Electric) 2 2" xfId="5462"/>
    <cellStyle name="_Power Cost Value Copy 11.30.05 gas 1.09.06 AURORA at 1.10.06_Book2_Adj Bench DR 3 for Initial Briefs (Electric) 2 3" xfId="5463"/>
    <cellStyle name="_Power Cost Value Copy 11.30.05 gas 1.09.06 AURORA at 1.10.06_Book2_Adj Bench DR 3 for Initial Briefs (Electric) 3" xfId="5464"/>
    <cellStyle name="_Power Cost Value Copy 11.30.05 gas 1.09.06 AURORA at 1.10.06_Book2_Adj Bench DR 3 for Initial Briefs (Electric) 4" xfId="5465"/>
    <cellStyle name="_Power Cost Value Copy 11.30.05 gas 1.09.06 AURORA at 1.10.06_Book2_Electric Rev Req Model (2009 GRC) Rebuttal" xfId="5466"/>
    <cellStyle name="_Power Cost Value Copy 11.30.05 gas 1.09.06 AURORA at 1.10.06_Book2_Electric Rev Req Model (2009 GRC) Rebuttal 2" xfId="5467"/>
    <cellStyle name="_Power Cost Value Copy 11.30.05 gas 1.09.06 AURORA at 1.10.06_Book2_Electric Rev Req Model (2009 GRC) Rebuttal 2 2" xfId="5468"/>
    <cellStyle name="_Power Cost Value Copy 11.30.05 gas 1.09.06 AURORA at 1.10.06_Book2_Electric Rev Req Model (2009 GRC) Rebuttal 2 3" xfId="5469"/>
    <cellStyle name="_Power Cost Value Copy 11.30.05 gas 1.09.06 AURORA at 1.10.06_Book2_Electric Rev Req Model (2009 GRC) Rebuttal 3" xfId="5470"/>
    <cellStyle name="_Power Cost Value Copy 11.30.05 gas 1.09.06 AURORA at 1.10.06_Book2_Electric Rev Req Model (2009 GRC) Rebuttal 4" xfId="5471"/>
    <cellStyle name="_Power Cost Value Copy 11.30.05 gas 1.09.06 AURORA at 1.10.06_Book2_Electric Rev Req Model (2009 GRC) Rebuttal REmoval of New  WH Solar AdjustMI" xfId="5472"/>
    <cellStyle name="_Power Cost Value Copy 11.30.05 gas 1.09.06 AURORA at 1.10.06_Book2_Electric Rev Req Model (2009 GRC) Rebuttal REmoval of New  WH Solar AdjustMI 2" xfId="5473"/>
    <cellStyle name="_Power Cost Value Copy 11.30.05 gas 1.09.06 AURORA at 1.10.06_Book2_Electric Rev Req Model (2009 GRC) Rebuttal REmoval of New  WH Solar AdjustMI 2 2" xfId="5474"/>
    <cellStyle name="_Power Cost Value Copy 11.30.05 gas 1.09.06 AURORA at 1.10.06_Book2_Electric Rev Req Model (2009 GRC) Rebuttal REmoval of New  WH Solar AdjustMI 2 3" xfId="5475"/>
    <cellStyle name="_Power Cost Value Copy 11.30.05 gas 1.09.06 AURORA at 1.10.06_Book2_Electric Rev Req Model (2009 GRC) Rebuttal REmoval of New  WH Solar AdjustMI 3" xfId="5476"/>
    <cellStyle name="_Power Cost Value Copy 11.30.05 gas 1.09.06 AURORA at 1.10.06_Book2_Electric Rev Req Model (2009 GRC) Rebuttal REmoval of New  WH Solar AdjustMI 4" xfId="5477"/>
    <cellStyle name="_Power Cost Value Copy 11.30.05 gas 1.09.06 AURORA at 1.10.06_Book2_Electric Rev Req Model (2009 GRC) Revised 01-18-2010" xfId="5478"/>
    <cellStyle name="_Power Cost Value Copy 11.30.05 gas 1.09.06 AURORA at 1.10.06_Book2_Electric Rev Req Model (2009 GRC) Revised 01-18-2010 2" xfId="5479"/>
    <cellStyle name="_Power Cost Value Copy 11.30.05 gas 1.09.06 AURORA at 1.10.06_Book2_Electric Rev Req Model (2009 GRC) Revised 01-18-2010 2 2" xfId="5480"/>
    <cellStyle name="_Power Cost Value Copy 11.30.05 gas 1.09.06 AURORA at 1.10.06_Book2_Electric Rev Req Model (2009 GRC) Revised 01-18-2010 2 3" xfId="5481"/>
    <cellStyle name="_Power Cost Value Copy 11.30.05 gas 1.09.06 AURORA at 1.10.06_Book2_Electric Rev Req Model (2009 GRC) Revised 01-18-2010 3" xfId="5482"/>
    <cellStyle name="_Power Cost Value Copy 11.30.05 gas 1.09.06 AURORA at 1.10.06_Book2_Electric Rev Req Model (2009 GRC) Revised 01-18-2010 4" xfId="5483"/>
    <cellStyle name="_Power Cost Value Copy 11.30.05 gas 1.09.06 AURORA at 1.10.06_Book2_Final Order Electric EXHIBIT A-1" xfId="5484"/>
    <cellStyle name="_Power Cost Value Copy 11.30.05 gas 1.09.06 AURORA at 1.10.06_Book2_Final Order Electric EXHIBIT A-1 2" xfId="5485"/>
    <cellStyle name="_Power Cost Value Copy 11.30.05 gas 1.09.06 AURORA at 1.10.06_Book2_Final Order Electric EXHIBIT A-1 2 2" xfId="5486"/>
    <cellStyle name="_Power Cost Value Copy 11.30.05 gas 1.09.06 AURORA at 1.10.06_Book2_Final Order Electric EXHIBIT A-1 2 3" xfId="5487"/>
    <cellStyle name="_Power Cost Value Copy 11.30.05 gas 1.09.06 AURORA at 1.10.06_Book2_Final Order Electric EXHIBIT A-1 3" xfId="5488"/>
    <cellStyle name="_Power Cost Value Copy 11.30.05 gas 1.09.06 AURORA at 1.10.06_Book2_Final Order Electric EXHIBIT A-1 4" xfId="5489"/>
    <cellStyle name="_Power Cost Value Copy 11.30.05 gas 1.09.06 AURORA at 1.10.06_Book4" xfId="5490"/>
    <cellStyle name="_Power Cost Value Copy 11.30.05 gas 1.09.06 AURORA at 1.10.06_Book4 2" xfId="5491"/>
    <cellStyle name="_Power Cost Value Copy 11.30.05 gas 1.09.06 AURORA at 1.10.06_Book4 2 2" xfId="5492"/>
    <cellStyle name="_Power Cost Value Copy 11.30.05 gas 1.09.06 AURORA at 1.10.06_Book4 2 3" xfId="5493"/>
    <cellStyle name="_Power Cost Value Copy 11.30.05 gas 1.09.06 AURORA at 1.10.06_Book4 3" xfId="5494"/>
    <cellStyle name="_Power Cost Value Copy 11.30.05 gas 1.09.06 AURORA at 1.10.06_Book4 4" xfId="5495"/>
    <cellStyle name="_Power Cost Value Copy 11.30.05 gas 1.09.06 AURORA at 1.10.06_Book9" xfId="5496"/>
    <cellStyle name="_Power Cost Value Copy 11.30.05 gas 1.09.06 AURORA at 1.10.06_Book9 2" xfId="5497"/>
    <cellStyle name="_Power Cost Value Copy 11.30.05 gas 1.09.06 AURORA at 1.10.06_Book9 2 2" xfId="5498"/>
    <cellStyle name="_Power Cost Value Copy 11.30.05 gas 1.09.06 AURORA at 1.10.06_Book9 2 3" xfId="5499"/>
    <cellStyle name="_Power Cost Value Copy 11.30.05 gas 1.09.06 AURORA at 1.10.06_Book9 3" xfId="5500"/>
    <cellStyle name="_Power Cost Value Copy 11.30.05 gas 1.09.06 AURORA at 1.10.06_Book9 4" xfId="5501"/>
    <cellStyle name="_Power Cost Value Copy 11.30.05 gas 1.09.06 AURORA at 1.10.06_Check the Interest Calculation" xfId="5502"/>
    <cellStyle name="_Power Cost Value Copy 11.30.05 gas 1.09.06 AURORA at 1.10.06_Check the Interest Calculation_Scenario 1 REC vs PTC Offset" xfId="5503"/>
    <cellStyle name="_Power Cost Value Copy 11.30.05 gas 1.09.06 AURORA at 1.10.06_Check the Interest Calculation_Scenario 3" xfId="5504"/>
    <cellStyle name="_Power Cost Value Copy 11.30.05 gas 1.09.06 AURORA at 1.10.06_Chelan PUD Power Costs (8-10)" xfId="5505"/>
    <cellStyle name="_Power Cost Value Copy 11.30.05 gas 1.09.06 AURORA at 1.10.06_Direct Assignment Distribution Plant 2008" xfId="5506"/>
    <cellStyle name="_Power Cost Value Copy 11.30.05 gas 1.09.06 AURORA at 1.10.06_Direct Assignment Distribution Plant 2008 2" xfId="5507"/>
    <cellStyle name="_Power Cost Value Copy 11.30.05 gas 1.09.06 AURORA at 1.10.06_Direct Assignment Distribution Plant 2008 2 2" xfId="5508"/>
    <cellStyle name="_Power Cost Value Copy 11.30.05 gas 1.09.06 AURORA at 1.10.06_Direct Assignment Distribution Plant 2008 2 2 2" xfId="5509"/>
    <cellStyle name="_Power Cost Value Copy 11.30.05 gas 1.09.06 AURORA at 1.10.06_Direct Assignment Distribution Plant 2008 2 2 3" xfId="5510"/>
    <cellStyle name="_Power Cost Value Copy 11.30.05 gas 1.09.06 AURORA at 1.10.06_Direct Assignment Distribution Plant 2008 2 3" xfId="5511"/>
    <cellStyle name="_Power Cost Value Copy 11.30.05 gas 1.09.06 AURORA at 1.10.06_Direct Assignment Distribution Plant 2008 2 3 2" xfId="5512"/>
    <cellStyle name="_Power Cost Value Copy 11.30.05 gas 1.09.06 AURORA at 1.10.06_Direct Assignment Distribution Plant 2008 2 3 3" xfId="5513"/>
    <cellStyle name="_Power Cost Value Copy 11.30.05 gas 1.09.06 AURORA at 1.10.06_Direct Assignment Distribution Plant 2008 2 4" xfId="5514"/>
    <cellStyle name="_Power Cost Value Copy 11.30.05 gas 1.09.06 AURORA at 1.10.06_Direct Assignment Distribution Plant 2008 2 4 2" xfId="5515"/>
    <cellStyle name="_Power Cost Value Copy 11.30.05 gas 1.09.06 AURORA at 1.10.06_Direct Assignment Distribution Plant 2008 2 4 3" xfId="5516"/>
    <cellStyle name="_Power Cost Value Copy 11.30.05 gas 1.09.06 AURORA at 1.10.06_Direct Assignment Distribution Plant 2008 3" xfId="5517"/>
    <cellStyle name="_Power Cost Value Copy 11.30.05 gas 1.09.06 AURORA at 1.10.06_Direct Assignment Distribution Plant 2008 3 2" xfId="5518"/>
    <cellStyle name="_Power Cost Value Copy 11.30.05 gas 1.09.06 AURORA at 1.10.06_Direct Assignment Distribution Plant 2008 3 3" xfId="5519"/>
    <cellStyle name="_Power Cost Value Copy 11.30.05 gas 1.09.06 AURORA at 1.10.06_Direct Assignment Distribution Plant 2008 4" xfId="5520"/>
    <cellStyle name="_Power Cost Value Copy 11.30.05 gas 1.09.06 AURORA at 1.10.06_Direct Assignment Distribution Plant 2008 4 2" xfId="5521"/>
    <cellStyle name="_Power Cost Value Copy 11.30.05 gas 1.09.06 AURORA at 1.10.06_Direct Assignment Distribution Plant 2008 4 3" xfId="5522"/>
    <cellStyle name="_Power Cost Value Copy 11.30.05 gas 1.09.06 AURORA at 1.10.06_Direct Assignment Distribution Plant 2008 5" xfId="5523"/>
    <cellStyle name="_Power Cost Value Copy 11.30.05 gas 1.09.06 AURORA at 1.10.06_Direct Assignment Distribution Plant 2008 6" xfId="5524"/>
    <cellStyle name="_Power Cost Value Copy 11.30.05 gas 1.09.06 AURORA at 1.10.06_DWH-08 (Rate Spread &amp; Design Workpapers)" xfId="5525"/>
    <cellStyle name="_Power Cost Value Copy 11.30.05 gas 1.09.06 AURORA at 1.10.06_Electric COS Inputs" xfId="5526"/>
    <cellStyle name="_Power Cost Value Copy 11.30.05 gas 1.09.06 AURORA at 1.10.06_Electric COS Inputs 2" xfId="5527"/>
    <cellStyle name="_Power Cost Value Copy 11.30.05 gas 1.09.06 AURORA at 1.10.06_Electric COS Inputs 2 2" xfId="5528"/>
    <cellStyle name="_Power Cost Value Copy 11.30.05 gas 1.09.06 AURORA at 1.10.06_Electric COS Inputs 2 2 2" xfId="5529"/>
    <cellStyle name="_Power Cost Value Copy 11.30.05 gas 1.09.06 AURORA at 1.10.06_Electric COS Inputs 2 2 3" xfId="5530"/>
    <cellStyle name="_Power Cost Value Copy 11.30.05 gas 1.09.06 AURORA at 1.10.06_Electric COS Inputs 2 3" xfId="5531"/>
    <cellStyle name="_Power Cost Value Copy 11.30.05 gas 1.09.06 AURORA at 1.10.06_Electric COS Inputs 2 3 2" xfId="5532"/>
    <cellStyle name="_Power Cost Value Copy 11.30.05 gas 1.09.06 AURORA at 1.10.06_Electric COS Inputs 2 3 3" xfId="5533"/>
    <cellStyle name="_Power Cost Value Copy 11.30.05 gas 1.09.06 AURORA at 1.10.06_Electric COS Inputs 2 4" xfId="5534"/>
    <cellStyle name="_Power Cost Value Copy 11.30.05 gas 1.09.06 AURORA at 1.10.06_Electric COS Inputs 2 4 2" xfId="5535"/>
    <cellStyle name="_Power Cost Value Copy 11.30.05 gas 1.09.06 AURORA at 1.10.06_Electric COS Inputs 2 4 3" xfId="5536"/>
    <cellStyle name="_Power Cost Value Copy 11.30.05 gas 1.09.06 AURORA at 1.10.06_Electric COS Inputs 3" xfId="5537"/>
    <cellStyle name="_Power Cost Value Copy 11.30.05 gas 1.09.06 AURORA at 1.10.06_Electric COS Inputs 3 2" xfId="5538"/>
    <cellStyle name="_Power Cost Value Copy 11.30.05 gas 1.09.06 AURORA at 1.10.06_Electric COS Inputs 3 3" xfId="5539"/>
    <cellStyle name="_Power Cost Value Copy 11.30.05 gas 1.09.06 AURORA at 1.10.06_Electric COS Inputs 4" xfId="5540"/>
    <cellStyle name="_Power Cost Value Copy 11.30.05 gas 1.09.06 AURORA at 1.10.06_Electric COS Inputs 4 2" xfId="5541"/>
    <cellStyle name="_Power Cost Value Copy 11.30.05 gas 1.09.06 AURORA at 1.10.06_Electric COS Inputs 4 3" xfId="5542"/>
    <cellStyle name="_Power Cost Value Copy 11.30.05 gas 1.09.06 AURORA at 1.10.06_Electric COS Inputs 5" xfId="5543"/>
    <cellStyle name="_Power Cost Value Copy 11.30.05 gas 1.09.06 AURORA at 1.10.06_Electric COS Inputs 6" xfId="5544"/>
    <cellStyle name="_Power Cost Value Copy 11.30.05 gas 1.09.06 AURORA at 1.10.06_Electric Rate Spread and Rate Design 3.23.09" xfId="5545"/>
    <cellStyle name="_Power Cost Value Copy 11.30.05 gas 1.09.06 AURORA at 1.10.06_Electric Rate Spread and Rate Design 3.23.09 2" xfId="5546"/>
    <cellStyle name="_Power Cost Value Copy 11.30.05 gas 1.09.06 AURORA at 1.10.06_Electric Rate Spread and Rate Design 3.23.09 2 2" xfId="5547"/>
    <cellStyle name="_Power Cost Value Copy 11.30.05 gas 1.09.06 AURORA at 1.10.06_Electric Rate Spread and Rate Design 3.23.09 2 2 2" xfId="5548"/>
    <cellStyle name="_Power Cost Value Copy 11.30.05 gas 1.09.06 AURORA at 1.10.06_Electric Rate Spread and Rate Design 3.23.09 2 2 3" xfId="5549"/>
    <cellStyle name="_Power Cost Value Copy 11.30.05 gas 1.09.06 AURORA at 1.10.06_Electric Rate Spread and Rate Design 3.23.09 2 3" xfId="5550"/>
    <cellStyle name="_Power Cost Value Copy 11.30.05 gas 1.09.06 AURORA at 1.10.06_Electric Rate Spread and Rate Design 3.23.09 2 3 2" xfId="5551"/>
    <cellStyle name="_Power Cost Value Copy 11.30.05 gas 1.09.06 AURORA at 1.10.06_Electric Rate Spread and Rate Design 3.23.09 2 3 3" xfId="5552"/>
    <cellStyle name="_Power Cost Value Copy 11.30.05 gas 1.09.06 AURORA at 1.10.06_Electric Rate Spread and Rate Design 3.23.09 2 4" xfId="5553"/>
    <cellStyle name="_Power Cost Value Copy 11.30.05 gas 1.09.06 AURORA at 1.10.06_Electric Rate Spread and Rate Design 3.23.09 2 4 2" xfId="5554"/>
    <cellStyle name="_Power Cost Value Copy 11.30.05 gas 1.09.06 AURORA at 1.10.06_Electric Rate Spread and Rate Design 3.23.09 2 4 3" xfId="5555"/>
    <cellStyle name="_Power Cost Value Copy 11.30.05 gas 1.09.06 AURORA at 1.10.06_Electric Rate Spread and Rate Design 3.23.09 3" xfId="5556"/>
    <cellStyle name="_Power Cost Value Copy 11.30.05 gas 1.09.06 AURORA at 1.10.06_Electric Rate Spread and Rate Design 3.23.09 3 2" xfId="5557"/>
    <cellStyle name="_Power Cost Value Copy 11.30.05 gas 1.09.06 AURORA at 1.10.06_Electric Rate Spread and Rate Design 3.23.09 3 3" xfId="5558"/>
    <cellStyle name="_Power Cost Value Copy 11.30.05 gas 1.09.06 AURORA at 1.10.06_Electric Rate Spread and Rate Design 3.23.09 4" xfId="5559"/>
    <cellStyle name="_Power Cost Value Copy 11.30.05 gas 1.09.06 AURORA at 1.10.06_Electric Rate Spread and Rate Design 3.23.09 4 2" xfId="5560"/>
    <cellStyle name="_Power Cost Value Copy 11.30.05 gas 1.09.06 AURORA at 1.10.06_Electric Rate Spread and Rate Design 3.23.09 4 3" xfId="5561"/>
    <cellStyle name="_Power Cost Value Copy 11.30.05 gas 1.09.06 AURORA at 1.10.06_Electric Rate Spread and Rate Design 3.23.09 5" xfId="5562"/>
    <cellStyle name="_Power Cost Value Copy 11.30.05 gas 1.09.06 AURORA at 1.10.06_Electric Rate Spread and Rate Design 3.23.09 6" xfId="5563"/>
    <cellStyle name="_Power Cost Value Copy 11.30.05 gas 1.09.06 AURORA at 1.10.06_Exhibit D fr R Gho 12-31-08" xfId="5564"/>
    <cellStyle name="_Power Cost Value Copy 11.30.05 gas 1.09.06 AURORA at 1.10.06_Exhibit D fr R Gho 12-31-08 2" xfId="5565"/>
    <cellStyle name="_Power Cost Value Copy 11.30.05 gas 1.09.06 AURORA at 1.10.06_Exhibit D fr R Gho 12-31-08 3" xfId="5566"/>
    <cellStyle name="_Power Cost Value Copy 11.30.05 gas 1.09.06 AURORA at 1.10.06_Exhibit D fr R Gho 12-31-08 v2" xfId="5567"/>
    <cellStyle name="_Power Cost Value Copy 11.30.05 gas 1.09.06 AURORA at 1.10.06_Exhibit D fr R Gho 12-31-08 v2 2" xfId="5568"/>
    <cellStyle name="_Power Cost Value Copy 11.30.05 gas 1.09.06 AURORA at 1.10.06_Exhibit D fr R Gho 12-31-08 v2 3" xfId="5569"/>
    <cellStyle name="_Power Cost Value Copy 11.30.05 gas 1.09.06 AURORA at 1.10.06_Exhibit D fr R Gho 12-31-08 v2_NIM Summary" xfId="5570"/>
    <cellStyle name="_Power Cost Value Copy 11.30.05 gas 1.09.06 AURORA at 1.10.06_Exhibit D fr R Gho 12-31-08 v2_NIM Summary 2" xfId="5571"/>
    <cellStyle name="_Power Cost Value Copy 11.30.05 gas 1.09.06 AURORA at 1.10.06_Exhibit D fr R Gho 12-31-08_NIM Summary" xfId="5572"/>
    <cellStyle name="_Power Cost Value Copy 11.30.05 gas 1.09.06 AURORA at 1.10.06_Exhibit D fr R Gho 12-31-08_NIM Summary 2" xfId="5573"/>
    <cellStyle name="_Power Cost Value Copy 11.30.05 gas 1.09.06 AURORA at 1.10.06_Final 2008 PTC Rate Design Workpapers 10.27.08" xfId="5574"/>
    <cellStyle name="_Power Cost Value Copy 11.30.05 gas 1.09.06 AURORA at 1.10.06_Final 2009 Electric Low Income Workpapers" xfId="5575"/>
    <cellStyle name="_Power Cost Value Copy 11.30.05 gas 1.09.06 AURORA at 1.10.06_Gas Rev Req Model (2010 GRC)" xfId="5576"/>
    <cellStyle name="_Power Cost Value Copy 11.30.05 gas 1.09.06 AURORA at 1.10.06_Hopkins Ridge Prepaid Tran - Interest Earned RY 12ME Feb  '11" xfId="5577"/>
    <cellStyle name="_Power Cost Value Copy 11.30.05 gas 1.09.06 AURORA at 1.10.06_Hopkins Ridge Prepaid Tran - Interest Earned RY 12ME Feb  '11 2" xfId="5578"/>
    <cellStyle name="_Power Cost Value Copy 11.30.05 gas 1.09.06 AURORA at 1.10.06_Hopkins Ridge Prepaid Tran - Interest Earned RY 12ME Feb  '11_NIM Summary" xfId="5579"/>
    <cellStyle name="_Power Cost Value Copy 11.30.05 gas 1.09.06 AURORA at 1.10.06_Hopkins Ridge Prepaid Tran - Interest Earned RY 12ME Feb  '11_NIM Summary 2" xfId="5580"/>
    <cellStyle name="_Power Cost Value Copy 11.30.05 gas 1.09.06 AURORA at 1.10.06_Hopkins Ridge Prepaid Tran - Interest Earned RY 12ME Feb  '11_Transmission Workbook for May BOD" xfId="5581"/>
    <cellStyle name="_Power Cost Value Copy 11.30.05 gas 1.09.06 AURORA at 1.10.06_Hopkins Ridge Prepaid Tran - Interest Earned RY 12ME Feb  '11_Transmission Workbook for May BOD 2" xfId="5582"/>
    <cellStyle name="_Power Cost Value Copy 11.30.05 gas 1.09.06 AURORA at 1.10.06_INPUTS" xfId="5583"/>
    <cellStyle name="_Power Cost Value Copy 11.30.05 gas 1.09.06 AURORA at 1.10.06_INPUTS 2" xfId="5584"/>
    <cellStyle name="_Power Cost Value Copy 11.30.05 gas 1.09.06 AURORA at 1.10.06_INPUTS 2 2" xfId="5585"/>
    <cellStyle name="_Power Cost Value Copy 11.30.05 gas 1.09.06 AURORA at 1.10.06_INPUTS 2 2 2" xfId="5586"/>
    <cellStyle name="_Power Cost Value Copy 11.30.05 gas 1.09.06 AURORA at 1.10.06_INPUTS 2 2 3" xfId="5587"/>
    <cellStyle name="_Power Cost Value Copy 11.30.05 gas 1.09.06 AURORA at 1.10.06_INPUTS 2 3" xfId="5588"/>
    <cellStyle name="_Power Cost Value Copy 11.30.05 gas 1.09.06 AURORA at 1.10.06_INPUTS 2 3 2" xfId="5589"/>
    <cellStyle name="_Power Cost Value Copy 11.30.05 gas 1.09.06 AURORA at 1.10.06_INPUTS 2 3 3" xfId="5590"/>
    <cellStyle name="_Power Cost Value Copy 11.30.05 gas 1.09.06 AURORA at 1.10.06_INPUTS 2 4" xfId="5591"/>
    <cellStyle name="_Power Cost Value Copy 11.30.05 gas 1.09.06 AURORA at 1.10.06_INPUTS 2 4 2" xfId="5592"/>
    <cellStyle name="_Power Cost Value Copy 11.30.05 gas 1.09.06 AURORA at 1.10.06_INPUTS 2 4 3" xfId="5593"/>
    <cellStyle name="_Power Cost Value Copy 11.30.05 gas 1.09.06 AURORA at 1.10.06_INPUTS 3" xfId="5594"/>
    <cellStyle name="_Power Cost Value Copy 11.30.05 gas 1.09.06 AURORA at 1.10.06_INPUTS 3 2" xfId="5595"/>
    <cellStyle name="_Power Cost Value Copy 11.30.05 gas 1.09.06 AURORA at 1.10.06_INPUTS 3 3" xfId="5596"/>
    <cellStyle name="_Power Cost Value Copy 11.30.05 gas 1.09.06 AURORA at 1.10.06_INPUTS 4" xfId="5597"/>
    <cellStyle name="_Power Cost Value Copy 11.30.05 gas 1.09.06 AURORA at 1.10.06_INPUTS 4 2" xfId="5598"/>
    <cellStyle name="_Power Cost Value Copy 11.30.05 gas 1.09.06 AURORA at 1.10.06_INPUTS 4 3" xfId="5599"/>
    <cellStyle name="_Power Cost Value Copy 11.30.05 gas 1.09.06 AURORA at 1.10.06_INPUTS 5" xfId="5600"/>
    <cellStyle name="_Power Cost Value Copy 11.30.05 gas 1.09.06 AURORA at 1.10.06_INPUTS 6" xfId="5601"/>
    <cellStyle name="_Power Cost Value Copy 11.30.05 gas 1.09.06 AURORA at 1.10.06_Leased Transformer &amp; Substation Plant &amp; Rev 12-2009" xfId="5602"/>
    <cellStyle name="_Power Cost Value Copy 11.30.05 gas 1.09.06 AURORA at 1.10.06_Leased Transformer &amp; Substation Plant &amp; Rev 12-2009 2" xfId="5603"/>
    <cellStyle name="_Power Cost Value Copy 11.30.05 gas 1.09.06 AURORA at 1.10.06_Leased Transformer &amp; Substation Plant &amp; Rev 12-2009 2 2" xfId="5604"/>
    <cellStyle name="_Power Cost Value Copy 11.30.05 gas 1.09.06 AURORA at 1.10.06_Leased Transformer &amp; Substation Plant &amp; Rev 12-2009 2 2 2" xfId="5605"/>
    <cellStyle name="_Power Cost Value Copy 11.30.05 gas 1.09.06 AURORA at 1.10.06_Leased Transformer &amp; Substation Plant &amp; Rev 12-2009 2 2 3" xfId="5606"/>
    <cellStyle name="_Power Cost Value Copy 11.30.05 gas 1.09.06 AURORA at 1.10.06_Leased Transformer &amp; Substation Plant &amp; Rev 12-2009 2 3" xfId="5607"/>
    <cellStyle name="_Power Cost Value Copy 11.30.05 gas 1.09.06 AURORA at 1.10.06_Leased Transformer &amp; Substation Plant &amp; Rev 12-2009 2 3 2" xfId="5608"/>
    <cellStyle name="_Power Cost Value Copy 11.30.05 gas 1.09.06 AURORA at 1.10.06_Leased Transformer &amp; Substation Plant &amp; Rev 12-2009 2 3 3" xfId="5609"/>
    <cellStyle name="_Power Cost Value Copy 11.30.05 gas 1.09.06 AURORA at 1.10.06_Leased Transformer &amp; Substation Plant &amp; Rev 12-2009 2 4" xfId="5610"/>
    <cellStyle name="_Power Cost Value Copy 11.30.05 gas 1.09.06 AURORA at 1.10.06_Leased Transformer &amp; Substation Plant &amp; Rev 12-2009 2 4 2" xfId="5611"/>
    <cellStyle name="_Power Cost Value Copy 11.30.05 gas 1.09.06 AURORA at 1.10.06_Leased Transformer &amp; Substation Plant &amp; Rev 12-2009 2 4 3" xfId="5612"/>
    <cellStyle name="_Power Cost Value Copy 11.30.05 gas 1.09.06 AURORA at 1.10.06_Leased Transformer &amp; Substation Plant &amp; Rev 12-2009 3" xfId="5613"/>
    <cellStyle name="_Power Cost Value Copy 11.30.05 gas 1.09.06 AURORA at 1.10.06_Leased Transformer &amp; Substation Plant &amp; Rev 12-2009 3 2" xfId="5614"/>
    <cellStyle name="_Power Cost Value Copy 11.30.05 gas 1.09.06 AURORA at 1.10.06_Leased Transformer &amp; Substation Plant &amp; Rev 12-2009 3 3" xfId="5615"/>
    <cellStyle name="_Power Cost Value Copy 11.30.05 gas 1.09.06 AURORA at 1.10.06_Leased Transformer &amp; Substation Plant &amp; Rev 12-2009 4" xfId="5616"/>
    <cellStyle name="_Power Cost Value Copy 11.30.05 gas 1.09.06 AURORA at 1.10.06_Leased Transformer &amp; Substation Plant &amp; Rev 12-2009 4 2" xfId="5617"/>
    <cellStyle name="_Power Cost Value Copy 11.30.05 gas 1.09.06 AURORA at 1.10.06_Leased Transformer &amp; Substation Plant &amp; Rev 12-2009 4 3" xfId="5618"/>
    <cellStyle name="_Power Cost Value Copy 11.30.05 gas 1.09.06 AURORA at 1.10.06_Leased Transformer &amp; Substation Plant &amp; Rev 12-2009 5" xfId="5619"/>
    <cellStyle name="_Power Cost Value Copy 11.30.05 gas 1.09.06 AURORA at 1.10.06_Leased Transformer &amp; Substation Plant &amp; Rev 12-2009 6" xfId="5620"/>
    <cellStyle name="_Power Cost Value Copy 11.30.05 gas 1.09.06 AURORA at 1.10.06_NIM Summary" xfId="5621"/>
    <cellStyle name="_Power Cost Value Copy 11.30.05 gas 1.09.06 AURORA at 1.10.06_NIM Summary 09GRC" xfId="5622"/>
    <cellStyle name="_Power Cost Value Copy 11.30.05 gas 1.09.06 AURORA at 1.10.06_NIM Summary 09GRC 2" xfId="5623"/>
    <cellStyle name="_Power Cost Value Copy 11.30.05 gas 1.09.06 AURORA at 1.10.06_NIM Summary 2" xfId="5624"/>
    <cellStyle name="_Power Cost Value Copy 11.30.05 gas 1.09.06 AURORA at 1.10.06_NIM Summary 3" xfId="5625"/>
    <cellStyle name="_Power Cost Value Copy 11.30.05 gas 1.09.06 AURORA at 1.10.06_NIM Summary 4" xfId="5626"/>
    <cellStyle name="_Power Cost Value Copy 11.30.05 gas 1.09.06 AURORA at 1.10.06_NIM Summary 5" xfId="5627"/>
    <cellStyle name="_Power Cost Value Copy 11.30.05 gas 1.09.06 AURORA at 1.10.06_NIM Summary 6" xfId="5628"/>
    <cellStyle name="_Power Cost Value Copy 11.30.05 gas 1.09.06 AURORA at 1.10.06_NIM Summary 7" xfId="5629"/>
    <cellStyle name="_Power Cost Value Copy 11.30.05 gas 1.09.06 AURORA at 1.10.06_NIM Summary 8" xfId="5630"/>
    <cellStyle name="_Power Cost Value Copy 11.30.05 gas 1.09.06 AURORA at 1.10.06_NIM Summary 9" xfId="5631"/>
    <cellStyle name="_Power Cost Value Copy 11.30.05 gas 1.09.06 AURORA at 1.10.06_PCA 10 -  Exhibit D from A Kellogg Jan 2011" xfId="5632"/>
    <cellStyle name="_Power Cost Value Copy 11.30.05 gas 1.09.06 AURORA at 1.10.06_PCA 10 -  Exhibit D from A Kellogg July 2011" xfId="5633"/>
    <cellStyle name="_Power Cost Value Copy 11.30.05 gas 1.09.06 AURORA at 1.10.06_PCA 10 -  Exhibit D from S Free Rcv'd 12-11" xfId="5634"/>
    <cellStyle name="_Power Cost Value Copy 11.30.05 gas 1.09.06 AURORA at 1.10.06_PCA 7 - Exhibit D update 11_30_08 (2)" xfId="5635"/>
    <cellStyle name="_Power Cost Value Copy 11.30.05 gas 1.09.06 AURORA at 1.10.06_PCA 7 - Exhibit D update 11_30_08 (2) 2" xfId="5636"/>
    <cellStyle name="_Power Cost Value Copy 11.30.05 gas 1.09.06 AURORA at 1.10.06_PCA 7 - Exhibit D update 11_30_08 (2) 2 2" xfId="5637"/>
    <cellStyle name="_Power Cost Value Copy 11.30.05 gas 1.09.06 AURORA at 1.10.06_PCA 7 - Exhibit D update 11_30_08 (2) 3" xfId="5638"/>
    <cellStyle name="_Power Cost Value Copy 11.30.05 gas 1.09.06 AURORA at 1.10.06_PCA 7 - Exhibit D update 11_30_08 (2) 4" xfId="5639"/>
    <cellStyle name="_Power Cost Value Copy 11.30.05 gas 1.09.06 AURORA at 1.10.06_PCA 7 - Exhibit D update 11_30_08 (2)_NIM Summary" xfId="5640"/>
    <cellStyle name="_Power Cost Value Copy 11.30.05 gas 1.09.06 AURORA at 1.10.06_PCA 7 - Exhibit D update 11_30_08 (2)_NIM Summary 2" xfId="5641"/>
    <cellStyle name="_Power Cost Value Copy 11.30.05 gas 1.09.06 AURORA at 1.10.06_PCA 8 - Exhibit D update 12_31_09" xfId="5642"/>
    <cellStyle name="_Power Cost Value Copy 11.30.05 gas 1.09.06 AURORA at 1.10.06_PCA 8 - Exhibit D update 12_31_09 2" xfId="5643"/>
    <cellStyle name="_Power Cost Value Copy 11.30.05 gas 1.09.06 AURORA at 1.10.06_PCA 9 -  Exhibit D April 2010" xfId="5644"/>
    <cellStyle name="_Power Cost Value Copy 11.30.05 gas 1.09.06 AURORA at 1.10.06_PCA 9 -  Exhibit D April 2010 (3)" xfId="5645"/>
    <cellStyle name="_Power Cost Value Copy 11.30.05 gas 1.09.06 AURORA at 1.10.06_PCA 9 -  Exhibit D April 2010 (3) 2" xfId="5646"/>
    <cellStyle name="_Power Cost Value Copy 11.30.05 gas 1.09.06 AURORA at 1.10.06_PCA 9 -  Exhibit D April 2010 2" xfId="5647"/>
    <cellStyle name="_Power Cost Value Copy 11.30.05 gas 1.09.06 AURORA at 1.10.06_PCA 9 -  Exhibit D April 2010 3" xfId="5648"/>
    <cellStyle name="_Power Cost Value Copy 11.30.05 gas 1.09.06 AURORA at 1.10.06_PCA 9 -  Exhibit D Feb 2010" xfId="5649"/>
    <cellStyle name="_Power Cost Value Copy 11.30.05 gas 1.09.06 AURORA at 1.10.06_PCA 9 -  Exhibit D Feb 2010 2" xfId="5650"/>
    <cellStyle name="_Power Cost Value Copy 11.30.05 gas 1.09.06 AURORA at 1.10.06_PCA 9 -  Exhibit D Feb 2010 v2" xfId="5651"/>
    <cellStyle name="_Power Cost Value Copy 11.30.05 gas 1.09.06 AURORA at 1.10.06_PCA 9 -  Exhibit D Feb 2010 v2 2" xfId="5652"/>
    <cellStyle name="_Power Cost Value Copy 11.30.05 gas 1.09.06 AURORA at 1.10.06_PCA 9 -  Exhibit D Feb 2010 WF" xfId="5653"/>
    <cellStyle name="_Power Cost Value Copy 11.30.05 gas 1.09.06 AURORA at 1.10.06_PCA 9 -  Exhibit D Feb 2010 WF 2" xfId="5654"/>
    <cellStyle name="_Power Cost Value Copy 11.30.05 gas 1.09.06 AURORA at 1.10.06_PCA 9 -  Exhibit D Jan 2010" xfId="5655"/>
    <cellStyle name="_Power Cost Value Copy 11.30.05 gas 1.09.06 AURORA at 1.10.06_PCA 9 -  Exhibit D Jan 2010 2" xfId="5656"/>
    <cellStyle name="_Power Cost Value Copy 11.30.05 gas 1.09.06 AURORA at 1.10.06_PCA 9 -  Exhibit D March 2010 (2)" xfId="5657"/>
    <cellStyle name="_Power Cost Value Copy 11.30.05 gas 1.09.06 AURORA at 1.10.06_PCA 9 -  Exhibit D March 2010 (2) 2" xfId="5658"/>
    <cellStyle name="_Power Cost Value Copy 11.30.05 gas 1.09.06 AURORA at 1.10.06_PCA 9 -  Exhibit D Nov 2010" xfId="5659"/>
    <cellStyle name="_Power Cost Value Copy 11.30.05 gas 1.09.06 AURORA at 1.10.06_PCA 9 -  Exhibit D Nov 2010 2" xfId="5660"/>
    <cellStyle name="_Power Cost Value Copy 11.30.05 gas 1.09.06 AURORA at 1.10.06_PCA 9 - Exhibit D at August 2010" xfId="5661"/>
    <cellStyle name="_Power Cost Value Copy 11.30.05 gas 1.09.06 AURORA at 1.10.06_PCA 9 - Exhibit D at August 2010 2" xfId="5662"/>
    <cellStyle name="_Power Cost Value Copy 11.30.05 gas 1.09.06 AURORA at 1.10.06_PCA 9 - Exhibit D June 2010 GRC" xfId="5663"/>
    <cellStyle name="_Power Cost Value Copy 11.30.05 gas 1.09.06 AURORA at 1.10.06_PCA 9 - Exhibit D June 2010 GRC 2" xfId="5664"/>
    <cellStyle name="_Power Cost Value Copy 11.30.05 gas 1.09.06 AURORA at 1.10.06_Power Costs - Comparison bx Rbtl-Staff-Jt-PC" xfId="5665"/>
    <cellStyle name="_Power Cost Value Copy 11.30.05 gas 1.09.06 AURORA at 1.10.06_Power Costs - Comparison bx Rbtl-Staff-Jt-PC 2" xfId="5666"/>
    <cellStyle name="_Power Cost Value Copy 11.30.05 gas 1.09.06 AURORA at 1.10.06_Power Costs - Comparison bx Rbtl-Staff-Jt-PC 2 2" xfId="5667"/>
    <cellStyle name="_Power Cost Value Copy 11.30.05 gas 1.09.06 AURORA at 1.10.06_Power Costs - Comparison bx Rbtl-Staff-Jt-PC 2 3" xfId="5668"/>
    <cellStyle name="_Power Cost Value Copy 11.30.05 gas 1.09.06 AURORA at 1.10.06_Power Costs - Comparison bx Rbtl-Staff-Jt-PC 3" xfId="5669"/>
    <cellStyle name="_Power Cost Value Copy 11.30.05 gas 1.09.06 AURORA at 1.10.06_Power Costs - Comparison bx Rbtl-Staff-Jt-PC 4" xfId="5670"/>
    <cellStyle name="_Power Cost Value Copy 11.30.05 gas 1.09.06 AURORA at 1.10.06_Power Costs - Comparison bx Rbtl-Staff-Jt-PC_Adj Bench DR 3 for Initial Briefs (Electric)" xfId="5671"/>
    <cellStyle name="_Power Cost Value Copy 11.30.05 gas 1.09.06 AURORA at 1.10.06_Power Costs - Comparison bx Rbtl-Staff-Jt-PC_Adj Bench DR 3 for Initial Briefs (Electric) 2" xfId="5672"/>
    <cellStyle name="_Power Cost Value Copy 11.30.05 gas 1.09.06 AURORA at 1.10.06_Power Costs - Comparison bx Rbtl-Staff-Jt-PC_Adj Bench DR 3 for Initial Briefs (Electric) 2 2" xfId="5673"/>
    <cellStyle name="_Power Cost Value Copy 11.30.05 gas 1.09.06 AURORA at 1.10.06_Power Costs - Comparison bx Rbtl-Staff-Jt-PC_Adj Bench DR 3 for Initial Briefs (Electric) 2 3" xfId="5674"/>
    <cellStyle name="_Power Cost Value Copy 11.30.05 gas 1.09.06 AURORA at 1.10.06_Power Costs - Comparison bx Rbtl-Staff-Jt-PC_Adj Bench DR 3 for Initial Briefs (Electric) 3" xfId="5675"/>
    <cellStyle name="_Power Cost Value Copy 11.30.05 gas 1.09.06 AURORA at 1.10.06_Power Costs - Comparison bx Rbtl-Staff-Jt-PC_Adj Bench DR 3 for Initial Briefs (Electric) 4" xfId="5676"/>
    <cellStyle name="_Power Cost Value Copy 11.30.05 gas 1.09.06 AURORA at 1.10.06_Power Costs - Comparison bx Rbtl-Staff-Jt-PC_Electric Rev Req Model (2009 GRC) Rebuttal" xfId="5677"/>
    <cellStyle name="_Power Cost Value Copy 11.30.05 gas 1.09.06 AURORA at 1.10.06_Power Costs - Comparison bx Rbtl-Staff-Jt-PC_Electric Rev Req Model (2009 GRC) Rebuttal 2" xfId="5678"/>
    <cellStyle name="_Power Cost Value Copy 11.30.05 gas 1.09.06 AURORA at 1.10.06_Power Costs - Comparison bx Rbtl-Staff-Jt-PC_Electric Rev Req Model (2009 GRC) Rebuttal 2 2" xfId="5679"/>
    <cellStyle name="_Power Cost Value Copy 11.30.05 gas 1.09.06 AURORA at 1.10.06_Power Costs - Comparison bx Rbtl-Staff-Jt-PC_Electric Rev Req Model (2009 GRC) Rebuttal 2 3" xfId="5680"/>
    <cellStyle name="_Power Cost Value Copy 11.30.05 gas 1.09.06 AURORA at 1.10.06_Power Costs - Comparison bx Rbtl-Staff-Jt-PC_Electric Rev Req Model (2009 GRC) Rebuttal 3" xfId="5681"/>
    <cellStyle name="_Power Cost Value Copy 11.30.05 gas 1.09.06 AURORA at 1.10.06_Power Costs - Comparison bx Rbtl-Staff-Jt-PC_Electric Rev Req Model (2009 GRC) Rebuttal 4" xfId="5682"/>
    <cellStyle name="_Power Cost Value Copy 11.30.05 gas 1.09.06 AURORA at 1.10.06_Power Costs - Comparison bx Rbtl-Staff-Jt-PC_Electric Rev Req Model (2009 GRC) Rebuttal REmoval of New  WH Solar AdjustMI" xfId="5683"/>
    <cellStyle name="_Power Cost Value Copy 11.30.05 gas 1.09.06 AURORA at 1.10.06_Power Costs - Comparison bx Rbtl-Staff-Jt-PC_Electric Rev Req Model (2009 GRC) Rebuttal REmoval of New  WH Solar AdjustMI 2" xfId="5684"/>
    <cellStyle name="_Power Cost Value Copy 11.30.05 gas 1.09.06 AURORA at 1.10.06_Power Costs - Comparison bx Rbtl-Staff-Jt-PC_Electric Rev Req Model (2009 GRC) Rebuttal REmoval of New  WH Solar AdjustMI 2 2" xfId="5685"/>
    <cellStyle name="_Power Cost Value Copy 11.30.05 gas 1.09.06 AURORA at 1.10.06_Power Costs - Comparison bx Rbtl-Staff-Jt-PC_Electric Rev Req Model (2009 GRC) Rebuttal REmoval of New  WH Solar AdjustMI 2 3" xfId="5686"/>
    <cellStyle name="_Power Cost Value Copy 11.30.05 gas 1.09.06 AURORA at 1.10.06_Power Costs - Comparison bx Rbtl-Staff-Jt-PC_Electric Rev Req Model (2009 GRC) Rebuttal REmoval of New  WH Solar AdjustMI 3" xfId="5687"/>
    <cellStyle name="_Power Cost Value Copy 11.30.05 gas 1.09.06 AURORA at 1.10.06_Power Costs - Comparison bx Rbtl-Staff-Jt-PC_Electric Rev Req Model (2009 GRC) Rebuttal REmoval of New  WH Solar AdjustMI 4" xfId="5688"/>
    <cellStyle name="_Power Cost Value Copy 11.30.05 gas 1.09.06 AURORA at 1.10.06_Power Costs - Comparison bx Rbtl-Staff-Jt-PC_Electric Rev Req Model (2009 GRC) Revised 01-18-2010" xfId="5689"/>
    <cellStyle name="_Power Cost Value Copy 11.30.05 gas 1.09.06 AURORA at 1.10.06_Power Costs - Comparison bx Rbtl-Staff-Jt-PC_Electric Rev Req Model (2009 GRC) Revised 01-18-2010 2" xfId="5690"/>
    <cellStyle name="_Power Cost Value Copy 11.30.05 gas 1.09.06 AURORA at 1.10.06_Power Costs - Comparison bx Rbtl-Staff-Jt-PC_Electric Rev Req Model (2009 GRC) Revised 01-18-2010 2 2" xfId="5691"/>
    <cellStyle name="_Power Cost Value Copy 11.30.05 gas 1.09.06 AURORA at 1.10.06_Power Costs - Comparison bx Rbtl-Staff-Jt-PC_Electric Rev Req Model (2009 GRC) Revised 01-18-2010 2 3" xfId="5692"/>
    <cellStyle name="_Power Cost Value Copy 11.30.05 gas 1.09.06 AURORA at 1.10.06_Power Costs - Comparison bx Rbtl-Staff-Jt-PC_Electric Rev Req Model (2009 GRC) Revised 01-18-2010 3" xfId="5693"/>
    <cellStyle name="_Power Cost Value Copy 11.30.05 gas 1.09.06 AURORA at 1.10.06_Power Costs - Comparison bx Rbtl-Staff-Jt-PC_Electric Rev Req Model (2009 GRC) Revised 01-18-2010 4" xfId="5694"/>
    <cellStyle name="_Power Cost Value Copy 11.30.05 gas 1.09.06 AURORA at 1.10.06_Power Costs - Comparison bx Rbtl-Staff-Jt-PC_Final Order Electric EXHIBIT A-1" xfId="5695"/>
    <cellStyle name="_Power Cost Value Copy 11.30.05 gas 1.09.06 AURORA at 1.10.06_Power Costs - Comparison bx Rbtl-Staff-Jt-PC_Final Order Electric EXHIBIT A-1 2" xfId="5696"/>
    <cellStyle name="_Power Cost Value Copy 11.30.05 gas 1.09.06 AURORA at 1.10.06_Power Costs - Comparison bx Rbtl-Staff-Jt-PC_Final Order Electric EXHIBIT A-1 2 2" xfId="5697"/>
    <cellStyle name="_Power Cost Value Copy 11.30.05 gas 1.09.06 AURORA at 1.10.06_Power Costs - Comparison bx Rbtl-Staff-Jt-PC_Final Order Electric EXHIBIT A-1 2 3" xfId="5698"/>
    <cellStyle name="_Power Cost Value Copy 11.30.05 gas 1.09.06 AURORA at 1.10.06_Power Costs - Comparison bx Rbtl-Staff-Jt-PC_Final Order Electric EXHIBIT A-1 3" xfId="5699"/>
    <cellStyle name="_Power Cost Value Copy 11.30.05 gas 1.09.06 AURORA at 1.10.06_Power Costs - Comparison bx Rbtl-Staff-Jt-PC_Final Order Electric EXHIBIT A-1 4" xfId="5700"/>
    <cellStyle name="_Power Cost Value Copy 11.30.05 gas 1.09.06 AURORA at 1.10.06_Production Adj 4.37" xfId="5701"/>
    <cellStyle name="_Power Cost Value Copy 11.30.05 gas 1.09.06 AURORA at 1.10.06_Production Adj 4.37 2" xfId="5702"/>
    <cellStyle name="_Power Cost Value Copy 11.30.05 gas 1.09.06 AURORA at 1.10.06_Production Adj 4.37 2 2" xfId="5703"/>
    <cellStyle name="_Power Cost Value Copy 11.30.05 gas 1.09.06 AURORA at 1.10.06_Production Adj 4.37 2 3" xfId="5704"/>
    <cellStyle name="_Power Cost Value Copy 11.30.05 gas 1.09.06 AURORA at 1.10.06_Production Adj 4.37 3" xfId="5705"/>
    <cellStyle name="_Power Cost Value Copy 11.30.05 gas 1.09.06 AURORA at 1.10.06_Purchased Power Adj 4.03" xfId="5706"/>
    <cellStyle name="_Power Cost Value Copy 11.30.05 gas 1.09.06 AURORA at 1.10.06_Purchased Power Adj 4.03 2" xfId="5707"/>
    <cellStyle name="_Power Cost Value Copy 11.30.05 gas 1.09.06 AURORA at 1.10.06_Purchased Power Adj 4.03 2 2" xfId="5708"/>
    <cellStyle name="_Power Cost Value Copy 11.30.05 gas 1.09.06 AURORA at 1.10.06_Purchased Power Adj 4.03 2 3" xfId="5709"/>
    <cellStyle name="_Power Cost Value Copy 11.30.05 gas 1.09.06 AURORA at 1.10.06_Purchased Power Adj 4.03 3" xfId="5710"/>
    <cellStyle name="_Power Cost Value Copy 11.30.05 gas 1.09.06 AURORA at 1.10.06_Rate Design Sch 24" xfId="5711"/>
    <cellStyle name="_Power Cost Value Copy 11.30.05 gas 1.09.06 AURORA at 1.10.06_Rate Design Sch 24 2" xfId="5712"/>
    <cellStyle name="_Power Cost Value Copy 11.30.05 gas 1.09.06 AURORA at 1.10.06_Rate Design Sch 24 3" xfId="5713"/>
    <cellStyle name="_Power Cost Value Copy 11.30.05 gas 1.09.06 AURORA at 1.10.06_Rate Design Sch 25" xfId="5714"/>
    <cellStyle name="_Power Cost Value Copy 11.30.05 gas 1.09.06 AURORA at 1.10.06_Rate Design Sch 25 2" xfId="5715"/>
    <cellStyle name="_Power Cost Value Copy 11.30.05 gas 1.09.06 AURORA at 1.10.06_Rate Design Sch 25 2 2" xfId="5716"/>
    <cellStyle name="_Power Cost Value Copy 11.30.05 gas 1.09.06 AURORA at 1.10.06_Rate Design Sch 25 2 3" xfId="5717"/>
    <cellStyle name="_Power Cost Value Copy 11.30.05 gas 1.09.06 AURORA at 1.10.06_Rate Design Sch 25 3" xfId="5718"/>
    <cellStyle name="_Power Cost Value Copy 11.30.05 gas 1.09.06 AURORA at 1.10.06_Rate Design Sch 25 4" xfId="5719"/>
    <cellStyle name="_Power Cost Value Copy 11.30.05 gas 1.09.06 AURORA at 1.10.06_Rate Design Sch 26" xfId="5720"/>
    <cellStyle name="_Power Cost Value Copy 11.30.05 gas 1.09.06 AURORA at 1.10.06_Rate Design Sch 26 2" xfId="5721"/>
    <cellStyle name="_Power Cost Value Copy 11.30.05 gas 1.09.06 AURORA at 1.10.06_Rate Design Sch 26 2 2" xfId="5722"/>
    <cellStyle name="_Power Cost Value Copy 11.30.05 gas 1.09.06 AURORA at 1.10.06_Rate Design Sch 26 2 3" xfId="5723"/>
    <cellStyle name="_Power Cost Value Copy 11.30.05 gas 1.09.06 AURORA at 1.10.06_Rate Design Sch 26 3" xfId="5724"/>
    <cellStyle name="_Power Cost Value Copy 11.30.05 gas 1.09.06 AURORA at 1.10.06_Rate Design Sch 26 4" xfId="5725"/>
    <cellStyle name="_Power Cost Value Copy 11.30.05 gas 1.09.06 AURORA at 1.10.06_Rate Design Sch 31" xfId="5726"/>
    <cellStyle name="_Power Cost Value Copy 11.30.05 gas 1.09.06 AURORA at 1.10.06_Rate Design Sch 31 2" xfId="5727"/>
    <cellStyle name="_Power Cost Value Copy 11.30.05 gas 1.09.06 AURORA at 1.10.06_Rate Design Sch 31 2 2" xfId="5728"/>
    <cellStyle name="_Power Cost Value Copy 11.30.05 gas 1.09.06 AURORA at 1.10.06_Rate Design Sch 31 2 3" xfId="5729"/>
    <cellStyle name="_Power Cost Value Copy 11.30.05 gas 1.09.06 AURORA at 1.10.06_Rate Design Sch 31 3" xfId="5730"/>
    <cellStyle name="_Power Cost Value Copy 11.30.05 gas 1.09.06 AURORA at 1.10.06_Rate Design Sch 31 4" xfId="5731"/>
    <cellStyle name="_Power Cost Value Copy 11.30.05 gas 1.09.06 AURORA at 1.10.06_Rate Design Sch 43" xfId="5732"/>
    <cellStyle name="_Power Cost Value Copy 11.30.05 gas 1.09.06 AURORA at 1.10.06_Rate Design Sch 43 2" xfId="5733"/>
    <cellStyle name="_Power Cost Value Copy 11.30.05 gas 1.09.06 AURORA at 1.10.06_Rate Design Sch 43 2 2" xfId="5734"/>
    <cellStyle name="_Power Cost Value Copy 11.30.05 gas 1.09.06 AURORA at 1.10.06_Rate Design Sch 43 2 3" xfId="5735"/>
    <cellStyle name="_Power Cost Value Copy 11.30.05 gas 1.09.06 AURORA at 1.10.06_Rate Design Sch 43 3" xfId="5736"/>
    <cellStyle name="_Power Cost Value Copy 11.30.05 gas 1.09.06 AURORA at 1.10.06_Rate Design Sch 43 4" xfId="5737"/>
    <cellStyle name="_Power Cost Value Copy 11.30.05 gas 1.09.06 AURORA at 1.10.06_Rate Design Sch 448-449" xfId="5738"/>
    <cellStyle name="_Power Cost Value Copy 11.30.05 gas 1.09.06 AURORA at 1.10.06_Rate Design Sch 448-449 2" xfId="5739"/>
    <cellStyle name="_Power Cost Value Copy 11.30.05 gas 1.09.06 AURORA at 1.10.06_Rate Design Sch 448-449 3" xfId="5740"/>
    <cellStyle name="_Power Cost Value Copy 11.30.05 gas 1.09.06 AURORA at 1.10.06_Rate Design Sch 46" xfId="5741"/>
    <cellStyle name="_Power Cost Value Copy 11.30.05 gas 1.09.06 AURORA at 1.10.06_Rate Design Sch 46 2" xfId="5742"/>
    <cellStyle name="_Power Cost Value Copy 11.30.05 gas 1.09.06 AURORA at 1.10.06_Rate Design Sch 46 2 2" xfId="5743"/>
    <cellStyle name="_Power Cost Value Copy 11.30.05 gas 1.09.06 AURORA at 1.10.06_Rate Design Sch 46 2 3" xfId="5744"/>
    <cellStyle name="_Power Cost Value Copy 11.30.05 gas 1.09.06 AURORA at 1.10.06_Rate Design Sch 46 3" xfId="5745"/>
    <cellStyle name="_Power Cost Value Copy 11.30.05 gas 1.09.06 AURORA at 1.10.06_Rate Design Sch 46 4" xfId="5746"/>
    <cellStyle name="_Power Cost Value Copy 11.30.05 gas 1.09.06 AURORA at 1.10.06_Rate Spread" xfId="5747"/>
    <cellStyle name="_Power Cost Value Copy 11.30.05 gas 1.09.06 AURORA at 1.10.06_Rate Spread 2" xfId="5748"/>
    <cellStyle name="_Power Cost Value Copy 11.30.05 gas 1.09.06 AURORA at 1.10.06_Rate Spread 2 2" xfId="5749"/>
    <cellStyle name="_Power Cost Value Copy 11.30.05 gas 1.09.06 AURORA at 1.10.06_Rate Spread 2 3" xfId="5750"/>
    <cellStyle name="_Power Cost Value Copy 11.30.05 gas 1.09.06 AURORA at 1.10.06_Rate Spread 3" xfId="5751"/>
    <cellStyle name="_Power Cost Value Copy 11.30.05 gas 1.09.06 AURORA at 1.10.06_Rate Spread 4" xfId="5752"/>
    <cellStyle name="_Power Cost Value Copy 11.30.05 gas 1.09.06 AURORA at 1.10.06_Rebuttal Power Costs" xfId="5753"/>
    <cellStyle name="_Power Cost Value Copy 11.30.05 gas 1.09.06 AURORA at 1.10.06_Rebuttal Power Costs 2" xfId="5754"/>
    <cellStyle name="_Power Cost Value Copy 11.30.05 gas 1.09.06 AURORA at 1.10.06_Rebuttal Power Costs 2 2" xfId="5755"/>
    <cellStyle name="_Power Cost Value Copy 11.30.05 gas 1.09.06 AURORA at 1.10.06_Rebuttal Power Costs 2 3" xfId="5756"/>
    <cellStyle name="_Power Cost Value Copy 11.30.05 gas 1.09.06 AURORA at 1.10.06_Rebuttal Power Costs 3" xfId="5757"/>
    <cellStyle name="_Power Cost Value Copy 11.30.05 gas 1.09.06 AURORA at 1.10.06_Rebuttal Power Costs 4" xfId="5758"/>
    <cellStyle name="_Power Cost Value Copy 11.30.05 gas 1.09.06 AURORA at 1.10.06_Rebuttal Power Costs_Adj Bench DR 3 for Initial Briefs (Electric)" xfId="5759"/>
    <cellStyle name="_Power Cost Value Copy 11.30.05 gas 1.09.06 AURORA at 1.10.06_Rebuttal Power Costs_Adj Bench DR 3 for Initial Briefs (Electric) 2" xfId="5760"/>
    <cellStyle name="_Power Cost Value Copy 11.30.05 gas 1.09.06 AURORA at 1.10.06_Rebuttal Power Costs_Adj Bench DR 3 for Initial Briefs (Electric) 2 2" xfId="5761"/>
    <cellStyle name="_Power Cost Value Copy 11.30.05 gas 1.09.06 AURORA at 1.10.06_Rebuttal Power Costs_Adj Bench DR 3 for Initial Briefs (Electric) 2 3" xfId="5762"/>
    <cellStyle name="_Power Cost Value Copy 11.30.05 gas 1.09.06 AURORA at 1.10.06_Rebuttal Power Costs_Adj Bench DR 3 for Initial Briefs (Electric) 3" xfId="5763"/>
    <cellStyle name="_Power Cost Value Copy 11.30.05 gas 1.09.06 AURORA at 1.10.06_Rebuttal Power Costs_Adj Bench DR 3 for Initial Briefs (Electric) 4" xfId="5764"/>
    <cellStyle name="_Power Cost Value Copy 11.30.05 gas 1.09.06 AURORA at 1.10.06_Rebuttal Power Costs_Electric Rev Req Model (2009 GRC) Rebuttal" xfId="5765"/>
    <cellStyle name="_Power Cost Value Copy 11.30.05 gas 1.09.06 AURORA at 1.10.06_Rebuttal Power Costs_Electric Rev Req Model (2009 GRC) Rebuttal 2" xfId="5766"/>
    <cellStyle name="_Power Cost Value Copy 11.30.05 gas 1.09.06 AURORA at 1.10.06_Rebuttal Power Costs_Electric Rev Req Model (2009 GRC) Rebuttal 2 2" xfId="5767"/>
    <cellStyle name="_Power Cost Value Copy 11.30.05 gas 1.09.06 AURORA at 1.10.06_Rebuttal Power Costs_Electric Rev Req Model (2009 GRC) Rebuttal 2 3" xfId="5768"/>
    <cellStyle name="_Power Cost Value Copy 11.30.05 gas 1.09.06 AURORA at 1.10.06_Rebuttal Power Costs_Electric Rev Req Model (2009 GRC) Rebuttal 3" xfId="5769"/>
    <cellStyle name="_Power Cost Value Copy 11.30.05 gas 1.09.06 AURORA at 1.10.06_Rebuttal Power Costs_Electric Rev Req Model (2009 GRC) Rebuttal 4" xfId="5770"/>
    <cellStyle name="_Power Cost Value Copy 11.30.05 gas 1.09.06 AURORA at 1.10.06_Rebuttal Power Costs_Electric Rev Req Model (2009 GRC) Rebuttal REmoval of New  WH Solar AdjustMI" xfId="5771"/>
    <cellStyle name="_Power Cost Value Copy 11.30.05 gas 1.09.06 AURORA at 1.10.06_Rebuttal Power Costs_Electric Rev Req Model (2009 GRC) Rebuttal REmoval of New  WH Solar AdjustMI 2" xfId="5772"/>
    <cellStyle name="_Power Cost Value Copy 11.30.05 gas 1.09.06 AURORA at 1.10.06_Rebuttal Power Costs_Electric Rev Req Model (2009 GRC) Rebuttal REmoval of New  WH Solar AdjustMI 2 2" xfId="5773"/>
    <cellStyle name="_Power Cost Value Copy 11.30.05 gas 1.09.06 AURORA at 1.10.06_Rebuttal Power Costs_Electric Rev Req Model (2009 GRC) Rebuttal REmoval of New  WH Solar AdjustMI 2 3" xfId="5774"/>
    <cellStyle name="_Power Cost Value Copy 11.30.05 gas 1.09.06 AURORA at 1.10.06_Rebuttal Power Costs_Electric Rev Req Model (2009 GRC) Rebuttal REmoval of New  WH Solar AdjustMI 3" xfId="5775"/>
    <cellStyle name="_Power Cost Value Copy 11.30.05 gas 1.09.06 AURORA at 1.10.06_Rebuttal Power Costs_Electric Rev Req Model (2009 GRC) Rebuttal REmoval of New  WH Solar AdjustMI 4" xfId="5776"/>
    <cellStyle name="_Power Cost Value Copy 11.30.05 gas 1.09.06 AURORA at 1.10.06_Rebuttal Power Costs_Electric Rev Req Model (2009 GRC) Revised 01-18-2010" xfId="5777"/>
    <cellStyle name="_Power Cost Value Copy 11.30.05 gas 1.09.06 AURORA at 1.10.06_Rebuttal Power Costs_Electric Rev Req Model (2009 GRC) Revised 01-18-2010 2" xfId="5778"/>
    <cellStyle name="_Power Cost Value Copy 11.30.05 gas 1.09.06 AURORA at 1.10.06_Rebuttal Power Costs_Electric Rev Req Model (2009 GRC) Revised 01-18-2010 2 2" xfId="5779"/>
    <cellStyle name="_Power Cost Value Copy 11.30.05 gas 1.09.06 AURORA at 1.10.06_Rebuttal Power Costs_Electric Rev Req Model (2009 GRC) Revised 01-18-2010 2 3" xfId="5780"/>
    <cellStyle name="_Power Cost Value Copy 11.30.05 gas 1.09.06 AURORA at 1.10.06_Rebuttal Power Costs_Electric Rev Req Model (2009 GRC) Revised 01-18-2010 3" xfId="5781"/>
    <cellStyle name="_Power Cost Value Copy 11.30.05 gas 1.09.06 AURORA at 1.10.06_Rebuttal Power Costs_Electric Rev Req Model (2009 GRC) Revised 01-18-2010 4" xfId="5782"/>
    <cellStyle name="_Power Cost Value Copy 11.30.05 gas 1.09.06 AURORA at 1.10.06_Rebuttal Power Costs_Final Order Electric EXHIBIT A-1" xfId="5783"/>
    <cellStyle name="_Power Cost Value Copy 11.30.05 gas 1.09.06 AURORA at 1.10.06_Rebuttal Power Costs_Final Order Electric EXHIBIT A-1 2" xfId="5784"/>
    <cellStyle name="_Power Cost Value Copy 11.30.05 gas 1.09.06 AURORA at 1.10.06_Rebuttal Power Costs_Final Order Electric EXHIBIT A-1 2 2" xfId="5785"/>
    <cellStyle name="_Power Cost Value Copy 11.30.05 gas 1.09.06 AURORA at 1.10.06_Rebuttal Power Costs_Final Order Electric EXHIBIT A-1 2 3" xfId="5786"/>
    <cellStyle name="_Power Cost Value Copy 11.30.05 gas 1.09.06 AURORA at 1.10.06_Rebuttal Power Costs_Final Order Electric EXHIBIT A-1 3" xfId="5787"/>
    <cellStyle name="_Power Cost Value Copy 11.30.05 gas 1.09.06 AURORA at 1.10.06_Rebuttal Power Costs_Final Order Electric EXHIBIT A-1 4" xfId="5788"/>
    <cellStyle name="_Power Cost Value Copy 11.30.05 gas 1.09.06 AURORA at 1.10.06_RECS vs PTC's w Interest 6-28-10" xfId="5789"/>
    <cellStyle name="_Power Cost Value Copy 11.30.05 gas 1.09.06 AURORA at 1.10.06_ROR 5.02" xfId="5790"/>
    <cellStyle name="_Power Cost Value Copy 11.30.05 gas 1.09.06 AURORA at 1.10.06_ROR 5.02 2" xfId="5791"/>
    <cellStyle name="_Power Cost Value Copy 11.30.05 gas 1.09.06 AURORA at 1.10.06_ROR 5.02 2 2" xfId="5792"/>
    <cellStyle name="_Power Cost Value Copy 11.30.05 gas 1.09.06 AURORA at 1.10.06_ROR 5.02 2 3" xfId="5793"/>
    <cellStyle name="_Power Cost Value Copy 11.30.05 gas 1.09.06 AURORA at 1.10.06_ROR 5.02 3" xfId="5794"/>
    <cellStyle name="_Power Cost Value Copy 11.30.05 gas 1.09.06 AURORA at 1.10.06_Sch 40 Feeder OH 2008" xfId="5795"/>
    <cellStyle name="_Power Cost Value Copy 11.30.05 gas 1.09.06 AURORA at 1.10.06_Sch 40 Feeder OH 2008 2" xfId="5796"/>
    <cellStyle name="_Power Cost Value Copy 11.30.05 gas 1.09.06 AURORA at 1.10.06_Sch 40 Feeder OH 2008 2 2" xfId="5797"/>
    <cellStyle name="_Power Cost Value Copy 11.30.05 gas 1.09.06 AURORA at 1.10.06_Sch 40 Feeder OH 2008 2 3" xfId="5798"/>
    <cellStyle name="_Power Cost Value Copy 11.30.05 gas 1.09.06 AURORA at 1.10.06_Sch 40 Feeder OH 2008 3" xfId="5799"/>
    <cellStyle name="_Power Cost Value Copy 11.30.05 gas 1.09.06 AURORA at 1.10.06_Sch 40 Feeder OH 2008 4" xfId="5800"/>
    <cellStyle name="_Power Cost Value Copy 11.30.05 gas 1.09.06 AURORA at 1.10.06_Sch 40 Interim Energy Rates " xfId="5801"/>
    <cellStyle name="_Power Cost Value Copy 11.30.05 gas 1.09.06 AURORA at 1.10.06_Sch 40 Interim Energy Rates  2" xfId="5802"/>
    <cellStyle name="_Power Cost Value Copy 11.30.05 gas 1.09.06 AURORA at 1.10.06_Sch 40 Interim Energy Rates  2 2" xfId="5803"/>
    <cellStyle name="_Power Cost Value Copy 11.30.05 gas 1.09.06 AURORA at 1.10.06_Sch 40 Interim Energy Rates  2 3" xfId="5804"/>
    <cellStyle name="_Power Cost Value Copy 11.30.05 gas 1.09.06 AURORA at 1.10.06_Sch 40 Interim Energy Rates  3" xfId="5805"/>
    <cellStyle name="_Power Cost Value Copy 11.30.05 gas 1.09.06 AURORA at 1.10.06_Sch 40 Substation A&amp;G 2008" xfId="5806"/>
    <cellStyle name="_Power Cost Value Copy 11.30.05 gas 1.09.06 AURORA at 1.10.06_Sch 40 Substation A&amp;G 2008 2" xfId="5807"/>
    <cellStyle name="_Power Cost Value Copy 11.30.05 gas 1.09.06 AURORA at 1.10.06_Sch 40 Substation A&amp;G 2008 2 2" xfId="5808"/>
    <cellStyle name="_Power Cost Value Copy 11.30.05 gas 1.09.06 AURORA at 1.10.06_Sch 40 Substation A&amp;G 2008 2 3" xfId="5809"/>
    <cellStyle name="_Power Cost Value Copy 11.30.05 gas 1.09.06 AURORA at 1.10.06_Sch 40 Substation A&amp;G 2008 3" xfId="5810"/>
    <cellStyle name="_Power Cost Value Copy 11.30.05 gas 1.09.06 AURORA at 1.10.06_Sch 40 Substation A&amp;G 2008 4" xfId="5811"/>
    <cellStyle name="_Power Cost Value Copy 11.30.05 gas 1.09.06 AURORA at 1.10.06_Sch 40 Substation O&amp;M 2008" xfId="5812"/>
    <cellStyle name="_Power Cost Value Copy 11.30.05 gas 1.09.06 AURORA at 1.10.06_Sch 40 Substation O&amp;M 2008 2" xfId="5813"/>
    <cellStyle name="_Power Cost Value Copy 11.30.05 gas 1.09.06 AURORA at 1.10.06_Sch 40 Substation O&amp;M 2008 2 2" xfId="5814"/>
    <cellStyle name="_Power Cost Value Copy 11.30.05 gas 1.09.06 AURORA at 1.10.06_Sch 40 Substation O&amp;M 2008 2 3" xfId="5815"/>
    <cellStyle name="_Power Cost Value Copy 11.30.05 gas 1.09.06 AURORA at 1.10.06_Sch 40 Substation O&amp;M 2008 3" xfId="5816"/>
    <cellStyle name="_Power Cost Value Copy 11.30.05 gas 1.09.06 AURORA at 1.10.06_Sch 40 Substation O&amp;M 2008 4" xfId="5817"/>
    <cellStyle name="_Power Cost Value Copy 11.30.05 gas 1.09.06 AURORA at 1.10.06_Subs 2008" xfId="5818"/>
    <cellStyle name="_Power Cost Value Copy 11.30.05 gas 1.09.06 AURORA at 1.10.06_Subs 2008 2" xfId="5819"/>
    <cellStyle name="_Power Cost Value Copy 11.30.05 gas 1.09.06 AURORA at 1.10.06_Subs 2008 2 2" xfId="5820"/>
    <cellStyle name="_Power Cost Value Copy 11.30.05 gas 1.09.06 AURORA at 1.10.06_Subs 2008 2 3" xfId="5821"/>
    <cellStyle name="_Power Cost Value Copy 11.30.05 gas 1.09.06 AURORA at 1.10.06_Subs 2008 3" xfId="5822"/>
    <cellStyle name="_Power Cost Value Copy 11.30.05 gas 1.09.06 AURORA at 1.10.06_Subs 2008 4" xfId="5823"/>
    <cellStyle name="_Power Cost Value Copy 11.30.05 gas 1.09.06 AURORA at 1.10.06_Transmission Workbook for May BOD" xfId="5824"/>
    <cellStyle name="_Power Cost Value Copy 11.30.05 gas 1.09.06 AURORA at 1.10.06_Transmission Workbook for May BOD 2" xfId="5825"/>
    <cellStyle name="_Power Cost Value Copy 11.30.05 gas 1.09.06 AURORA at 1.10.06_Typical Residential Impacts 10.27.08" xfId="5826"/>
    <cellStyle name="_Power Cost Value Copy 11.30.05 gas 1.09.06 AURORA at 1.10.06_Wind Integration 10GRC" xfId="5827"/>
    <cellStyle name="_Power Cost Value Copy 11.30.05 gas 1.09.06 AURORA at 1.10.06_Wind Integration 10GRC 2" xfId="5828"/>
    <cellStyle name="_Power Costs Rate Year 11-13-07" xfId="5829"/>
    <cellStyle name="_Price Output" xfId="5830"/>
    <cellStyle name="_Price Output 2" xfId="5831"/>
    <cellStyle name="_Price Output_NIM Summary" xfId="5832"/>
    <cellStyle name="_Price Output_NIM Summary 2" xfId="5833"/>
    <cellStyle name="_Price Output_Wind Integration 10GRC" xfId="5834"/>
    <cellStyle name="_Price Output_Wind Integration 10GRC 2" xfId="5835"/>
    <cellStyle name="_Prices" xfId="5836"/>
    <cellStyle name="_Prices 2" xfId="5837"/>
    <cellStyle name="_Prices_NIM Summary" xfId="5838"/>
    <cellStyle name="_Prices_NIM Summary 2" xfId="5839"/>
    <cellStyle name="_Prices_Wind Integration 10GRC" xfId="5840"/>
    <cellStyle name="_Prices_Wind Integration 10GRC 2" xfId="5841"/>
    <cellStyle name="_Pro Forma Rev 07 GRC" xfId="5842"/>
    <cellStyle name="_x0013__Rebuttal Power Costs" xfId="5843"/>
    <cellStyle name="_x0013__Rebuttal Power Costs 2" xfId="5844"/>
    <cellStyle name="_x0013__Rebuttal Power Costs 2 2" xfId="5845"/>
    <cellStyle name="_x0013__Rebuttal Power Costs 2 3" xfId="5846"/>
    <cellStyle name="_x0013__Rebuttal Power Costs 3" xfId="5847"/>
    <cellStyle name="_x0013__Rebuttal Power Costs 4" xfId="5848"/>
    <cellStyle name="_x0013__Rebuttal Power Costs_Adj Bench DR 3 for Initial Briefs (Electric)" xfId="5849"/>
    <cellStyle name="_x0013__Rebuttal Power Costs_Adj Bench DR 3 for Initial Briefs (Electric) 2" xfId="5850"/>
    <cellStyle name="_x0013__Rebuttal Power Costs_Adj Bench DR 3 for Initial Briefs (Electric) 2 2" xfId="5851"/>
    <cellStyle name="_x0013__Rebuttal Power Costs_Adj Bench DR 3 for Initial Briefs (Electric) 2 3" xfId="5852"/>
    <cellStyle name="_x0013__Rebuttal Power Costs_Adj Bench DR 3 for Initial Briefs (Electric) 3" xfId="5853"/>
    <cellStyle name="_x0013__Rebuttal Power Costs_Adj Bench DR 3 for Initial Briefs (Electric) 4" xfId="5854"/>
    <cellStyle name="_x0013__Rebuttal Power Costs_Electric Rev Req Model (2009 GRC) Rebuttal" xfId="5855"/>
    <cellStyle name="_x0013__Rebuttal Power Costs_Electric Rev Req Model (2009 GRC) Rebuttal 2" xfId="5856"/>
    <cellStyle name="_x0013__Rebuttal Power Costs_Electric Rev Req Model (2009 GRC) Rebuttal 2 2" xfId="5857"/>
    <cellStyle name="_x0013__Rebuttal Power Costs_Electric Rev Req Model (2009 GRC) Rebuttal 2 3" xfId="5858"/>
    <cellStyle name="_x0013__Rebuttal Power Costs_Electric Rev Req Model (2009 GRC) Rebuttal 3" xfId="5859"/>
    <cellStyle name="_x0013__Rebuttal Power Costs_Electric Rev Req Model (2009 GRC) Rebuttal 4" xfId="5860"/>
    <cellStyle name="_x0013__Rebuttal Power Costs_Electric Rev Req Model (2009 GRC) Rebuttal REmoval of New  WH Solar AdjustMI" xfId="5861"/>
    <cellStyle name="_x0013__Rebuttal Power Costs_Electric Rev Req Model (2009 GRC) Rebuttal REmoval of New  WH Solar AdjustMI 2" xfId="5862"/>
    <cellStyle name="_x0013__Rebuttal Power Costs_Electric Rev Req Model (2009 GRC) Rebuttal REmoval of New  WH Solar AdjustMI 2 2" xfId="5863"/>
    <cellStyle name="_x0013__Rebuttal Power Costs_Electric Rev Req Model (2009 GRC) Rebuttal REmoval of New  WH Solar AdjustMI 2 3" xfId="5864"/>
    <cellStyle name="_x0013__Rebuttal Power Costs_Electric Rev Req Model (2009 GRC) Rebuttal REmoval of New  WH Solar AdjustMI 3" xfId="5865"/>
    <cellStyle name="_x0013__Rebuttal Power Costs_Electric Rev Req Model (2009 GRC) Rebuttal REmoval of New  WH Solar AdjustMI 4" xfId="5866"/>
    <cellStyle name="_x0013__Rebuttal Power Costs_Electric Rev Req Model (2009 GRC) Revised 01-18-2010" xfId="5867"/>
    <cellStyle name="_x0013__Rebuttal Power Costs_Electric Rev Req Model (2009 GRC) Revised 01-18-2010 2" xfId="5868"/>
    <cellStyle name="_x0013__Rebuttal Power Costs_Electric Rev Req Model (2009 GRC) Revised 01-18-2010 2 2" xfId="5869"/>
    <cellStyle name="_x0013__Rebuttal Power Costs_Electric Rev Req Model (2009 GRC) Revised 01-18-2010 2 3" xfId="5870"/>
    <cellStyle name="_x0013__Rebuttal Power Costs_Electric Rev Req Model (2009 GRC) Revised 01-18-2010 3" xfId="5871"/>
    <cellStyle name="_x0013__Rebuttal Power Costs_Electric Rev Req Model (2009 GRC) Revised 01-18-2010 4" xfId="5872"/>
    <cellStyle name="_x0013__Rebuttal Power Costs_Final Order Electric EXHIBIT A-1" xfId="5873"/>
    <cellStyle name="_x0013__Rebuttal Power Costs_Final Order Electric EXHIBIT A-1 2" xfId="5874"/>
    <cellStyle name="_x0013__Rebuttal Power Costs_Final Order Electric EXHIBIT A-1 2 2" xfId="5875"/>
    <cellStyle name="_x0013__Rebuttal Power Costs_Final Order Electric EXHIBIT A-1 2 3" xfId="5876"/>
    <cellStyle name="_x0013__Rebuttal Power Costs_Final Order Electric EXHIBIT A-1 3" xfId="5877"/>
    <cellStyle name="_x0013__Rebuttal Power Costs_Final Order Electric EXHIBIT A-1 4" xfId="5878"/>
    <cellStyle name="_recommendation" xfId="5879"/>
    <cellStyle name="_recommendation 2" xfId="5880"/>
    <cellStyle name="_recommendation_DEM-WP(C) Wind Integration Summary 2010GRC" xfId="5881"/>
    <cellStyle name="_recommendation_DEM-WP(C) Wind Integration Summary 2010GRC 2" xfId="5882"/>
    <cellStyle name="_recommendation_NIM Summary" xfId="5883"/>
    <cellStyle name="_recommendation_NIM Summary 2" xfId="5884"/>
    <cellStyle name="_Recon to Darrin's 5.11.05 proforma" xfId="5885"/>
    <cellStyle name="_Recon to Darrin's 5.11.05 proforma 10" xfId="5886"/>
    <cellStyle name="_Recon to Darrin's 5.11.05 proforma 2" xfId="5887"/>
    <cellStyle name="_Recon to Darrin's 5.11.05 proforma 2 2" xfId="5888"/>
    <cellStyle name="_Recon to Darrin's 5.11.05 proforma 2 2 2" xfId="5889"/>
    <cellStyle name="_Recon to Darrin's 5.11.05 proforma 2 2 3" xfId="5890"/>
    <cellStyle name="_Recon to Darrin's 5.11.05 proforma 2 3" xfId="5891"/>
    <cellStyle name="_Recon to Darrin's 5.11.05 proforma 2 4" xfId="5892"/>
    <cellStyle name="_Recon to Darrin's 5.11.05 proforma 3" xfId="5893"/>
    <cellStyle name="_Recon to Darrin's 5.11.05 proforma 3 2" xfId="5894"/>
    <cellStyle name="_Recon to Darrin's 5.11.05 proforma 3 2 2" xfId="5895"/>
    <cellStyle name="_Recon to Darrin's 5.11.05 proforma 3 2 3" xfId="5896"/>
    <cellStyle name="_Recon to Darrin's 5.11.05 proforma 3 3" xfId="5897"/>
    <cellStyle name="_Recon to Darrin's 5.11.05 proforma 3 3 2" xfId="5898"/>
    <cellStyle name="_Recon to Darrin's 5.11.05 proforma 3 3 3" xfId="5899"/>
    <cellStyle name="_Recon to Darrin's 5.11.05 proforma 3 4" xfId="5900"/>
    <cellStyle name="_Recon to Darrin's 5.11.05 proforma 3 4 2" xfId="5901"/>
    <cellStyle name="_Recon to Darrin's 5.11.05 proforma 3 4 3" xfId="5902"/>
    <cellStyle name="_Recon to Darrin's 5.11.05 proforma 4" xfId="5903"/>
    <cellStyle name="_Recon to Darrin's 5.11.05 proforma 4 2" xfId="5904"/>
    <cellStyle name="_Recon to Darrin's 5.11.05 proforma 4 3" xfId="5905"/>
    <cellStyle name="_Recon to Darrin's 5.11.05 proforma 4_2011 Operations Snapshot" xfId="5906"/>
    <cellStyle name="_Recon to Darrin's 5.11.05 proforma 4_Department" xfId="5907"/>
    <cellStyle name="_Recon to Darrin's 5.11.05 proforma 4_VarX" xfId="5908"/>
    <cellStyle name="_Recon to Darrin's 5.11.05 proforma 5" xfId="5909"/>
    <cellStyle name="_Recon to Darrin's 5.11.05 proforma 5 2" xfId="5910"/>
    <cellStyle name="_Recon to Darrin's 5.11.05 proforma 5 2 2" xfId="5911"/>
    <cellStyle name="_Recon to Darrin's 5.11.05 proforma 5 2_County_Stop_Light_Chart_2012_02" xfId="5912"/>
    <cellStyle name="_Recon to Darrin's 5.11.05 proforma 5 2_County_Stop_Light_Chart_2012_06" xfId="5913"/>
    <cellStyle name="_Recon to Darrin's 5.11.05 proforma 5 2_County_Stop_Light_Chart_Template" xfId="5914"/>
    <cellStyle name="_Recon to Darrin's 5.11.05 proforma 5_2011 OM ASM Report" xfId="5915"/>
    <cellStyle name="_Recon to Darrin's 5.11.05 proforma 5_2011 OM ASM Report 2" xfId="5916"/>
    <cellStyle name="_Recon to Darrin's 5.11.05 proforma 5_2011 OM ASM Report_County_Stop_Light_Chart_2012_02" xfId="5917"/>
    <cellStyle name="_Recon to Darrin's 5.11.05 proforma 5_2011 OM ASM Report_County_Stop_Light_Chart_2012_06" xfId="5918"/>
    <cellStyle name="_Recon to Darrin's 5.11.05 proforma 5_2011 OM ASM Report_County_Stop_Light_Chart_Template" xfId="5919"/>
    <cellStyle name="_Recon to Darrin's 5.11.05 proforma 5_2011 Operations Snapshot" xfId="5920"/>
    <cellStyle name="_Recon to Darrin's 5.11.05 proforma 5_2011 Operations Snapshot 2" xfId="5921"/>
    <cellStyle name="_Recon to Darrin's 5.11.05 proforma 5_2011 Operations Snapshot_County_Stop_Light_Chart_2012_02" xfId="5922"/>
    <cellStyle name="_Recon to Darrin's 5.11.05 proforma 5_2011 Operations Snapshot_County_Stop_Light_Chart_2012_06" xfId="5923"/>
    <cellStyle name="_Recon to Darrin's 5.11.05 proforma 5_2011 Operations Snapshot_County_Stop_Light_Chart_Template" xfId="5924"/>
    <cellStyle name="_Recon to Darrin's 5.11.05 proforma 5_2012 Operations Snapshot" xfId="5925"/>
    <cellStyle name="_Recon to Darrin's 5.11.05 proforma 5_Copy of 2011 OM ASM Report" xfId="5926"/>
    <cellStyle name="_Recon to Darrin's 5.11.05 proforma 5_Department" xfId="5927"/>
    <cellStyle name="_Recon to Darrin's 5.11.05 proforma 5_Jan 2012 OM ASM Report" xfId="5928"/>
    <cellStyle name="_Recon to Darrin's 5.11.05 proforma 5_VarX" xfId="5929"/>
    <cellStyle name="_Recon to Darrin's 5.11.05 proforma 6" xfId="5930"/>
    <cellStyle name="_Recon to Darrin's 5.11.05 proforma 6 2" xfId="5931"/>
    <cellStyle name="_Recon to Darrin's 5.11.05 proforma 6_County_Stop_Light_Chart_2012_02" xfId="5932"/>
    <cellStyle name="_Recon to Darrin's 5.11.05 proforma 6_County_Stop_Light_Chart_2012_06" xfId="5933"/>
    <cellStyle name="_Recon to Darrin's 5.11.05 proforma 6_County_Stop_Light_Chart_Template" xfId="5934"/>
    <cellStyle name="_Recon to Darrin's 5.11.05 proforma 6_Department" xfId="5935"/>
    <cellStyle name="_Recon to Darrin's 5.11.05 proforma 6_Department 2" xfId="5936"/>
    <cellStyle name="_Recon to Darrin's 5.11.05 proforma 6_VarX" xfId="5937"/>
    <cellStyle name="_Recon to Darrin's 5.11.05 proforma 6_VarX 2" xfId="5938"/>
    <cellStyle name="_Recon to Darrin's 5.11.05 proforma 7" xfId="5939"/>
    <cellStyle name="_Recon to Darrin's 5.11.05 proforma 7 2" xfId="5940"/>
    <cellStyle name="_Recon to Darrin's 5.11.05 proforma 7_County_Stop_Light_Chart_2012_02" xfId="5941"/>
    <cellStyle name="_Recon to Darrin's 5.11.05 proforma 7_County_Stop_Light_Chart_2012_06" xfId="5942"/>
    <cellStyle name="_Recon to Darrin's 5.11.05 proforma 7_County_Stop_Light_Chart_Template" xfId="5943"/>
    <cellStyle name="_Recon to Darrin's 5.11.05 proforma 8" xfId="5944"/>
    <cellStyle name="_Recon to Darrin's 5.11.05 proforma 9" xfId="5945"/>
    <cellStyle name="_Recon to Darrin's 5.11.05 proforma_(C) WHE Proforma with ITC cash grant 10 Yr Amort_for deferral_102809" xfId="5946"/>
    <cellStyle name="_Recon to Darrin's 5.11.05 proforma_(C) WHE Proforma with ITC cash grant 10 Yr Amort_for deferral_102809 2" xfId="5947"/>
    <cellStyle name="_Recon to Darrin's 5.11.05 proforma_(C) WHE Proforma with ITC cash grant 10 Yr Amort_for deferral_102809 2 2" xfId="5948"/>
    <cellStyle name="_Recon to Darrin's 5.11.05 proforma_(C) WHE Proforma with ITC cash grant 10 Yr Amort_for deferral_102809 2 3" xfId="5949"/>
    <cellStyle name="_Recon to Darrin's 5.11.05 proforma_(C) WHE Proforma with ITC cash grant 10 Yr Amort_for deferral_102809 3" xfId="5950"/>
    <cellStyle name="_Recon to Darrin's 5.11.05 proforma_(C) WHE Proforma with ITC cash grant 10 Yr Amort_for deferral_102809 4" xfId="5951"/>
    <cellStyle name="_Recon to Darrin's 5.11.05 proforma_(C) WHE Proforma with ITC cash grant 10 Yr Amort_for deferral_102809_16.07E Wild Horse Wind Expansionwrkingfile" xfId="5952"/>
    <cellStyle name="_Recon to Darrin's 5.11.05 proforma_(C) WHE Proforma with ITC cash grant 10 Yr Amort_for deferral_102809_16.07E Wild Horse Wind Expansionwrkingfile 2" xfId="5953"/>
    <cellStyle name="_Recon to Darrin's 5.11.05 proforma_(C) WHE Proforma with ITC cash grant 10 Yr Amort_for deferral_102809_16.07E Wild Horse Wind Expansionwrkingfile 2 2" xfId="5954"/>
    <cellStyle name="_Recon to Darrin's 5.11.05 proforma_(C) WHE Proforma with ITC cash grant 10 Yr Amort_for deferral_102809_16.07E Wild Horse Wind Expansionwrkingfile 2 3" xfId="5955"/>
    <cellStyle name="_Recon to Darrin's 5.11.05 proforma_(C) WHE Proforma with ITC cash grant 10 Yr Amort_for deferral_102809_16.07E Wild Horse Wind Expansionwrkingfile 3" xfId="5956"/>
    <cellStyle name="_Recon to Darrin's 5.11.05 proforma_(C) WHE Proforma with ITC cash grant 10 Yr Amort_for deferral_102809_16.07E Wild Horse Wind Expansionwrkingfile 4" xfId="5957"/>
    <cellStyle name="_Recon to Darrin's 5.11.05 proforma_(C) WHE Proforma with ITC cash grant 10 Yr Amort_for deferral_102809_16.07E Wild Horse Wind Expansionwrkingfile SF" xfId="5958"/>
    <cellStyle name="_Recon to Darrin's 5.11.05 proforma_(C) WHE Proforma with ITC cash grant 10 Yr Amort_for deferral_102809_16.07E Wild Horse Wind Expansionwrkingfile SF 2" xfId="5959"/>
    <cellStyle name="_Recon to Darrin's 5.11.05 proforma_(C) WHE Proforma with ITC cash grant 10 Yr Amort_for deferral_102809_16.07E Wild Horse Wind Expansionwrkingfile SF 2 2" xfId="5960"/>
    <cellStyle name="_Recon to Darrin's 5.11.05 proforma_(C) WHE Proforma with ITC cash grant 10 Yr Amort_for deferral_102809_16.07E Wild Horse Wind Expansionwrkingfile SF 2 3" xfId="5961"/>
    <cellStyle name="_Recon to Darrin's 5.11.05 proforma_(C) WHE Proforma with ITC cash grant 10 Yr Amort_for deferral_102809_16.07E Wild Horse Wind Expansionwrkingfile SF 3" xfId="5962"/>
    <cellStyle name="_Recon to Darrin's 5.11.05 proforma_(C) WHE Proforma with ITC cash grant 10 Yr Amort_for deferral_102809_16.07E Wild Horse Wind Expansionwrkingfile SF 4" xfId="5963"/>
    <cellStyle name="_Recon to Darrin's 5.11.05 proforma_(C) WHE Proforma with ITC cash grant 10 Yr Amort_for deferral_102809_16.37E Wild Horse Expansion DeferralRevwrkingfile SF" xfId="5964"/>
    <cellStyle name="_Recon to Darrin's 5.11.05 proforma_(C) WHE Proforma with ITC cash grant 10 Yr Amort_for deferral_102809_16.37E Wild Horse Expansion DeferralRevwrkingfile SF 2" xfId="5965"/>
    <cellStyle name="_Recon to Darrin's 5.11.05 proforma_(C) WHE Proforma with ITC cash grant 10 Yr Amort_for deferral_102809_16.37E Wild Horse Expansion DeferralRevwrkingfile SF 2 2" xfId="5966"/>
    <cellStyle name="_Recon to Darrin's 5.11.05 proforma_(C) WHE Proforma with ITC cash grant 10 Yr Amort_for deferral_102809_16.37E Wild Horse Expansion DeferralRevwrkingfile SF 2 3" xfId="5967"/>
    <cellStyle name="_Recon to Darrin's 5.11.05 proforma_(C) WHE Proforma with ITC cash grant 10 Yr Amort_for deferral_102809_16.37E Wild Horse Expansion DeferralRevwrkingfile SF 3" xfId="5968"/>
    <cellStyle name="_Recon to Darrin's 5.11.05 proforma_(C) WHE Proforma with ITC cash grant 10 Yr Amort_for deferral_102809_16.37E Wild Horse Expansion DeferralRevwrkingfile SF 4" xfId="5969"/>
    <cellStyle name="_Recon to Darrin's 5.11.05 proforma_(C) WHE Proforma with ITC cash grant 10 Yr Amort_for rebuttal_120709" xfId="5970"/>
    <cellStyle name="_Recon to Darrin's 5.11.05 proforma_(C) WHE Proforma with ITC cash grant 10 Yr Amort_for rebuttal_120709 2" xfId="5971"/>
    <cellStyle name="_Recon to Darrin's 5.11.05 proforma_(C) WHE Proforma with ITC cash grant 10 Yr Amort_for rebuttal_120709 2 2" xfId="5972"/>
    <cellStyle name="_Recon to Darrin's 5.11.05 proforma_(C) WHE Proforma with ITC cash grant 10 Yr Amort_for rebuttal_120709 2 3" xfId="5973"/>
    <cellStyle name="_Recon to Darrin's 5.11.05 proforma_(C) WHE Proforma with ITC cash grant 10 Yr Amort_for rebuttal_120709 3" xfId="5974"/>
    <cellStyle name="_Recon to Darrin's 5.11.05 proforma_(C) WHE Proforma with ITC cash grant 10 Yr Amort_for rebuttal_120709 4" xfId="5975"/>
    <cellStyle name="_Recon to Darrin's 5.11.05 proforma_04.07E Wild Horse Wind Expansion" xfId="5976"/>
    <cellStyle name="_Recon to Darrin's 5.11.05 proforma_04.07E Wild Horse Wind Expansion 2" xfId="5977"/>
    <cellStyle name="_Recon to Darrin's 5.11.05 proforma_04.07E Wild Horse Wind Expansion 2 2" xfId="5978"/>
    <cellStyle name="_Recon to Darrin's 5.11.05 proforma_04.07E Wild Horse Wind Expansion 2 3" xfId="5979"/>
    <cellStyle name="_Recon to Darrin's 5.11.05 proforma_04.07E Wild Horse Wind Expansion 3" xfId="5980"/>
    <cellStyle name="_Recon to Darrin's 5.11.05 proforma_04.07E Wild Horse Wind Expansion 4" xfId="5981"/>
    <cellStyle name="_Recon to Darrin's 5.11.05 proforma_04.07E Wild Horse Wind Expansion_16.07E Wild Horse Wind Expansionwrkingfile" xfId="5982"/>
    <cellStyle name="_Recon to Darrin's 5.11.05 proforma_04.07E Wild Horse Wind Expansion_16.07E Wild Horse Wind Expansionwrkingfile 2" xfId="5983"/>
    <cellStyle name="_Recon to Darrin's 5.11.05 proforma_04.07E Wild Horse Wind Expansion_16.07E Wild Horse Wind Expansionwrkingfile 2 2" xfId="5984"/>
    <cellStyle name="_Recon to Darrin's 5.11.05 proforma_04.07E Wild Horse Wind Expansion_16.07E Wild Horse Wind Expansionwrkingfile 2 3" xfId="5985"/>
    <cellStyle name="_Recon to Darrin's 5.11.05 proforma_04.07E Wild Horse Wind Expansion_16.07E Wild Horse Wind Expansionwrkingfile 3" xfId="5986"/>
    <cellStyle name="_Recon to Darrin's 5.11.05 proforma_04.07E Wild Horse Wind Expansion_16.07E Wild Horse Wind Expansionwrkingfile 4" xfId="5987"/>
    <cellStyle name="_Recon to Darrin's 5.11.05 proforma_04.07E Wild Horse Wind Expansion_16.07E Wild Horse Wind Expansionwrkingfile SF" xfId="5988"/>
    <cellStyle name="_Recon to Darrin's 5.11.05 proforma_04.07E Wild Horse Wind Expansion_16.07E Wild Horse Wind Expansionwrkingfile SF 2" xfId="5989"/>
    <cellStyle name="_Recon to Darrin's 5.11.05 proforma_04.07E Wild Horse Wind Expansion_16.07E Wild Horse Wind Expansionwrkingfile SF 2 2" xfId="5990"/>
    <cellStyle name="_Recon to Darrin's 5.11.05 proforma_04.07E Wild Horse Wind Expansion_16.07E Wild Horse Wind Expansionwrkingfile SF 2 3" xfId="5991"/>
    <cellStyle name="_Recon to Darrin's 5.11.05 proforma_04.07E Wild Horse Wind Expansion_16.07E Wild Horse Wind Expansionwrkingfile SF 3" xfId="5992"/>
    <cellStyle name="_Recon to Darrin's 5.11.05 proforma_04.07E Wild Horse Wind Expansion_16.07E Wild Horse Wind Expansionwrkingfile SF 4" xfId="5993"/>
    <cellStyle name="_Recon to Darrin's 5.11.05 proforma_04.07E Wild Horse Wind Expansion_16.37E Wild Horse Expansion DeferralRevwrkingfile SF" xfId="5994"/>
    <cellStyle name="_Recon to Darrin's 5.11.05 proforma_04.07E Wild Horse Wind Expansion_16.37E Wild Horse Expansion DeferralRevwrkingfile SF 2" xfId="5995"/>
    <cellStyle name="_Recon to Darrin's 5.11.05 proforma_04.07E Wild Horse Wind Expansion_16.37E Wild Horse Expansion DeferralRevwrkingfile SF 2 2" xfId="5996"/>
    <cellStyle name="_Recon to Darrin's 5.11.05 proforma_04.07E Wild Horse Wind Expansion_16.37E Wild Horse Expansion DeferralRevwrkingfile SF 2 3" xfId="5997"/>
    <cellStyle name="_Recon to Darrin's 5.11.05 proforma_04.07E Wild Horse Wind Expansion_16.37E Wild Horse Expansion DeferralRevwrkingfile SF 3" xfId="5998"/>
    <cellStyle name="_Recon to Darrin's 5.11.05 proforma_04.07E Wild Horse Wind Expansion_16.37E Wild Horse Expansion DeferralRevwrkingfile SF 4" xfId="5999"/>
    <cellStyle name="_Recon to Darrin's 5.11.05 proforma_16.07E Wild Horse Wind Expansionwrkingfile" xfId="6000"/>
    <cellStyle name="_Recon to Darrin's 5.11.05 proforma_16.07E Wild Horse Wind Expansionwrkingfile 2" xfId="6001"/>
    <cellStyle name="_Recon to Darrin's 5.11.05 proforma_16.07E Wild Horse Wind Expansionwrkingfile 2 2" xfId="6002"/>
    <cellStyle name="_Recon to Darrin's 5.11.05 proforma_16.07E Wild Horse Wind Expansionwrkingfile 2 3" xfId="6003"/>
    <cellStyle name="_Recon to Darrin's 5.11.05 proforma_16.07E Wild Horse Wind Expansionwrkingfile 3" xfId="6004"/>
    <cellStyle name="_Recon to Darrin's 5.11.05 proforma_16.07E Wild Horse Wind Expansionwrkingfile 4" xfId="6005"/>
    <cellStyle name="_Recon to Darrin's 5.11.05 proforma_16.07E Wild Horse Wind Expansionwrkingfile SF" xfId="6006"/>
    <cellStyle name="_Recon to Darrin's 5.11.05 proforma_16.07E Wild Horse Wind Expansionwrkingfile SF 2" xfId="6007"/>
    <cellStyle name="_Recon to Darrin's 5.11.05 proforma_16.07E Wild Horse Wind Expansionwrkingfile SF 2 2" xfId="6008"/>
    <cellStyle name="_Recon to Darrin's 5.11.05 proforma_16.07E Wild Horse Wind Expansionwrkingfile SF 2 3" xfId="6009"/>
    <cellStyle name="_Recon to Darrin's 5.11.05 proforma_16.07E Wild Horse Wind Expansionwrkingfile SF 3" xfId="6010"/>
    <cellStyle name="_Recon to Darrin's 5.11.05 proforma_16.07E Wild Horse Wind Expansionwrkingfile SF 4" xfId="6011"/>
    <cellStyle name="_Recon to Darrin's 5.11.05 proforma_16.37E Wild Horse Expansion DeferralRevwrkingfile SF" xfId="6012"/>
    <cellStyle name="_Recon to Darrin's 5.11.05 proforma_16.37E Wild Horse Expansion DeferralRevwrkingfile SF 2" xfId="6013"/>
    <cellStyle name="_Recon to Darrin's 5.11.05 proforma_16.37E Wild Horse Expansion DeferralRevwrkingfile SF 2 2" xfId="6014"/>
    <cellStyle name="_Recon to Darrin's 5.11.05 proforma_16.37E Wild Horse Expansion DeferralRevwrkingfile SF 2 3" xfId="6015"/>
    <cellStyle name="_Recon to Darrin's 5.11.05 proforma_16.37E Wild Horse Expansion DeferralRevwrkingfile SF 3" xfId="6016"/>
    <cellStyle name="_Recon to Darrin's 5.11.05 proforma_16.37E Wild Horse Expansion DeferralRevwrkingfile SF 4" xfId="6017"/>
    <cellStyle name="_Recon to Darrin's 5.11.05 proforma_2009 Compliance Filing PCA Exhibits for GRC" xfId="6018"/>
    <cellStyle name="_Recon to Darrin's 5.11.05 proforma_2009 Compliance Filing PCA Exhibits for GRC 2" xfId="6019"/>
    <cellStyle name="_Recon to Darrin's 5.11.05 proforma_2009 GRC Compl Filing - Exhibit D" xfId="6020"/>
    <cellStyle name="_Recon to Darrin's 5.11.05 proforma_2009 GRC Compl Filing - Exhibit D 2" xfId="6021"/>
    <cellStyle name="_Recon to Darrin's 5.11.05 proforma_2010 PTC's July1_Dec31 2010 " xfId="6022"/>
    <cellStyle name="_Recon to Darrin's 5.11.05 proforma_2010 PTC's Sept10_Aug11 (Version 4)" xfId="6023"/>
    <cellStyle name="_Recon to Darrin's 5.11.05 proforma_2011 OM ASM Report" xfId="6024"/>
    <cellStyle name="_Recon to Darrin's 5.11.05 proforma_2011 OM ASM Report 2" xfId="6025"/>
    <cellStyle name="_Recon to Darrin's 5.11.05 proforma_2011 OM ASM Report_County_Stop_Light_Chart_2012_02" xfId="6026"/>
    <cellStyle name="_Recon to Darrin's 5.11.05 proforma_2011 OM ASM Report_County_Stop_Light_Chart_2012_06" xfId="6027"/>
    <cellStyle name="_Recon to Darrin's 5.11.05 proforma_2011 OM ASM Report_County_Stop_Light_Chart_Template" xfId="6028"/>
    <cellStyle name="_Recon to Darrin's 5.11.05 proforma_3.01 Income Statement" xfId="6029"/>
    <cellStyle name="_Recon to Darrin's 5.11.05 proforma_4 31 Regulatory Assets and Liabilities  7 06- Exhibit D" xfId="6030"/>
    <cellStyle name="_Recon to Darrin's 5.11.05 proforma_4 31 Regulatory Assets and Liabilities  7 06- Exhibit D 2" xfId="6031"/>
    <cellStyle name="_Recon to Darrin's 5.11.05 proforma_4 31 Regulatory Assets and Liabilities  7 06- Exhibit D 2 2" xfId="6032"/>
    <cellStyle name="_Recon to Darrin's 5.11.05 proforma_4 31 Regulatory Assets and Liabilities  7 06- Exhibit D 2 3" xfId="6033"/>
    <cellStyle name="_Recon to Darrin's 5.11.05 proforma_4 31 Regulatory Assets and Liabilities  7 06- Exhibit D 3" xfId="6034"/>
    <cellStyle name="_Recon to Darrin's 5.11.05 proforma_4 31 Regulatory Assets and Liabilities  7 06- Exhibit D 4" xfId="6035"/>
    <cellStyle name="_Recon to Darrin's 5.11.05 proforma_4 31 Regulatory Assets and Liabilities  7 06- Exhibit D_NIM Summary" xfId="6036"/>
    <cellStyle name="_Recon to Darrin's 5.11.05 proforma_4 31 Regulatory Assets and Liabilities  7 06- Exhibit D_NIM Summary 2" xfId="6037"/>
    <cellStyle name="_Recon to Darrin's 5.11.05 proforma_4 32 Regulatory Assets and Liabilities  7 06- Exhibit D" xfId="6038"/>
    <cellStyle name="_Recon to Darrin's 5.11.05 proforma_4 32 Regulatory Assets and Liabilities  7 06- Exhibit D 2" xfId="6039"/>
    <cellStyle name="_Recon to Darrin's 5.11.05 proforma_4 32 Regulatory Assets and Liabilities  7 06- Exhibit D 2 2" xfId="6040"/>
    <cellStyle name="_Recon to Darrin's 5.11.05 proforma_4 32 Regulatory Assets and Liabilities  7 06- Exhibit D 2 3" xfId="6041"/>
    <cellStyle name="_Recon to Darrin's 5.11.05 proforma_4 32 Regulatory Assets and Liabilities  7 06- Exhibit D 3" xfId="6042"/>
    <cellStyle name="_Recon to Darrin's 5.11.05 proforma_4 32 Regulatory Assets and Liabilities  7 06- Exhibit D 4" xfId="6043"/>
    <cellStyle name="_Recon to Darrin's 5.11.05 proforma_4 32 Regulatory Assets and Liabilities  7 06- Exhibit D_NIM Summary" xfId="6044"/>
    <cellStyle name="_Recon to Darrin's 5.11.05 proforma_4 32 Regulatory Assets and Liabilities  7 06- Exhibit D_NIM Summary 2" xfId="6045"/>
    <cellStyle name="_Recon to Darrin's 5.11.05 proforma_ACCOUNTS" xfId="6046"/>
    <cellStyle name="_Recon to Darrin's 5.11.05 proforma_Att B to RECs proceeds proposal" xfId="6047"/>
    <cellStyle name="_Recon to Darrin's 5.11.05 proforma_AURORA Total New" xfId="6048"/>
    <cellStyle name="_Recon to Darrin's 5.11.05 proforma_AURORA Total New 2" xfId="6049"/>
    <cellStyle name="_Recon to Darrin's 5.11.05 proforma_Backup for Attachment B 2010-09-09" xfId="6050"/>
    <cellStyle name="_Recon to Darrin's 5.11.05 proforma_Bench Request - Attachment B" xfId="6051"/>
    <cellStyle name="_Recon to Darrin's 5.11.05 proforma_Book2" xfId="6052"/>
    <cellStyle name="_Recon to Darrin's 5.11.05 proforma_Book2 2" xfId="6053"/>
    <cellStyle name="_Recon to Darrin's 5.11.05 proforma_Book2 2 2" xfId="6054"/>
    <cellStyle name="_Recon to Darrin's 5.11.05 proforma_Book2 2 3" xfId="6055"/>
    <cellStyle name="_Recon to Darrin's 5.11.05 proforma_Book2 3" xfId="6056"/>
    <cellStyle name="_Recon to Darrin's 5.11.05 proforma_Book2 4" xfId="6057"/>
    <cellStyle name="_Recon to Darrin's 5.11.05 proforma_Book2_Adj Bench DR 3 for Initial Briefs (Electric)" xfId="6058"/>
    <cellStyle name="_Recon to Darrin's 5.11.05 proforma_Book2_Adj Bench DR 3 for Initial Briefs (Electric) 2" xfId="6059"/>
    <cellStyle name="_Recon to Darrin's 5.11.05 proforma_Book2_Adj Bench DR 3 for Initial Briefs (Electric) 2 2" xfId="6060"/>
    <cellStyle name="_Recon to Darrin's 5.11.05 proforma_Book2_Adj Bench DR 3 for Initial Briefs (Electric) 2 3" xfId="6061"/>
    <cellStyle name="_Recon to Darrin's 5.11.05 proforma_Book2_Adj Bench DR 3 for Initial Briefs (Electric) 3" xfId="6062"/>
    <cellStyle name="_Recon to Darrin's 5.11.05 proforma_Book2_Adj Bench DR 3 for Initial Briefs (Electric) 4" xfId="6063"/>
    <cellStyle name="_Recon to Darrin's 5.11.05 proforma_Book2_Electric Rev Req Model (2009 GRC) Rebuttal" xfId="6064"/>
    <cellStyle name="_Recon to Darrin's 5.11.05 proforma_Book2_Electric Rev Req Model (2009 GRC) Rebuttal 2" xfId="6065"/>
    <cellStyle name="_Recon to Darrin's 5.11.05 proforma_Book2_Electric Rev Req Model (2009 GRC) Rebuttal 2 2" xfId="6066"/>
    <cellStyle name="_Recon to Darrin's 5.11.05 proforma_Book2_Electric Rev Req Model (2009 GRC) Rebuttal 2 3" xfId="6067"/>
    <cellStyle name="_Recon to Darrin's 5.11.05 proforma_Book2_Electric Rev Req Model (2009 GRC) Rebuttal 3" xfId="6068"/>
    <cellStyle name="_Recon to Darrin's 5.11.05 proforma_Book2_Electric Rev Req Model (2009 GRC) Rebuttal 4" xfId="6069"/>
    <cellStyle name="_Recon to Darrin's 5.11.05 proforma_Book2_Electric Rev Req Model (2009 GRC) Rebuttal REmoval of New  WH Solar AdjustMI" xfId="6070"/>
    <cellStyle name="_Recon to Darrin's 5.11.05 proforma_Book2_Electric Rev Req Model (2009 GRC) Rebuttal REmoval of New  WH Solar AdjustMI 2" xfId="6071"/>
    <cellStyle name="_Recon to Darrin's 5.11.05 proforma_Book2_Electric Rev Req Model (2009 GRC) Rebuttal REmoval of New  WH Solar AdjustMI 2 2" xfId="6072"/>
    <cellStyle name="_Recon to Darrin's 5.11.05 proforma_Book2_Electric Rev Req Model (2009 GRC) Rebuttal REmoval of New  WH Solar AdjustMI 2 3" xfId="6073"/>
    <cellStyle name="_Recon to Darrin's 5.11.05 proforma_Book2_Electric Rev Req Model (2009 GRC) Rebuttal REmoval of New  WH Solar AdjustMI 3" xfId="6074"/>
    <cellStyle name="_Recon to Darrin's 5.11.05 proforma_Book2_Electric Rev Req Model (2009 GRC) Rebuttal REmoval of New  WH Solar AdjustMI 4" xfId="6075"/>
    <cellStyle name="_Recon to Darrin's 5.11.05 proforma_Book2_Electric Rev Req Model (2009 GRC) Revised 01-18-2010" xfId="6076"/>
    <cellStyle name="_Recon to Darrin's 5.11.05 proforma_Book2_Electric Rev Req Model (2009 GRC) Revised 01-18-2010 2" xfId="6077"/>
    <cellStyle name="_Recon to Darrin's 5.11.05 proforma_Book2_Electric Rev Req Model (2009 GRC) Revised 01-18-2010 2 2" xfId="6078"/>
    <cellStyle name="_Recon to Darrin's 5.11.05 proforma_Book2_Electric Rev Req Model (2009 GRC) Revised 01-18-2010 2 3" xfId="6079"/>
    <cellStyle name="_Recon to Darrin's 5.11.05 proforma_Book2_Electric Rev Req Model (2009 GRC) Revised 01-18-2010 3" xfId="6080"/>
    <cellStyle name="_Recon to Darrin's 5.11.05 proforma_Book2_Electric Rev Req Model (2009 GRC) Revised 01-18-2010 4" xfId="6081"/>
    <cellStyle name="_Recon to Darrin's 5.11.05 proforma_Book2_Final Order Electric EXHIBIT A-1" xfId="6082"/>
    <cellStyle name="_Recon to Darrin's 5.11.05 proforma_Book2_Final Order Electric EXHIBIT A-1 2" xfId="6083"/>
    <cellStyle name="_Recon to Darrin's 5.11.05 proforma_Book2_Final Order Electric EXHIBIT A-1 2 2" xfId="6084"/>
    <cellStyle name="_Recon to Darrin's 5.11.05 proforma_Book2_Final Order Electric EXHIBIT A-1 2 3" xfId="6085"/>
    <cellStyle name="_Recon to Darrin's 5.11.05 proforma_Book2_Final Order Electric EXHIBIT A-1 3" xfId="6086"/>
    <cellStyle name="_Recon to Darrin's 5.11.05 proforma_Book2_Final Order Electric EXHIBIT A-1 4" xfId="6087"/>
    <cellStyle name="_Recon to Darrin's 5.11.05 proforma_Book4" xfId="6088"/>
    <cellStyle name="_Recon to Darrin's 5.11.05 proforma_Book4 2" xfId="6089"/>
    <cellStyle name="_Recon to Darrin's 5.11.05 proforma_Book4 2 2" xfId="6090"/>
    <cellStyle name="_Recon to Darrin's 5.11.05 proforma_Book4 2 3" xfId="6091"/>
    <cellStyle name="_Recon to Darrin's 5.11.05 proforma_Book4 3" xfId="6092"/>
    <cellStyle name="_Recon to Darrin's 5.11.05 proforma_Book4 4" xfId="6093"/>
    <cellStyle name="_Recon to Darrin's 5.11.05 proforma_Book9" xfId="6094"/>
    <cellStyle name="_Recon to Darrin's 5.11.05 proforma_Book9 2" xfId="6095"/>
    <cellStyle name="_Recon to Darrin's 5.11.05 proforma_Book9 2 2" xfId="6096"/>
    <cellStyle name="_Recon to Darrin's 5.11.05 proforma_Book9 2 3" xfId="6097"/>
    <cellStyle name="_Recon to Darrin's 5.11.05 proforma_Book9 3" xfId="6098"/>
    <cellStyle name="_Recon to Darrin's 5.11.05 proforma_Book9 4" xfId="6099"/>
    <cellStyle name="_Recon to Darrin's 5.11.05 proforma_Check the Interest Calculation" xfId="6100"/>
    <cellStyle name="_Recon to Darrin's 5.11.05 proforma_Check the Interest Calculation_Scenario 1 REC vs PTC Offset" xfId="6101"/>
    <cellStyle name="_Recon to Darrin's 5.11.05 proforma_Check the Interest Calculation_Scenario 3" xfId="6102"/>
    <cellStyle name="_Recon to Darrin's 5.11.05 proforma_Chelan PUD Power Costs (8-10)" xfId="6103"/>
    <cellStyle name="_Recon to Darrin's 5.11.05 proforma_DWH-08 (Rate Spread &amp; Design Workpapers)" xfId="6104"/>
    <cellStyle name="_Recon to Darrin's 5.11.05 proforma_Exhibit D fr R Gho 12-31-08" xfId="6105"/>
    <cellStyle name="_Recon to Darrin's 5.11.05 proforma_Exhibit D fr R Gho 12-31-08 2" xfId="6106"/>
    <cellStyle name="_Recon to Darrin's 5.11.05 proforma_Exhibit D fr R Gho 12-31-08 3" xfId="6107"/>
    <cellStyle name="_Recon to Darrin's 5.11.05 proforma_Exhibit D fr R Gho 12-31-08 v2" xfId="6108"/>
    <cellStyle name="_Recon to Darrin's 5.11.05 proforma_Exhibit D fr R Gho 12-31-08 v2 2" xfId="6109"/>
    <cellStyle name="_Recon to Darrin's 5.11.05 proforma_Exhibit D fr R Gho 12-31-08 v2 3" xfId="6110"/>
    <cellStyle name="_Recon to Darrin's 5.11.05 proforma_Exhibit D fr R Gho 12-31-08 v2_NIM Summary" xfId="6111"/>
    <cellStyle name="_Recon to Darrin's 5.11.05 proforma_Exhibit D fr R Gho 12-31-08 v2_NIM Summary 2" xfId="6112"/>
    <cellStyle name="_Recon to Darrin's 5.11.05 proforma_Exhibit D fr R Gho 12-31-08_NIM Summary" xfId="6113"/>
    <cellStyle name="_Recon to Darrin's 5.11.05 proforma_Exhibit D fr R Gho 12-31-08_NIM Summary 2" xfId="6114"/>
    <cellStyle name="_Recon to Darrin's 5.11.05 proforma_Final 2008 PTC Rate Design Workpapers 10.27.08" xfId="6115"/>
    <cellStyle name="_Recon to Darrin's 5.11.05 proforma_Final 2009 Electric Low Income Workpapers" xfId="6116"/>
    <cellStyle name="_Recon to Darrin's 5.11.05 proforma_Gas Rev Req Model (2010 GRC)" xfId="6117"/>
    <cellStyle name="_Recon to Darrin's 5.11.05 proforma_Hopkins Ridge Prepaid Tran - Interest Earned RY 12ME Feb  '11" xfId="6118"/>
    <cellStyle name="_Recon to Darrin's 5.11.05 proforma_Hopkins Ridge Prepaid Tran - Interest Earned RY 12ME Feb  '11 2" xfId="6119"/>
    <cellStyle name="_Recon to Darrin's 5.11.05 proforma_Hopkins Ridge Prepaid Tran - Interest Earned RY 12ME Feb  '11_NIM Summary" xfId="6120"/>
    <cellStyle name="_Recon to Darrin's 5.11.05 proforma_Hopkins Ridge Prepaid Tran - Interest Earned RY 12ME Feb  '11_NIM Summary 2" xfId="6121"/>
    <cellStyle name="_Recon to Darrin's 5.11.05 proforma_Hopkins Ridge Prepaid Tran - Interest Earned RY 12ME Feb  '11_Transmission Workbook for May BOD" xfId="6122"/>
    <cellStyle name="_Recon to Darrin's 5.11.05 proforma_Hopkins Ridge Prepaid Tran - Interest Earned RY 12ME Feb  '11_Transmission Workbook for May BOD 2" xfId="6123"/>
    <cellStyle name="_Recon to Darrin's 5.11.05 proforma_INPUTS" xfId="6124"/>
    <cellStyle name="_Recon to Darrin's 5.11.05 proforma_INPUTS 2" xfId="6125"/>
    <cellStyle name="_Recon to Darrin's 5.11.05 proforma_INPUTS 2 2" xfId="6126"/>
    <cellStyle name="_Recon to Darrin's 5.11.05 proforma_INPUTS 2 3" xfId="6127"/>
    <cellStyle name="_Recon to Darrin's 5.11.05 proforma_INPUTS 3" xfId="6128"/>
    <cellStyle name="_Recon to Darrin's 5.11.05 proforma_INPUTS 4" xfId="6129"/>
    <cellStyle name="_Recon to Darrin's 5.11.05 proforma_NIM Summary" xfId="6130"/>
    <cellStyle name="_Recon to Darrin's 5.11.05 proforma_NIM Summary 09GRC" xfId="6131"/>
    <cellStyle name="_Recon to Darrin's 5.11.05 proforma_NIM Summary 09GRC 2" xfId="6132"/>
    <cellStyle name="_Recon to Darrin's 5.11.05 proforma_NIM Summary 2" xfId="6133"/>
    <cellStyle name="_Recon to Darrin's 5.11.05 proforma_NIM Summary 3" xfId="6134"/>
    <cellStyle name="_Recon to Darrin's 5.11.05 proforma_NIM Summary 4" xfId="6135"/>
    <cellStyle name="_Recon to Darrin's 5.11.05 proforma_NIM Summary 5" xfId="6136"/>
    <cellStyle name="_Recon to Darrin's 5.11.05 proforma_NIM Summary 6" xfId="6137"/>
    <cellStyle name="_Recon to Darrin's 5.11.05 proforma_NIM Summary 7" xfId="6138"/>
    <cellStyle name="_Recon to Darrin's 5.11.05 proforma_NIM Summary 8" xfId="6139"/>
    <cellStyle name="_Recon to Darrin's 5.11.05 proforma_NIM Summary 9" xfId="6140"/>
    <cellStyle name="_Recon to Darrin's 5.11.05 proforma_PCA 10 -  Exhibit D from A Kellogg Jan 2011" xfId="6141"/>
    <cellStyle name="_Recon to Darrin's 5.11.05 proforma_PCA 10 -  Exhibit D from A Kellogg July 2011" xfId="6142"/>
    <cellStyle name="_Recon to Darrin's 5.11.05 proforma_PCA 10 -  Exhibit D from S Free Rcv'd 12-11" xfId="6143"/>
    <cellStyle name="_Recon to Darrin's 5.11.05 proforma_PCA 7 - Exhibit D update 11_30_08 (2)" xfId="6144"/>
    <cellStyle name="_Recon to Darrin's 5.11.05 proforma_PCA 7 - Exhibit D update 11_30_08 (2) 2" xfId="6145"/>
    <cellStyle name="_Recon to Darrin's 5.11.05 proforma_PCA 7 - Exhibit D update 11_30_08 (2) 2 2" xfId="6146"/>
    <cellStyle name="_Recon to Darrin's 5.11.05 proforma_PCA 7 - Exhibit D update 11_30_08 (2) 3" xfId="6147"/>
    <cellStyle name="_Recon to Darrin's 5.11.05 proforma_PCA 7 - Exhibit D update 11_30_08 (2) 4" xfId="6148"/>
    <cellStyle name="_Recon to Darrin's 5.11.05 proforma_PCA 7 - Exhibit D update 11_30_08 (2)_NIM Summary" xfId="6149"/>
    <cellStyle name="_Recon to Darrin's 5.11.05 proforma_PCA 7 - Exhibit D update 11_30_08 (2)_NIM Summary 2" xfId="6150"/>
    <cellStyle name="_Recon to Darrin's 5.11.05 proforma_PCA 8 - Exhibit D update 12_31_09" xfId="6151"/>
    <cellStyle name="_Recon to Darrin's 5.11.05 proforma_PCA 8 - Exhibit D update 12_31_09 2" xfId="6152"/>
    <cellStyle name="_Recon to Darrin's 5.11.05 proforma_PCA 9 -  Exhibit D April 2010" xfId="6153"/>
    <cellStyle name="_Recon to Darrin's 5.11.05 proforma_PCA 9 -  Exhibit D April 2010 (3)" xfId="6154"/>
    <cellStyle name="_Recon to Darrin's 5.11.05 proforma_PCA 9 -  Exhibit D April 2010 (3) 2" xfId="6155"/>
    <cellStyle name="_Recon to Darrin's 5.11.05 proforma_PCA 9 -  Exhibit D April 2010 2" xfId="6156"/>
    <cellStyle name="_Recon to Darrin's 5.11.05 proforma_PCA 9 -  Exhibit D April 2010 3" xfId="6157"/>
    <cellStyle name="_Recon to Darrin's 5.11.05 proforma_PCA 9 -  Exhibit D Feb 2010" xfId="6158"/>
    <cellStyle name="_Recon to Darrin's 5.11.05 proforma_PCA 9 -  Exhibit D Feb 2010 2" xfId="6159"/>
    <cellStyle name="_Recon to Darrin's 5.11.05 proforma_PCA 9 -  Exhibit D Feb 2010 v2" xfId="6160"/>
    <cellStyle name="_Recon to Darrin's 5.11.05 proforma_PCA 9 -  Exhibit D Feb 2010 v2 2" xfId="6161"/>
    <cellStyle name="_Recon to Darrin's 5.11.05 proforma_PCA 9 -  Exhibit D Feb 2010 WF" xfId="6162"/>
    <cellStyle name="_Recon to Darrin's 5.11.05 proforma_PCA 9 -  Exhibit D Feb 2010 WF 2" xfId="6163"/>
    <cellStyle name="_Recon to Darrin's 5.11.05 proforma_PCA 9 -  Exhibit D Jan 2010" xfId="6164"/>
    <cellStyle name="_Recon to Darrin's 5.11.05 proforma_PCA 9 -  Exhibit D Jan 2010 2" xfId="6165"/>
    <cellStyle name="_Recon to Darrin's 5.11.05 proforma_PCA 9 -  Exhibit D March 2010 (2)" xfId="6166"/>
    <cellStyle name="_Recon to Darrin's 5.11.05 proforma_PCA 9 -  Exhibit D March 2010 (2) 2" xfId="6167"/>
    <cellStyle name="_Recon to Darrin's 5.11.05 proforma_PCA 9 -  Exhibit D Nov 2010" xfId="6168"/>
    <cellStyle name="_Recon to Darrin's 5.11.05 proforma_PCA 9 -  Exhibit D Nov 2010 2" xfId="6169"/>
    <cellStyle name="_Recon to Darrin's 5.11.05 proforma_PCA 9 - Exhibit D at August 2010" xfId="6170"/>
    <cellStyle name="_Recon to Darrin's 5.11.05 proforma_PCA 9 - Exhibit D at August 2010 2" xfId="6171"/>
    <cellStyle name="_Recon to Darrin's 5.11.05 proforma_PCA 9 - Exhibit D June 2010 GRC" xfId="6172"/>
    <cellStyle name="_Recon to Darrin's 5.11.05 proforma_PCA 9 - Exhibit D June 2010 GRC 2" xfId="6173"/>
    <cellStyle name="_Recon to Darrin's 5.11.05 proforma_Power Costs - Comparison bx Rbtl-Staff-Jt-PC" xfId="6174"/>
    <cellStyle name="_Recon to Darrin's 5.11.05 proforma_Power Costs - Comparison bx Rbtl-Staff-Jt-PC 2" xfId="6175"/>
    <cellStyle name="_Recon to Darrin's 5.11.05 proforma_Power Costs - Comparison bx Rbtl-Staff-Jt-PC 2 2" xfId="6176"/>
    <cellStyle name="_Recon to Darrin's 5.11.05 proforma_Power Costs - Comparison bx Rbtl-Staff-Jt-PC 2 3" xfId="6177"/>
    <cellStyle name="_Recon to Darrin's 5.11.05 proforma_Power Costs - Comparison bx Rbtl-Staff-Jt-PC 3" xfId="6178"/>
    <cellStyle name="_Recon to Darrin's 5.11.05 proforma_Power Costs - Comparison bx Rbtl-Staff-Jt-PC 4" xfId="6179"/>
    <cellStyle name="_Recon to Darrin's 5.11.05 proforma_Power Costs - Comparison bx Rbtl-Staff-Jt-PC_Adj Bench DR 3 for Initial Briefs (Electric)" xfId="6180"/>
    <cellStyle name="_Recon to Darrin's 5.11.05 proforma_Power Costs - Comparison bx Rbtl-Staff-Jt-PC_Adj Bench DR 3 for Initial Briefs (Electric) 2" xfId="6181"/>
    <cellStyle name="_Recon to Darrin's 5.11.05 proforma_Power Costs - Comparison bx Rbtl-Staff-Jt-PC_Adj Bench DR 3 for Initial Briefs (Electric) 2 2" xfId="6182"/>
    <cellStyle name="_Recon to Darrin's 5.11.05 proforma_Power Costs - Comparison bx Rbtl-Staff-Jt-PC_Adj Bench DR 3 for Initial Briefs (Electric) 2 3" xfId="6183"/>
    <cellStyle name="_Recon to Darrin's 5.11.05 proforma_Power Costs - Comparison bx Rbtl-Staff-Jt-PC_Adj Bench DR 3 for Initial Briefs (Electric) 3" xfId="6184"/>
    <cellStyle name="_Recon to Darrin's 5.11.05 proforma_Power Costs - Comparison bx Rbtl-Staff-Jt-PC_Adj Bench DR 3 for Initial Briefs (Electric) 4" xfId="6185"/>
    <cellStyle name="_Recon to Darrin's 5.11.05 proforma_Power Costs - Comparison bx Rbtl-Staff-Jt-PC_Electric Rev Req Model (2009 GRC) Rebuttal" xfId="6186"/>
    <cellStyle name="_Recon to Darrin's 5.11.05 proforma_Power Costs - Comparison bx Rbtl-Staff-Jt-PC_Electric Rev Req Model (2009 GRC) Rebuttal 2" xfId="6187"/>
    <cellStyle name="_Recon to Darrin's 5.11.05 proforma_Power Costs - Comparison bx Rbtl-Staff-Jt-PC_Electric Rev Req Model (2009 GRC) Rebuttal 2 2" xfId="6188"/>
    <cellStyle name="_Recon to Darrin's 5.11.05 proforma_Power Costs - Comparison bx Rbtl-Staff-Jt-PC_Electric Rev Req Model (2009 GRC) Rebuttal 2 3" xfId="6189"/>
    <cellStyle name="_Recon to Darrin's 5.11.05 proforma_Power Costs - Comparison bx Rbtl-Staff-Jt-PC_Electric Rev Req Model (2009 GRC) Rebuttal 3" xfId="6190"/>
    <cellStyle name="_Recon to Darrin's 5.11.05 proforma_Power Costs - Comparison bx Rbtl-Staff-Jt-PC_Electric Rev Req Model (2009 GRC) Rebuttal 4" xfId="6191"/>
    <cellStyle name="_Recon to Darrin's 5.11.05 proforma_Power Costs - Comparison bx Rbtl-Staff-Jt-PC_Electric Rev Req Model (2009 GRC) Rebuttal REmoval of New  WH Solar AdjustMI" xfId="6192"/>
    <cellStyle name="_Recon to Darrin's 5.11.05 proforma_Power Costs - Comparison bx Rbtl-Staff-Jt-PC_Electric Rev Req Model (2009 GRC) Rebuttal REmoval of New  WH Solar AdjustMI 2" xfId="6193"/>
    <cellStyle name="_Recon to Darrin's 5.11.05 proforma_Power Costs - Comparison bx Rbtl-Staff-Jt-PC_Electric Rev Req Model (2009 GRC) Rebuttal REmoval of New  WH Solar AdjustMI 2 2" xfId="6194"/>
    <cellStyle name="_Recon to Darrin's 5.11.05 proforma_Power Costs - Comparison bx Rbtl-Staff-Jt-PC_Electric Rev Req Model (2009 GRC) Rebuttal REmoval of New  WH Solar AdjustMI 2 3" xfId="6195"/>
    <cellStyle name="_Recon to Darrin's 5.11.05 proforma_Power Costs - Comparison bx Rbtl-Staff-Jt-PC_Electric Rev Req Model (2009 GRC) Rebuttal REmoval of New  WH Solar AdjustMI 3" xfId="6196"/>
    <cellStyle name="_Recon to Darrin's 5.11.05 proforma_Power Costs - Comparison bx Rbtl-Staff-Jt-PC_Electric Rev Req Model (2009 GRC) Rebuttal REmoval of New  WH Solar AdjustMI 4" xfId="6197"/>
    <cellStyle name="_Recon to Darrin's 5.11.05 proforma_Power Costs - Comparison bx Rbtl-Staff-Jt-PC_Electric Rev Req Model (2009 GRC) Revised 01-18-2010" xfId="6198"/>
    <cellStyle name="_Recon to Darrin's 5.11.05 proforma_Power Costs - Comparison bx Rbtl-Staff-Jt-PC_Electric Rev Req Model (2009 GRC) Revised 01-18-2010 2" xfId="6199"/>
    <cellStyle name="_Recon to Darrin's 5.11.05 proforma_Power Costs - Comparison bx Rbtl-Staff-Jt-PC_Electric Rev Req Model (2009 GRC) Revised 01-18-2010 2 2" xfId="6200"/>
    <cellStyle name="_Recon to Darrin's 5.11.05 proforma_Power Costs - Comparison bx Rbtl-Staff-Jt-PC_Electric Rev Req Model (2009 GRC) Revised 01-18-2010 2 3" xfId="6201"/>
    <cellStyle name="_Recon to Darrin's 5.11.05 proforma_Power Costs - Comparison bx Rbtl-Staff-Jt-PC_Electric Rev Req Model (2009 GRC) Revised 01-18-2010 3" xfId="6202"/>
    <cellStyle name="_Recon to Darrin's 5.11.05 proforma_Power Costs - Comparison bx Rbtl-Staff-Jt-PC_Electric Rev Req Model (2009 GRC) Revised 01-18-2010 4" xfId="6203"/>
    <cellStyle name="_Recon to Darrin's 5.11.05 proforma_Power Costs - Comparison bx Rbtl-Staff-Jt-PC_Final Order Electric EXHIBIT A-1" xfId="6204"/>
    <cellStyle name="_Recon to Darrin's 5.11.05 proforma_Power Costs - Comparison bx Rbtl-Staff-Jt-PC_Final Order Electric EXHIBIT A-1 2" xfId="6205"/>
    <cellStyle name="_Recon to Darrin's 5.11.05 proforma_Power Costs - Comparison bx Rbtl-Staff-Jt-PC_Final Order Electric EXHIBIT A-1 2 2" xfId="6206"/>
    <cellStyle name="_Recon to Darrin's 5.11.05 proforma_Power Costs - Comparison bx Rbtl-Staff-Jt-PC_Final Order Electric EXHIBIT A-1 2 3" xfId="6207"/>
    <cellStyle name="_Recon to Darrin's 5.11.05 proforma_Power Costs - Comparison bx Rbtl-Staff-Jt-PC_Final Order Electric EXHIBIT A-1 3" xfId="6208"/>
    <cellStyle name="_Recon to Darrin's 5.11.05 proforma_Power Costs - Comparison bx Rbtl-Staff-Jt-PC_Final Order Electric EXHIBIT A-1 4" xfId="6209"/>
    <cellStyle name="_Recon to Darrin's 5.11.05 proforma_Production Adj 4.37" xfId="6210"/>
    <cellStyle name="_Recon to Darrin's 5.11.05 proforma_Production Adj 4.37 2" xfId="6211"/>
    <cellStyle name="_Recon to Darrin's 5.11.05 proforma_Production Adj 4.37 2 2" xfId="6212"/>
    <cellStyle name="_Recon to Darrin's 5.11.05 proforma_Production Adj 4.37 2 3" xfId="6213"/>
    <cellStyle name="_Recon to Darrin's 5.11.05 proforma_Production Adj 4.37 3" xfId="6214"/>
    <cellStyle name="_Recon to Darrin's 5.11.05 proforma_Purchased Power Adj 4.03" xfId="6215"/>
    <cellStyle name="_Recon to Darrin's 5.11.05 proforma_Purchased Power Adj 4.03 2" xfId="6216"/>
    <cellStyle name="_Recon to Darrin's 5.11.05 proforma_Purchased Power Adj 4.03 2 2" xfId="6217"/>
    <cellStyle name="_Recon to Darrin's 5.11.05 proforma_Purchased Power Adj 4.03 2 3" xfId="6218"/>
    <cellStyle name="_Recon to Darrin's 5.11.05 proforma_Purchased Power Adj 4.03 3" xfId="6219"/>
    <cellStyle name="_Recon to Darrin's 5.11.05 proforma_Rebuttal Power Costs" xfId="6220"/>
    <cellStyle name="_Recon to Darrin's 5.11.05 proforma_Rebuttal Power Costs 2" xfId="6221"/>
    <cellStyle name="_Recon to Darrin's 5.11.05 proforma_Rebuttal Power Costs 2 2" xfId="6222"/>
    <cellStyle name="_Recon to Darrin's 5.11.05 proforma_Rebuttal Power Costs 2 3" xfId="6223"/>
    <cellStyle name="_Recon to Darrin's 5.11.05 proforma_Rebuttal Power Costs 3" xfId="6224"/>
    <cellStyle name="_Recon to Darrin's 5.11.05 proforma_Rebuttal Power Costs 4" xfId="6225"/>
    <cellStyle name="_Recon to Darrin's 5.11.05 proforma_Rebuttal Power Costs_Adj Bench DR 3 for Initial Briefs (Electric)" xfId="6226"/>
    <cellStyle name="_Recon to Darrin's 5.11.05 proforma_Rebuttal Power Costs_Adj Bench DR 3 for Initial Briefs (Electric) 2" xfId="6227"/>
    <cellStyle name="_Recon to Darrin's 5.11.05 proforma_Rebuttal Power Costs_Adj Bench DR 3 for Initial Briefs (Electric) 2 2" xfId="6228"/>
    <cellStyle name="_Recon to Darrin's 5.11.05 proforma_Rebuttal Power Costs_Adj Bench DR 3 for Initial Briefs (Electric) 2 3" xfId="6229"/>
    <cellStyle name="_Recon to Darrin's 5.11.05 proforma_Rebuttal Power Costs_Adj Bench DR 3 for Initial Briefs (Electric) 3" xfId="6230"/>
    <cellStyle name="_Recon to Darrin's 5.11.05 proforma_Rebuttal Power Costs_Adj Bench DR 3 for Initial Briefs (Electric) 4" xfId="6231"/>
    <cellStyle name="_Recon to Darrin's 5.11.05 proforma_Rebuttal Power Costs_Electric Rev Req Model (2009 GRC) Rebuttal" xfId="6232"/>
    <cellStyle name="_Recon to Darrin's 5.11.05 proforma_Rebuttal Power Costs_Electric Rev Req Model (2009 GRC) Rebuttal 2" xfId="6233"/>
    <cellStyle name="_Recon to Darrin's 5.11.05 proforma_Rebuttal Power Costs_Electric Rev Req Model (2009 GRC) Rebuttal 2 2" xfId="6234"/>
    <cellStyle name="_Recon to Darrin's 5.11.05 proforma_Rebuttal Power Costs_Electric Rev Req Model (2009 GRC) Rebuttal 2 3" xfId="6235"/>
    <cellStyle name="_Recon to Darrin's 5.11.05 proforma_Rebuttal Power Costs_Electric Rev Req Model (2009 GRC) Rebuttal 3" xfId="6236"/>
    <cellStyle name="_Recon to Darrin's 5.11.05 proforma_Rebuttal Power Costs_Electric Rev Req Model (2009 GRC) Rebuttal 4" xfId="6237"/>
    <cellStyle name="_Recon to Darrin's 5.11.05 proforma_Rebuttal Power Costs_Electric Rev Req Model (2009 GRC) Rebuttal REmoval of New  WH Solar AdjustMI" xfId="6238"/>
    <cellStyle name="_Recon to Darrin's 5.11.05 proforma_Rebuttal Power Costs_Electric Rev Req Model (2009 GRC) Rebuttal REmoval of New  WH Solar AdjustMI 2" xfId="6239"/>
    <cellStyle name="_Recon to Darrin's 5.11.05 proforma_Rebuttal Power Costs_Electric Rev Req Model (2009 GRC) Rebuttal REmoval of New  WH Solar AdjustMI 2 2" xfId="6240"/>
    <cellStyle name="_Recon to Darrin's 5.11.05 proforma_Rebuttal Power Costs_Electric Rev Req Model (2009 GRC) Rebuttal REmoval of New  WH Solar AdjustMI 2 3" xfId="6241"/>
    <cellStyle name="_Recon to Darrin's 5.11.05 proforma_Rebuttal Power Costs_Electric Rev Req Model (2009 GRC) Rebuttal REmoval of New  WH Solar AdjustMI 3" xfId="6242"/>
    <cellStyle name="_Recon to Darrin's 5.11.05 proforma_Rebuttal Power Costs_Electric Rev Req Model (2009 GRC) Rebuttal REmoval of New  WH Solar AdjustMI 4" xfId="6243"/>
    <cellStyle name="_Recon to Darrin's 5.11.05 proforma_Rebuttal Power Costs_Electric Rev Req Model (2009 GRC) Revised 01-18-2010" xfId="6244"/>
    <cellStyle name="_Recon to Darrin's 5.11.05 proforma_Rebuttal Power Costs_Electric Rev Req Model (2009 GRC) Revised 01-18-2010 2" xfId="6245"/>
    <cellStyle name="_Recon to Darrin's 5.11.05 proforma_Rebuttal Power Costs_Electric Rev Req Model (2009 GRC) Revised 01-18-2010 2 2" xfId="6246"/>
    <cellStyle name="_Recon to Darrin's 5.11.05 proforma_Rebuttal Power Costs_Electric Rev Req Model (2009 GRC) Revised 01-18-2010 2 3" xfId="6247"/>
    <cellStyle name="_Recon to Darrin's 5.11.05 proforma_Rebuttal Power Costs_Electric Rev Req Model (2009 GRC) Revised 01-18-2010 3" xfId="6248"/>
    <cellStyle name="_Recon to Darrin's 5.11.05 proforma_Rebuttal Power Costs_Electric Rev Req Model (2009 GRC) Revised 01-18-2010 4" xfId="6249"/>
    <cellStyle name="_Recon to Darrin's 5.11.05 proforma_Rebuttal Power Costs_Final Order Electric EXHIBIT A-1" xfId="6250"/>
    <cellStyle name="_Recon to Darrin's 5.11.05 proforma_Rebuttal Power Costs_Final Order Electric EXHIBIT A-1 2" xfId="6251"/>
    <cellStyle name="_Recon to Darrin's 5.11.05 proforma_Rebuttal Power Costs_Final Order Electric EXHIBIT A-1 2 2" xfId="6252"/>
    <cellStyle name="_Recon to Darrin's 5.11.05 proforma_Rebuttal Power Costs_Final Order Electric EXHIBIT A-1 2 3" xfId="6253"/>
    <cellStyle name="_Recon to Darrin's 5.11.05 proforma_Rebuttal Power Costs_Final Order Electric EXHIBIT A-1 3" xfId="6254"/>
    <cellStyle name="_Recon to Darrin's 5.11.05 proforma_Rebuttal Power Costs_Final Order Electric EXHIBIT A-1 4" xfId="6255"/>
    <cellStyle name="_Recon to Darrin's 5.11.05 proforma_RECS vs PTC's w Interest 6-28-10" xfId="6256"/>
    <cellStyle name="_Recon to Darrin's 5.11.05 proforma_ROR &amp; CONV FACTOR" xfId="6257"/>
    <cellStyle name="_Recon to Darrin's 5.11.05 proforma_ROR &amp; CONV FACTOR 2" xfId="6258"/>
    <cellStyle name="_Recon to Darrin's 5.11.05 proforma_ROR &amp; CONV FACTOR 2 2" xfId="6259"/>
    <cellStyle name="_Recon to Darrin's 5.11.05 proforma_ROR &amp; CONV FACTOR 2 3" xfId="6260"/>
    <cellStyle name="_Recon to Darrin's 5.11.05 proforma_ROR &amp; CONV FACTOR 3" xfId="6261"/>
    <cellStyle name="_Recon to Darrin's 5.11.05 proforma_ROR &amp; CONV FACTOR 4" xfId="6262"/>
    <cellStyle name="_Recon to Darrin's 5.11.05 proforma_ROR 5.02" xfId="6263"/>
    <cellStyle name="_Recon to Darrin's 5.11.05 proforma_ROR 5.02 2" xfId="6264"/>
    <cellStyle name="_Recon to Darrin's 5.11.05 proforma_ROR 5.02 2 2" xfId="6265"/>
    <cellStyle name="_Recon to Darrin's 5.11.05 proforma_ROR 5.02 2 3" xfId="6266"/>
    <cellStyle name="_Recon to Darrin's 5.11.05 proforma_ROR 5.02 3" xfId="6267"/>
    <cellStyle name="_Recon to Darrin's 5.11.05 proforma_Transmission Workbook for May BOD" xfId="6268"/>
    <cellStyle name="_Recon to Darrin's 5.11.05 proforma_Transmission Workbook for May BOD 2" xfId="6269"/>
    <cellStyle name="_Recon to Darrin's 5.11.05 proforma_Typical Residential Impacts 10.27.08" xfId="6270"/>
    <cellStyle name="_Recon to Darrin's 5.11.05 proforma_Wind Integration 10GRC" xfId="6271"/>
    <cellStyle name="_Recon to Darrin's 5.11.05 proforma_Wind Integration 10GRC 2" xfId="6272"/>
    <cellStyle name="_Revenue" xfId="6273"/>
    <cellStyle name="_Revenue_2.01G Temp Normalization(C) NEW WAY DM" xfId="6274"/>
    <cellStyle name="_Revenue_2.02G Revenues and Expenses NEW WAY DM" xfId="6275"/>
    <cellStyle name="_Revenue_4.01G Temp Normalization (C)" xfId="6276"/>
    <cellStyle name="_Revenue_4.01G Temp Normalization(HC)" xfId="6277"/>
    <cellStyle name="_Revenue_4.01G Temp Normalization(HC)new" xfId="6278"/>
    <cellStyle name="_Revenue_4.01G Temp Normalization(not used)" xfId="6279"/>
    <cellStyle name="_Revenue_Book1" xfId="6280"/>
    <cellStyle name="_Revenue_Data" xfId="6281"/>
    <cellStyle name="_Revenue_Data_1" xfId="6282"/>
    <cellStyle name="_Revenue_Data_Pro Forma Rev 09 GRC" xfId="6283"/>
    <cellStyle name="_Revenue_Data_Pro Forma Rev 2010 GRC" xfId="6284"/>
    <cellStyle name="_Revenue_Data_Pro Forma Rev 2010 GRC_Preliminary" xfId="6285"/>
    <cellStyle name="_Revenue_Data_Revenue (Feb 09 - Jan 10)" xfId="6286"/>
    <cellStyle name="_Revenue_Data_Revenue (Jan 09 - Dec 09)" xfId="6287"/>
    <cellStyle name="_Revenue_Data_Revenue (Mar 09 - Feb 10)" xfId="6288"/>
    <cellStyle name="_Revenue_Data_Volume Exhibit (Jan09 - Dec09)" xfId="6289"/>
    <cellStyle name="_Revenue_Mins" xfId="6290"/>
    <cellStyle name="_Revenue_Pro Forma Rev 07 GRC" xfId="6291"/>
    <cellStyle name="_Revenue_Pro Forma Rev 08 GRC" xfId="6292"/>
    <cellStyle name="_Revenue_Pro Forma Rev 09 GRC" xfId="6293"/>
    <cellStyle name="_Revenue_Pro Forma Rev 2010 GRC" xfId="6294"/>
    <cellStyle name="_Revenue_Pro Forma Rev 2010 GRC_Preliminary" xfId="6295"/>
    <cellStyle name="_Revenue_Revenue (Feb 09 - Jan 10)" xfId="6296"/>
    <cellStyle name="_Revenue_Revenue (Jan 09 - Dec 09)" xfId="6297"/>
    <cellStyle name="_Revenue_Revenue (Mar 09 - Feb 10)" xfId="6298"/>
    <cellStyle name="_Revenue_Revenue Proforma_Restating Gas 11-16-07" xfId="6299"/>
    <cellStyle name="_Revenue_Sheet2" xfId="6300"/>
    <cellStyle name="_Revenue_Therms Data" xfId="6301"/>
    <cellStyle name="_Revenue_Therms Data Rerun" xfId="6302"/>
    <cellStyle name="_Revenue_Volume Exhibit (Jan09 - Dec09)" xfId="6303"/>
    <cellStyle name="_x0013__Scenario 1 REC vs PTC Offset" xfId="6304"/>
    <cellStyle name="_x0013__Scenario 3" xfId="6305"/>
    <cellStyle name="_Sumas Proforma - 11-09-07" xfId="6306"/>
    <cellStyle name="_Sumas Proforma - 11-09-07 2" xfId="6307"/>
    <cellStyle name="_Sumas Property Taxes v1" xfId="6308"/>
    <cellStyle name="_Sumas Property Taxes v1 2" xfId="6309"/>
    <cellStyle name="_Tenaska Comparison" xfId="6310"/>
    <cellStyle name="_Tenaska Comparison 10" xfId="6311"/>
    <cellStyle name="_Tenaska Comparison 2" xfId="6312"/>
    <cellStyle name="_Tenaska Comparison 2 2" xfId="6313"/>
    <cellStyle name="_Tenaska Comparison 2 2 2" xfId="6314"/>
    <cellStyle name="_Tenaska Comparison 2 2 3" xfId="6315"/>
    <cellStyle name="_Tenaska Comparison 2 3" xfId="6316"/>
    <cellStyle name="_Tenaska Comparison 2 4" xfId="6317"/>
    <cellStyle name="_Tenaska Comparison 3" xfId="6318"/>
    <cellStyle name="_Tenaska Comparison 3 2" xfId="6319"/>
    <cellStyle name="_Tenaska Comparison 3 3" xfId="6320"/>
    <cellStyle name="_Tenaska Comparison 4" xfId="6321"/>
    <cellStyle name="_Tenaska Comparison 4 2" xfId="6322"/>
    <cellStyle name="_Tenaska Comparison 4_2011 Operations Snapshot" xfId="6323"/>
    <cellStyle name="_Tenaska Comparison 4_Department" xfId="6324"/>
    <cellStyle name="_Tenaska Comparison 4_VarX" xfId="6325"/>
    <cellStyle name="_Tenaska Comparison 5" xfId="6326"/>
    <cellStyle name="_Tenaska Comparison 5 2" xfId="6327"/>
    <cellStyle name="_Tenaska Comparison 5 2 2" xfId="6328"/>
    <cellStyle name="_Tenaska Comparison 5 2_County_Stop_Light_Chart_2012_02" xfId="6329"/>
    <cellStyle name="_Tenaska Comparison 5 2_County_Stop_Light_Chart_2012_06" xfId="6330"/>
    <cellStyle name="_Tenaska Comparison 5 2_County_Stop_Light_Chart_Template" xfId="6331"/>
    <cellStyle name="_Tenaska Comparison 5_2011 OM ASM Report" xfId="6332"/>
    <cellStyle name="_Tenaska Comparison 5_2011 OM ASM Report 2" xfId="6333"/>
    <cellStyle name="_Tenaska Comparison 5_2011 OM ASM Report_County_Stop_Light_Chart_2012_02" xfId="6334"/>
    <cellStyle name="_Tenaska Comparison 5_2011 OM ASM Report_County_Stop_Light_Chart_2012_06" xfId="6335"/>
    <cellStyle name="_Tenaska Comparison 5_2011 OM ASM Report_County_Stop_Light_Chart_Template" xfId="6336"/>
    <cellStyle name="_Tenaska Comparison 5_2011 Operations Snapshot" xfId="6337"/>
    <cellStyle name="_Tenaska Comparison 5_2011 Operations Snapshot 2" xfId="6338"/>
    <cellStyle name="_Tenaska Comparison 5_2011 Operations Snapshot_County_Stop_Light_Chart_2012_02" xfId="6339"/>
    <cellStyle name="_Tenaska Comparison 5_2011 Operations Snapshot_County_Stop_Light_Chart_2012_06" xfId="6340"/>
    <cellStyle name="_Tenaska Comparison 5_2011 Operations Snapshot_County_Stop_Light_Chart_Template" xfId="6341"/>
    <cellStyle name="_Tenaska Comparison 5_2012 Operations Snapshot" xfId="6342"/>
    <cellStyle name="_Tenaska Comparison 5_Copy of 2011 OM ASM Report" xfId="6343"/>
    <cellStyle name="_Tenaska Comparison 5_Department" xfId="6344"/>
    <cellStyle name="_Tenaska Comparison 5_Jan 2012 OM ASM Report" xfId="6345"/>
    <cellStyle name="_Tenaska Comparison 5_VarX" xfId="6346"/>
    <cellStyle name="_Tenaska Comparison 6" xfId="6347"/>
    <cellStyle name="_Tenaska Comparison 6 2" xfId="6348"/>
    <cellStyle name="_Tenaska Comparison 6_County_Stop_Light_Chart_2012_02" xfId="6349"/>
    <cellStyle name="_Tenaska Comparison 6_County_Stop_Light_Chart_2012_06" xfId="6350"/>
    <cellStyle name="_Tenaska Comparison 6_County_Stop_Light_Chart_Template" xfId="6351"/>
    <cellStyle name="_Tenaska Comparison 6_Department" xfId="6352"/>
    <cellStyle name="_Tenaska Comparison 6_Department 2" xfId="6353"/>
    <cellStyle name="_Tenaska Comparison 6_VarX" xfId="6354"/>
    <cellStyle name="_Tenaska Comparison 6_VarX 2" xfId="6355"/>
    <cellStyle name="_Tenaska Comparison 7" xfId="6356"/>
    <cellStyle name="_Tenaska Comparison 7 2" xfId="6357"/>
    <cellStyle name="_Tenaska Comparison 7_County_Stop_Light_Chart_2012_02" xfId="6358"/>
    <cellStyle name="_Tenaska Comparison 7_County_Stop_Light_Chart_2012_06" xfId="6359"/>
    <cellStyle name="_Tenaska Comparison 7_County_Stop_Light_Chart_Template" xfId="6360"/>
    <cellStyle name="_Tenaska Comparison 8" xfId="6361"/>
    <cellStyle name="_Tenaska Comparison 9" xfId="6362"/>
    <cellStyle name="_Tenaska Comparison_(C) WHE Proforma with ITC cash grant 10 Yr Amort_for deferral_102809" xfId="6363"/>
    <cellStyle name="_Tenaska Comparison_(C) WHE Proforma with ITC cash grant 10 Yr Amort_for deferral_102809 2" xfId="6364"/>
    <cellStyle name="_Tenaska Comparison_(C) WHE Proforma with ITC cash grant 10 Yr Amort_for deferral_102809 2 2" xfId="6365"/>
    <cellStyle name="_Tenaska Comparison_(C) WHE Proforma with ITC cash grant 10 Yr Amort_for deferral_102809 2 3" xfId="6366"/>
    <cellStyle name="_Tenaska Comparison_(C) WHE Proforma with ITC cash grant 10 Yr Amort_for deferral_102809 3" xfId="6367"/>
    <cellStyle name="_Tenaska Comparison_(C) WHE Proforma with ITC cash grant 10 Yr Amort_for deferral_102809 4" xfId="6368"/>
    <cellStyle name="_Tenaska Comparison_(C) WHE Proforma with ITC cash grant 10 Yr Amort_for deferral_102809_16.07E Wild Horse Wind Expansionwrkingfile" xfId="6369"/>
    <cellStyle name="_Tenaska Comparison_(C) WHE Proforma with ITC cash grant 10 Yr Amort_for deferral_102809_16.07E Wild Horse Wind Expansionwrkingfile 2" xfId="6370"/>
    <cellStyle name="_Tenaska Comparison_(C) WHE Proforma with ITC cash grant 10 Yr Amort_for deferral_102809_16.07E Wild Horse Wind Expansionwrkingfile 2 2" xfId="6371"/>
    <cellStyle name="_Tenaska Comparison_(C) WHE Proforma with ITC cash grant 10 Yr Amort_for deferral_102809_16.07E Wild Horse Wind Expansionwrkingfile 2 3" xfId="6372"/>
    <cellStyle name="_Tenaska Comparison_(C) WHE Proforma with ITC cash grant 10 Yr Amort_for deferral_102809_16.07E Wild Horse Wind Expansionwrkingfile 3" xfId="6373"/>
    <cellStyle name="_Tenaska Comparison_(C) WHE Proforma with ITC cash grant 10 Yr Amort_for deferral_102809_16.07E Wild Horse Wind Expansionwrkingfile 4" xfId="6374"/>
    <cellStyle name="_Tenaska Comparison_(C) WHE Proforma with ITC cash grant 10 Yr Amort_for deferral_102809_16.07E Wild Horse Wind Expansionwrkingfile SF" xfId="6375"/>
    <cellStyle name="_Tenaska Comparison_(C) WHE Proforma with ITC cash grant 10 Yr Amort_for deferral_102809_16.07E Wild Horse Wind Expansionwrkingfile SF 2" xfId="6376"/>
    <cellStyle name="_Tenaska Comparison_(C) WHE Proforma with ITC cash grant 10 Yr Amort_for deferral_102809_16.07E Wild Horse Wind Expansionwrkingfile SF 2 2" xfId="6377"/>
    <cellStyle name="_Tenaska Comparison_(C) WHE Proforma with ITC cash grant 10 Yr Amort_for deferral_102809_16.07E Wild Horse Wind Expansionwrkingfile SF 2 3" xfId="6378"/>
    <cellStyle name="_Tenaska Comparison_(C) WHE Proforma with ITC cash grant 10 Yr Amort_for deferral_102809_16.07E Wild Horse Wind Expansionwrkingfile SF 3" xfId="6379"/>
    <cellStyle name="_Tenaska Comparison_(C) WHE Proforma with ITC cash grant 10 Yr Amort_for deferral_102809_16.07E Wild Horse Wind Expansionwrkingfile SF 4" xfId="6380"/>
    <cellStyle name="_Tenaska Comparison_(C) WHE Proforma with ITC cash grant 10 Yr Amort_for deferral_102809_16.37E Wild Horse Expansion DeferralRevwrkingfile SF" xfId="6381"/>
    <cellStyle name="_Tenaska Comparison_(C) WHE Proforma with ITC cash grant 10 Yr Amort_for deferral_102809_16.37E Wild Horse Expansion DeferralRevwrkingfile SF 2" xfId="6382"/>
    <cellStyle name="_Tenaska Comparison_(C) WHE Proforma with ITC cash grant 10 Yr Amort_for deferral_102809_16.37E Wild Horse Expansion DeferralRevwrkingfile SF 2 2" xfId="6383"/>
    <cellStyle name="_Tenaska Comparison_(C) WHE Proforma with ITC cash grant 10 Yr Amort_for deferral_102809_16.37E Wild Horse Expansion DeferralRevwrkingfile SF 2 3" xfId="6384"/>
    <cellStyle name="_Tenaska Comparison_(C) WHE Proforma with ITC cash grant 10 Yr Amort_for deferral_102809_16.37E Wild Horse Expansion DeferralRevwrkingfile SF 3" xfId="6385"/>
    <cellStyle name="_Tenaska Comparison_(C) WHE Proforma with ITC cash grant 10 Yr Amort_for deferral_102809_16.37E Wild Horse Expansion DeferralRevwrkingfile SF 4" xfId="6386"/>
    <cellStyle name="_Tenaska Comparison_(C) WHE Proforma with ITC cash grant 10 Yr Amort_for rebuttal_120709" xfId="6387"/>
    <cellStyle name="_Tenaska Comparison_(C) WHE Proforma with ITC cash grant 10 Yr Amort_for rebuttal_120709 2" xfId="6388"/>
    <cellStyle name="_Tenaska Comparison_(C) WHE Proforma with ITC cash grant 10 Yr Amort_for rebuttal_120709 2 2" xfId="6389"/>
    <cellStyle name="_Tenaska Comparison_(C) WHE Proforma with ITC cash grant 10 Yr Amort_for rebuttal_120709 2 3" xfId="6390"/>
    <cellStyle name="_Tenaska Comparison_(C) WHE Proforma with ITC cash grant 10 Yr Amort_for rebuttal_120709 3" xfId="6391"/>
    <cellStyle name="_Tenaska Comparison_(C) WHE Proforma with ITC cash grant 10 Yr Amort_for rebuttal_120709 4" xfId="6392"/>
    <cellStyle name="_Tenaska Comparison_04.07E Wild Horse Wind Expansion" xfId="6393"/>
    <cellStyle name="_Tenaska Comparison_04.07E Wild Horse Wind Expansion 2" xfId="6394"/>
    <cellStyle name="_Tenaska Comparison_04.07E Wild Horse Wind Expansion 2 2" xfId="6395"/>
    <cellStyle name="_Tenaska Comparison_04.07E Wild Horse Wind Expansion 2 3" xfId="6396"/>
    <cellStyle name="_Tenaska Comparison_04.07E Wild Horse Wind Expansion 3" xfId="6397"/>
    <cellStyle name="_Tenaska Comparison_04.07E Wild Horse Wind Expansion 4" xfId="6398"/>
    <cellStyle name="_Tenaska Comparison_04.07E Wild Horse Wind Expansion_16.07E Wild Horse Wind Expansionwrkingfile" xfId="6399"/>
    <cellStyle name="_Tenaska Comparison_04.07E Wild Horse Wind Expansion_16.07E Wild Horse Wind Expansionwrkingfile 2" xfId="6400"/>
    <cellStyle name="_Tenaska Comparison_04.07E Wild Horse Wind Expansion_16.07E Wild Horse Wind Expansionwrkingfile 2 2" xfId="6401"/>
    <cellStyle name="_Tenaska Comparison_04.07E Wild Horse Wind Expansion_16.07E Wild Horse Wind Expansionwrkingfile 2 3" xfId="6402"/>
    <cellStyle name="_Tenaska Comparison_04.07E Wild Horse Wind Expansion_16.07E Wild Horse Wind Expansionwrkingfile 3" xfId="6403"/>
    <cellStyle name="_Tenaska Comparison_04.07E Wild Horse Wind Expansion_16.07E Wild Horse Wind Expansionwrkingfile 4" xfId="6404"/>
    <cellStyle name="_Tenaska Comparison_04.07E Wild Horse Wind Expansion_16.07E Wild Horse Wind Expansionwrkingfile SF" xfId="6405"/>
    <cellStyle name="_Tenaska Comparison_04.07E Wild Horse Wind Expansion_16.07E Wild Horse Wind Expansionwrkingfile SF 2" xfId="6406"/>
    <cellStyle name="_Tenaska Comparison_04.07E Wild Horse Wind Expansion_16.07E Wild Horse Wind Expansionwrkingfile SF 2 2" xfId="6407"/>
    <cellStyle name="_Tenaska Comparison_04.07E Wild Horse Wind Expansion_16.07E Wild Horse Wind Expansionwrkingfile SF 2 3" xfId="6408"/>
    <cellStyle name="_Tenaska Comparison_04.07E Wild Horse Wind Expansion_16.07E Wild Horse Wind Expansionwrkingfile SF 3" xfId="6409"/>
    <cellStyle name="_Tenaska Comparison_04.07E Wild Horse Wind Expansion_16.07E Wild Horse Wind Expansionwrkingfile SF 4" xfId="6410"/>
    <cellStyle name="_Tenaska Comparison_04.07E Wild Horse Wind Expansion_16.37E Wild Horse Expansion DeferralRevwrkingfile SF" xfId="6411"/>
    <cellStyle name="_Tenaska Comparison_04.07E Wild Horse Wind Expansion_16.37E Wild Horse Expansion DeferralRevwrkingfile SF 2" xfId="6412"/>
    <cellStyle name="_Tenaska Comparison_04.07E Wild Horse Wind Expansion_16.37E Wild Horse Expansion DeferralRevwrkingfile SF 2 2" xfId="6413"/>
    <cellStyle name="_Tenaska Comparison_04.07E Wild Horse Wind Expansion_16.37E Wild Horse Expansion DeferralRevwrkingfile SF 2 3" xfId="6414"/>
    <cellStyle name="_Tenaska Comparison_04.07E Wild Horse Wind Expansion_16.37E Wild Horse Expansion DeferralRevwrkingfile SF 3" xfId="6415"/>
    <cellStyle name="_Tenaska Comparison_04.07E Wild Horse Wind Expansion_16.37E Wild Horse Expansion DeferralRevwrkingfile SF 4" xfId="6416"/>
    <cellStyle name="_Tenaska Comparison_16.07E Wild Horse Wind Expansionwrkingfile" xfId="6417"/>
    <cellStyle name="_Tenaska Comparison_16.07E Wild Horse Wind Expansionwrkingfile 2" xfId="6418"/>
    <cellStyle name="_Tenaska Comparison_16.07E Wild Horse Wind Expansionwrkingfile 2 2" xfId="6419"/>
    <cellStyle name="_Tenaska Comparison_16.07E Wild Horse Wind Expansionwrkingfile 2 3" xfId="6420"/>
    <cellStyle name="_Tenaska Comparison_16.07E Wild Horse Wind Expansionwrkingfile 3" xfId="6421"/>
    <cellStyle name="_Tenaska Comparison_16.07E Wild Horse Wind Expansionwrkingfile 4" xfId="6422"/>
    <cellStyle name="_Tenaska Comparison_16.07E Wild Horse Wind Expansionwrkingfile SF" xfId="6423"/>
    <cellStyle name="_Tenaska Comparison_16.07E Wild Horse Wind Expansionwrkingfile SF 2" xfId="6424"/>
    <cellStyle name="_Tenaska Comparison_16.07E Wild Horse Wind Expansionwrkingfile SF 2 2" xfId="6425"/>
    <cellStyle name="_Tenaska Comparison_16.07E Wild Horse Wind Expansionwrkingfile SF 2 3" xfId="6426"/>
    <cellStyle name="_Tenaska Comparison_16.07E Wild Horse Wind Expansionwrkingfile SF 3" xfId="6427"/>
    <cellStyle name="_Tenaska Comparison_16.07E Wild Horse Wind Expansionwrkingfile SF 4" xfId="6428"/>
    <cellStyle name="_Tenaska Comparison_16.37E Wild Horse Expansion DeferralRevwrkingfile SF" xfId="6429"/>
    <cellStyle name="_Tenaska Comparison_16.37E Wild Horse Expansion DeferralRevwrkingfile SF 2" xfId="6430"/>
    <cellStyle name="_Tenaska Comparison_16.37E Wild Horse Expansion DeferralRevwrkingfile SF 2 2" xfId="6431"/>
    <cellStyle name="_Tenaska Comparison_16.37E Wild Horse Expansion DeferralRevwrkingfile SF 2 3" xfId="6432"/>
    <cellStyle name="_Tenaska Comparison_16.37E Wild Horse Expansion DeferralRevwrkingfile SF 3" xfId="6433"/>
    <cellStyle name="_Tenaska Comparison_16.37E Wild Horse Expansion DeferralRevwrkingfile SF 4" xfId="6434"/>
    <cellStyle name="_Tenaska Comparison_2009 Compliance Filing PCA Exhibits for GRC" xfId="6435"/>
    <cellStyle name="_Tenaska Comparison_2009 Compliance Filing PCA Exhibits for GRC 2" xfId="6436"/>
    <cellStyle name="_Tenaska Comparison_2009 GRC Compl Filing - Exhibit D" xfId="6437"/>
    <cellStyle name="_Tenaska Comparison_2009 GRC Compl Filing - Exhibit D 2" xfId="6438"/>
    <cellStyle name="_Tenaska Comparison_2009 GRC Compl Filing - Exhibit D 3" xfId="6439"/>
    <cellStyle name="_Tenaska Comparison_2011 OM ASM Report" xfId="6440"/>
    <cellStyle name="_Tenaska Comparison_2011 OM ASM Report 2" xfId="6441"/>
    <cellStyle name="_Tenaska Comparison_2011 OM ASM Report_County_Stop_Light_Chart_2012_02" xfId="6442"/>
    <cellStyle name="_Tenaska Comparison_2011 OM ASM Report_County_Stop_Light_Chart_2012_06" xfId="6443"/>
    <cellStyle name="_Tenaska Comparison_2011 OM ASM Report_County_Stop_Light_Chart_Template" xfId="6444"/>
    <cellStyle name="_Tenaska Comparison_3.01 Income Statement" xfId="6445"/>
    <cellStyle name="_Tenaska Comparison_4 31 Regulatory Assets and Liabilities  7 06- Exhibit D" xfId="6446"/>
    <cellStyle name="_Tenaska Comparison_4 31 Regulatory Assets and Liabilities  7 06- Exhibit D 2" xfId="6447"/>
    <cellStyle name="_Tenaska Comparison_4 31 Regulatory Assets and Liabilities  7 06- Exhibit D 2 2" xfId="6448"/>
    <cellStyle name="_Tenaska Comparison_4 31 Regulatory Assets and Liabilities  7 06- Exhibit D 2 3" xfId="6449"/>
    <cellStyle name="_Tenaska Comparison_4 31 Regulatory Assets and Liabilities  7 06- Exhibit D 3" xfId="6450"/>
    <cellStyle name="_Tenaska Comparison_4 31 Regulatory Assets and Liabilities  7 06- Exhibit D 4" xfId="6451"/>
    <cellStyle name="_Tenaska Comparison_4 31 Regulatory Assets and Liabilities  7 06- Exhibit D_NIM Summary" xfId="6452"/>
    <cellStyle name="_Tenaska Comparison_4 31 Regulatory Assets and Liabilities  7 06- Exhibit D_NIM Summary 2" xfId="6453"/>
    <cellStyle name="_Tenaska Comparison_4 32 Regulatory Assets and Liabilities  7 06- Exhibit D" xfId="6454"/>
    <cellStyle name="_Tenaska Comparison_4 32 Regulatory Assets and Liabilities  7 06- Exhibit D 2" xfId="6455"/>
    <cellStyle name="_Tenaska Comparison_4 32 Regulatory Assets and Liabilities  7 06- Exhibit D 2 2" xfId="6456"/>
    <cellStyle name="_Tenaska Comparison_4 32 Regulatory Assets and Liabilities  7 06- Exhibit D 2 3" xfId="6457"/>
    <cellStyle name="_Tenaska Comparison_4 32 Regulatory Assets and Liabilities  7 06- Exhibit D 3" xfId="6458"/>
    <cellStyle name="_Tenaska Comparison_4 32 Regulatory Assets and Liabilities  7 06- Exhibit D 4" xfId="6459"/>
    <cellStyle name="_Tenaska Comparison_4 32 Regulatory Assets and Liabilities  7 06- Exhibit D_NIM Summary" xfId="6460"/>
    <cellStyle name="_Tenaska Comparison_4 32 Regulatory Assets and Liabilities  7 06- Exhibit D_NIM Summary 2" xfId="6461"/>
    <cellStyle name="_Tenaska Comparison_AURORA Total New" xfId="6462"/>
    <cellStyle name="_Tenaska Comparison_AURORA Total New 2" xfId="6463"/>
    <cellStyle name="_Tenaska Comparison_Book2" xfId="6464"/>
    <cellStyle name="_Tenaska Comparison_Book2 2" xfId="6465"/>
    <cellStyle name="_Tenaska Comparison_Book2 2 2" xfId="6466"/>
    <cellStyle name="_Tenaska Comparison_Book2 2 3" xfId="6467"/>
    <cellStyle name="_Tenaska Comparison_Book2 3" xfId="6468"/>
    <cellStyle name="_Tenaska Comparison_Book2 4" xfId="6469"/>
    <cellStyle name="_Tenaska Comparison_Book2_Adj Bench DR 3 for Initial Briefs (Electric)" xfId="6470"/>
    <cellStyle name="_Tenaska Comparison_Book2_Adj Bench DR 3 for Initial Briefs (Electric) 2" xfId="6471"/>
    <cellStyle name="_Tenaska Comparison_Book2_Adj Bench DR 3 for Initial Briefs (Electric) 2 2" xfId="6472"/>
    <cellStyle name="_Tenaska Comparison_Book2_Adj Bench DR 3 for Initial Briefs (Electric) 2 3" xfId="6473"/>
    <cellStyle name="_Tenaska Comparison_Book2_Adj Bench DR 3 for Initial Briefs (Electric) 3" xfId="6474"/>
    <cellStyle name="_Tenaska Comparison_Book2_Adj Bench DR 3 for Initial Briefs (Electric) 4" xfId="6475"/>
    <cellStyle name="_Tenaska Comparison_Book2_Electric Rev Req Model (2009 GRC) Rebuttal" xfId="6476"/>
    <cellStyle name="_Tenaska Comparison_Book2_Electric Rev Req Model (2009 GRC) Rebuttal 2" xfId="6477"/>
    <cellStyle name="_Tenaska Comparison_Book2_Electric Rev Req Model (2009 GRC) Rebuttal 2 2" xfId="6478"/>
    <cellStyle name="_Tenaska Comparison_Book2_Electric Rev Req Model (2009 GRC) Rebuttal 2 3" xfId="6479"/>
    <cellStyle name="_Tenaska Comparison_Book2_Electric Rev Req Model (2009 GRC) Rebuttal 3" xfId="6480"/>
    <cellStyle name="_Tenaska Comparison_Book2_Electric Rev Req Model (2009 GRC) Rebuttal 4" xfId="6481"/>
    <cellStyle name="_Tenaska Comparison_Book2_Electric Rev Req Model (2009 GRC) Rebuttal REmoval of New  WH Solar AdjustMI" xfId="6482"/>
    <cellStyle name="_Tenaska Comparison_Book2_Electric Rev Req Model (2009 GRC) Rebuttal REmoval of New  WH Solar AdjustMI 2" xfId="6483"/>
    <cellStyle name="_Tenaska Comparison_Book2_Electric Rev Req Model (2009 GRC) Rebuttal REmoval of New  WH Solar AdjustMI 2 2" xfId="6484"/>
    <cellStyle name="_Tenaska Comparison_Book2_Electric Rev Req Model (2009 GRC) Rebuttal REmoval of New  WH Solar AdjustMI 2 3" xfId="6485"/>
    <cellStyle name="_Tenaska Comparison_Book2_Electric Rev Req Model (2009 GRC) Rebuttal REmoval of New  WH Solar AdjustMI 3" xfId="6486"/>
    <cellStyle name="_Tenaska Comparison_Book2_Electric Rev Req Model (2009 GRC) Rebuttal REmoval of New  WH Solar AdjustMI 4" xfId="6487"/>
    <cellStyle name="_Tenaska Comparison_Book2_Electric Rev Req Model (2009 GRC) Revised 01-18-2010" xfId="6488"/>
    <cellStyle name="_Tenaska Comparison_Book2_Electric Rev Req Model (2009 GRC) Revised 01-18-2010 2" xfId="6489"/>
    <cellStyle name="_Tenaska Comparison_Book2_Electric Rev Req Model (2009 GRC) Revised 01-18-2010 2 2" xfId="6490"/>
    <cellStyle name="_Tenaska Comparison_Book2_Electric Rev Req Model (2009 GRC) Revised 01-18-2010 2 3" xfId="6491"/>
    <cellStyle name="_Tenaska Comparison_Book2_Electric Rev Req Model (2009 GRC) Revised 01-18-2010 3" xfId="6492"/>
    <cellStyle name="_Tenaska Comparison_Book2_Electric Rev Req Model (2009 GRC) Revised 01-18-2010 4" xfId="6493"/>
    <cellStyle name="_Tenaska Comparison_Book2_Final Order Electric EXHIBIT A-1" xfId="6494"/>
    <cellStyle name="_Tenaska Comparison_Book2_Final Order Electric EXHIBIT A-1 2" xfId="6495"/>
    <cellStyle name="_Tenaska Comparison_Book2_Final Order Electric EXHIBIT A-1 2 2" xfId="6496"/>
    <cellStyle name="_Tenaska Comparison_Book2_Final Order Electric EXHIBIT A-1 2 3" xfId="6497"/>
    <cellStyle name="_Tenaska Comparison_Book2_Final Order Electric EXHIBIT A-1 3" xfId="6498"/>
    <cellStyle name="_Tenaska Comparison_Book2_Final Order Electric EXHIBIT A-1 4" xfId="6499"/>
    <cellStyle name="_Tenaska Comparison_Book4" xfId="6500"/>
    <cellStyle name="_Tenaska Comparison_Book4 2" xfId="6501"/>
    <cellStyle name="_Tenaska Comparison_Book4 2 2" xfId="6502"/>
    <cellStyle name="_Tenaska Comparison_Book4 2 3" xfId="6503"/>
    <cellStyle name="_Tenaska Comparison_Book4 3" xfId="6504"/>
    <cellStyle name="_Tenaska Comparison_Book4 4" xfId="6505"/>
    <cellStyle name="_Tenaska Comparison_Book9" xfId="6506"/>
    <cellStyle name="_Tenaska Comparison_Book9 2" xfId="6507"/>
    <cellStyle name="_Tenaska Comparison_Book9 2 2" xfId="6508"/>
    <cellStyle name="_Tenaska Comparison_Book9 2 3" xfId="6509"/>
    <cellStyle name="_Tenaska Comparison_Book9 3" xfId="6510"/>
    <cellStyle name="_Tenaska Comparison_Book9 4" xfId="6511"/>
    <cellStyle name="_Tenaska Comparison_Chelan PUD Power Costs (8-10)" xfId="6512"/>
    <cellStyle name="_Tenaska Comparison_Electric COS Inputs" xfId="6513"/>
    <cellStyle name="_Tenaska Comparison_Electric COS Inputs 2" xfId="6514"/>
    <cellStyle name="_Tenaska Comparison_Electric COS Inputs 2 2" xfId="6515"/>
    <cellStyle name="_Tenaska Comparison_Electric COS Inputs 2 2 2" xfId="6516"/>
    <cellStyle name="_Tenaska Comparison_Electric COS Inputs 2 2 3" xfId="6517"/>
    <cellStyle name="_Tenaska Comparison_Electric COS Inputs 2 3" xfId="6518"/>
    <cellStyle name="_Tenaska Comparison_Electric COS Inputs 2 3 2" xfId="6519"/>
    <cellStyle name="_Tenaska Comparison_Electric COS Inputs 2 3 3" xfId="6520"/>
    <cellStyle name="_Tenaska Comparison_Electric COS Inputs 2 4" xfId="6521"/>
    <cellStyle name="_Tenaska Comparison_Electric COS Inputs 2 4 2" xfId="6522"/>
    <cellStyle name="_Tenaska Comparison_Electric COS Inputs 2 4 3" xfId="6523"/>
    <cellStyle name="_Tenaska Comparison_Electric COS Inputs 3" xfId="6524"/>
    <cellStyle name="_Tenaska Comparison_Electric COS Inputs 3 2" xfId="6525"/>
    <cellStyle name="_Tenaska Comparison_Electric COS Inputs 3 3" xfId="6526"/>
    <cellStyle name="_Tenaska Comparison_Electric COS Inputs 4" xfId="6527"/>
    <cellStyle name="_Tenaska Comparison_Electric COS Inputs 4 2" xfId="6528"/>
    <cellStyle name="_Tenaska Comparison_Electric COS Inputs 4 3" xfId="6529"/>
    <cellStyle name="_Tenaska Comparison_Electric COS Inputs 5" xfId="6530"/>
    <cellStyle name="_Tenaska Comparison_Electric COS Inputs 6" xfId="6531"/>
    <cellStyle name="_Tenaska Comparison_NIM Summary" xfId="6532"/>
    <cellStyle name="_Tenaska Comparison_NIM Summary 09GRC" xfId="6533"/>
    <cellStyle name="_Tenaska Comparison_NIM Summary 09GRC 2" xfId="6534"/>
    <cellStyle name="_Tenaska Comparison_NIM Summary 2" xfId="6535"/>
    <cellStyle name="_Tenaska Comparison_NIM Summary 3" xfId="6536"/>
    <cellStyle name="_Tenaska Comparison_NIM Summary 4" xfId="6537"/>
    <cellStyle name="_Tenaska Comparison_NIM Summary 5" xfId="6538"/>
    <cellStyle name="_Tenaska Comparison_NIM Summary 6" xfId="6539"/>
    <cellStyle name="_Tenaska Comparison_NIM Summary 7" xfId="6540"/>
    <cellStyle name="_Tenaska Comparison_NIM Summary 8" xfId="6541"/>
    <cellStyle name="_Tenaska Comparison_NIM Summary 9" xfId="6542"/>
    <cellStyle name="_Tenaska Comparison_PCA 10 -  Exhibit D from A Kellogg Jan 2011" xfId="6543"/>
    <cellStyle name="_Tenaska Comparison_PCA 10 -  Exhibit D from A Kellogg July 2011" xfId="6544"/>
    <cellStyle name="_Tenaska Comparison_PCA 10 -  Exhibit D from S Free Rcv'd 12-11" xfId="6545"/>
    <cellStyle name="_Tenaska Comparison_PCA 9 -  Exhibit D April 2010" xfId="6546"/>
    <cellStyle name="_Tenaska Comparison_PCA 9 -  Exhibit D April 2010 (3)" xfId="6547"/>
    <cellStyle name="_Tenaska Comparison_PCA 9 -  Exhibit D April 2010 (3) 2" xfId="6548"/>
    <cellStyle name="_Tenaska Comparison_PCA 9 -  Exhibit D April 2010 2" xfId="6549"/>
    <cellStyle name="_Tenaska Comparison_PCA 9 -  Exhibit D April 2010 3" xfId="6550"/>
    <cellStyle name="_Tenaska Comparison_PCA 9 -  Exhibit D Nov 2010" xfId="6551"/>
    <cellStyle name="_Tenaska Comparison_PCA 9 -  Exhibit D Nov 2010 2" xfId="6552"/>
    <cellStyle name="_Tenaska Comparison_PCA 9 - Exhibit D at August 2010" xfId="6553"/>
    <cellStyle name="_Tenaska Comparison_PCA 9 - Exhibit D at August 2010 2" xfId="6554"/>
    <cellStyle name="_Tenaska Comparison_PCA 9 - Exhibit D June 2010 GRC" xfId="6555"/>
    <cellStyle name="_Tenaska Comparison_PCA 9 - Exhibit D June 2010 GRC 2" xfId="6556"/>
    <cellStyle name="_Tenaska Comparison_Power Costs - Comparison bx Rbtl-Staff-Jt-PC" xfId="6557"/>
    <cellStyle name="_Tenaska Comparison_Power Costs - Comparison bx Rbtl-Staff-Jt-PC 2" xfId="6558"/>
    <cellStyle name="_Tenaska Comparison_Power Costs - Comparison bx Rbtl-Staff-Jt-PC 2 2" xfId="6559"/>
    <cellStyle name="_Tenaska Comparison_Power Costs - Comparison bx Rbtl-Staff-Jt-PC 2 3" xfId="6560"/>
    <cellStyle name="_Tenaska Comparison_Power Costs - Comparison bx Rbtl-Staff-Jt-PC 3" xfId="6561"/>
    <cellStyle name="_Tenaska Comparison_Power Costs - Comparison bx Rbtl-Staff-Jt-PC 4" xfId="6562"/>
    <cellStyle name="_Tenaska Comparison_Power Costs - Comparison bx Rbtl-Staff-Jt-PC_Adj Bench DR 3 for Initial Briefs (Electric)" xfId="6563"/>
    <cellStyle name="_Tenaska Comparison_Power Costs - Comparison bx Rbtl-Staff-Jt-PC_Adj Bench DR 3 for Initial Briefs (Electric) 2" xfId="6564"/>
    <cellStyle name="_Tenaska Comparison_Power Costs - Comparison bx Rbtl-Staff-Jt-PC_Adj Bench DR 3 for Initial Briefs (Electric) 2 2" xfId="6565"/>
    <cellStyle name="_Tenaska Comparison_Power Costs - Comparison bx Rbtl-Staff-Jt-PC_Adj Bench DR 3 for Initial Briefs (Electric) 2 3" xfId="6566"/>
    <cellStyle name="_Tenaska Comparison_Power Costs - Comparison bx Rbtl-Staff-Jt-PC_Adj Bench DR 3 for Initial Briefs (Electric) 3" xfId="6567"/>
    <cellStyle name="_Tenaska Comparison_Power Costs - Comparison bx Rbtl-Staff-Jt-PC_Adj Bench DR 3 for Initial Briefs (Electric) 4" xfId="6568"/>
    <cellStyle name="_Tenaska Comparison_Power Costs - Comparison bx Rbtl-Staff-Jt-PC_Electric Rev Req Model (2009 GRC) Rebuttal" xfId="6569"/>
    <cellStyle name="_Tenaska Comparison_Power Costs - Comparison bx Rbtl-Staff-Jt-PC_Electric Rev Req Model (2009 GRC) Rebuttal 2" xfId="6570"/>
    <cellStyle name="_Tenaska Comparison_Power Costs - Comparison bx Rbtl-Staff-Jt-PC_Electric Rev Req Model (2009 GRC) Rebuttal 2 2" xfId="6571"/>
    <cellStyle name="_Tenaska Comparison_Power Costs - Comparison bx Rbtl-Staff-Jt-PC_Electric Rev Req Model (2009 GRC) Rebuttal 2 3" xfId="6572"/>
    <cellStyle name="_Tenaska Comparison_Power Costs - Comparison bx Rbtl-Staff-Jt-PC_Electric Rev Req Model (2009 GRC) Rebuttal 3" xfId="6573"/>
    <cellStyle name="_Tenaska Comparison_Power Costs - Comparison bx Rbtl-Staff-Jt-PC_Electric Rev Req Model (2009 GRC) Rebuttal 4" xfId="6574"/>
    <cellStyle name="_Tenaska Comparison_Power Costs - Comparison bx Rbtl-Staff-Jt-PC_Electric Rev Req Model (2009 GRC) Rebuttal REmoval of New  WH Solar AdjustMI" xfId="6575"/>
    <cellStyle name="_Tenaska Comparison_Power Costs - Comparison bx Rbtl-Staff-Jt-PC_Electric Rev Req Model (2009 GRC) Rebuttal REmoval of New  WH Solar AdjustMI 2" xfId="6576"/>
    <cellStyle name="_Tenaska Comparison_Power Costs - Comparison bx Rbtl-Staff-Jt-PC_Electric Rev Req Model (2009 GRC) Rebuttal REmoval of New  WH Solar AdjustMI 2 2" xfId="6577"/>
    <cellStyle name="_Tenaska Comparison_Power Costs - Comparison bx Rbtl-Staff-Jt-PC_Electric Rev Req Model (2009 GRC) Rebuttal REmoval of New  WH Solar AdjustMI 2 3" xfId="6578"/>
    <cellStyle name="_Tenaska Comparison_Power Costs - Comparison bx Rbtl-Staff-Jt-PC_Electric Rev Req Model (2009 GRC) Rebuttal REmoval of New  WH Solar AdjustMI 3" xfId="6579"/>
    <cellStyle name="_Tenaska Comparison_Power Costs - Comparison bx Rbtl-Staff-Jt-PC_Electric Rev Req Model (2009 GRC) Rebuttal REmoval of New  WH Solar AdjustMI 4" xfId="6580"/>
    <cellStyle name="_Tenaska Comparison_Power Costs - Comparison bx Rbtl-Staff-Jt-PC_Electric Rev Req Model (2009 GRC) Revised 01-18-2010" xfId="6581"/>
    <cellStyle name="_Tenaska Comparison_Power Costs - Comparison bx Rbtl-Staff-Jt-PC_Electric Rev Req Model (2009 GRC) Revised 01-18-2010 2" xfId="6582"/>
    <cellStyle name="_Tenaska Comparison_Power Costs - Comparison bx Rbtl-Staff-Jt-PC_Electric Rev Req Model (2009 GRC) Revised 01-18-2010 2 2" xfId="6583"/>
    <cellStyle name="_Tenaska Comparison_Power Costs - Comparison bx Rbtl-Staff-Jt-PC_Electric Rev Req Model (2009 GRC) Revised 01-18-2010 2 3" xfId="6584"/>
    <cellStyle name="_Tenaska Comparison_Power Costs - Comparison bx Rbtl-Staff-Jt-PC_Electric Rev Req Model (2009 GRC) Revised 01-18-2010 3" xfId="6585"/>
    <cellStyle name="_Tenaska Comparison_Power Costs - Comparison bx Rbtl-Staff-Jt-PC_Electric Rev Req Model (2009 GRC) Revised 01-18-2010 4" xfId="6586"/>
    <cellStyle name="_Tenaska Comparison_Power Costs - Comparison bx Rbtl-Staff-Jt-PC_Final Order Electric EXHIBIT A-1" xfId="6587"/>
    <cellStyle name="_Tenaska Comparison_Power Costs - Comparison bx Rbtl-Staff-Jt-PC_Final Order Electric EXHIBIT A-1 2" xfId="6588"/>
    <cellStyle name="_Tenaska Comparison_Power Costs - Comparison bx Rbtl-Staff-Jt-PC_Final Order Electric EXHIBIT A-1 2 2" xfId="6589"/>
    <cellStyle name="_Tenaska Comparison_Power Costs - Comparison bx Rbtl-Staff-Jt-PC_Final Order Electric EXHIBIT A-1 2 3" xfId="6590"/>
    <cellStyle name="_Tenaska Comparison_Power Costs - Comparison bx Rbtl-Staff-Jt-PC_Final Order Electric EXHIBIT A-1 3" xfId="6591"/>
    <cellStyle name="_Tenaska Comparison_Power Costs - Comparison bx Rbtl-Staff-Jt-PC_Final Order Electric EXHIBIT A-1 4" xfId="6592"/>
    <cellStyle name="_Tenaska Comparison_Production Adj 4.37" xfId="6593"/>
    <cellStyle name="_Tenaska Comparison_Production Adj 4.37 2" xfId="6594"/>
    <cellStyle name="_Tenaska Comparison_Production Adj 4.37 2 2" xfId="6595"/>
    <cellStyle name="_Tenaska Comparison_Production Adj 4.37 2 3" xfId="6596"/>
    <cellStyle name="_Tenaska Comparison_Production Adj 4.37 3" xfId="6597"/>
    <cellStyle name="_Tenaska Comparison_Purchased Power Adj 4.03" xfId="6598"/>
    <cellStyle name="_Tenaska Comparison_Purchased Power Adj 4.03 2" xfId="6599"/>
    <cellStyle name="_Tenaska Comparison_Purchased Power Adj 4.03 2 2" xfId="6600"/>
    <cellStyle name="_Tenaska Comparison_Purchased Power Adj 4.03 2 3" xfId="6601"/>
    <cellStyle name="_Tenaska Comparison_Purchased Power Adj 4.03 3" xfId="6602"/>
    <cellStyle name="_Tenaska Comparison_Rebuttal Power Costs" xfId="6603"/>
    <cellStyle name="_Tenaska Comparison_Rebuttal Power Costs 2" xfId="6604"/>
    <cellStyle name="_Tenaska Comparison_Rebuttal Power Costs 2 2" xfId="6605"/>
    <cellStyle name="_Tenaska Comparison_Rebuttal Power Costs 2 3" xfId="6606"/>
    <cellStyle name="_Tenaska Comparison_Rebuttal Power Costs 3" xfId="6607"/>
    <cellStyle name="_Tenaska Comparison_Rebuttal Power Costs 4" xfId="6608"/>
    <cellStyle name="_Tenaska Comparison_Rebuttal Power Costs_Adj Bench DR 3 for Initial Briefs (Electric)" xfId="6609"/>
    <cellStyle name="_Tenaska Comparison_Rebuttal Power Costs_Adj Bench DR 3 for Initial Briefs (Electric) 2" xfId="6610"/>
    <cellStyle name="_Tenaska Comparison_Rebuttal Power Costs_Adj Bench DR 3 for Initial Briefs (Electric) 2 2" xfId="6611"/>
    <cellStyle name="_Tenaska Comparison_Rebuttal Power Costs_Adj Bench DR 3 for Initial Briefs (Electric) 2 3" xfId="6612"/>
    <cellStyle name="_Tenaska Comparison_Rebuttal Power Costs_Adj Bench DR 3 for Initial Briefs (Electric) 3" xfId="6613"/>
    <cellStyle name="_Tenaska Comparison_Rebuttal Power Costs_Adj Bench DR 3 for Initial Briefs (Electric) 4" xfId="6614"/>
    <cellStyle name="_Tenaska Comparison_Rebuttal Power Costs_Electric Rev Req Model (2009 GRC) Rebuttal" xfId="6615"/>
    <cellStyle name="_Tenaska Comparison_Rebuttal Power Costs_Electric Rev Req Model (2009 GRC) Rebuttal 2" xfId="6616"/>
    <cellStyle name="_Tenaska Comparison_Rebuttal Power Costs_Electric Rev Req Model (2009 GRC) Rebuttal 2 2" xfId="6617"/>
    <cellStyle name="_Tenaska Comparison_Rebuttal Power Costs_Electric Rev Req Model (2009 GRC) Rebuttal 2 3" xfId="6618"/>
    <cellStyle name="_Tenaska Comparison_Rebuttal Power Costs_Electric Rev Req Model (2009 GRC) Rebuttal 3" xfId="6619"/>
    <cellStyle name="_Tenaska Comparison_Rebuttal Power Costs_Electric Rev Req Model (2009 GRC) Rebuttal 4" xfId="6620"/>
    <cellStyle name="_Tenaska Comparison_Rebuttal Power Costs_Electric Rev Req Model (2009 GRC) Rebuttal REmoval of New  WH Solar AdjustMI" xfId="6621"/>
    <cellStyle name="_Tenaska Comparison_Rebuttal Power Costs_Electric Rev Req Model (2009 GRC) Rebuttal REmoval of New  WH Solar AdjustMI 2" xfId="6622"/>
    <cellStyle name="_Tenaska Comparison_Rebuttal Power Costs_Electric Rev Req Model (2009 GRC) Rebuttal REmoval of New  WH Solar AdjustMI 2 2" xfId="6623"/>
    <cellStyle name="_Tenaska Comparison_Rebuttal Power Costs_Electric Rev Req Model (2009 GRC) Rebuttal REmoval of New  WH Solar AdjustMI 2 3" xfId="6624"/>
    <cellStyle name="_Tenaska Comparison_Rebuttal Power Costs_Electric Rev Req Model (2009 GRC) Rebuttal REmoval of New  WH Solar AdjustMI 3" xfId="6625"/>
    <cellStyle name="_Tenaska Comparison_Rebuttal Power Costs_Electric Rev Req Model (2009 GRC) Rebuttal REmoval of New  WH Solar AdjustMI 4" xfId="6626"/>
    <cellStyle name="_Tenaska Comparison_Rebuttal Power Costs_Electric Rev Req Model (2009 GRC) Revised 01-18-2010" xfId="6627"/>
    <cellStyle name="_Tenaska Comparison_Rebuttal Power Costs_Electric Rev Req Model (2009 GRC) Revised 01-18-2010 2" xfId="6628"/>
    <cellStyle name="_Tenaska Comparison_Rebuttal Power Costs_Electric Rev Req Model (2009 GRC) Revised 01-18-2010 2 2" xfId="6629"/>
    <cellStyle name="_Tenaska Comparison_Rebuttal Power Costs_Electric Rev Req Model (2009 GRC) Revised 01-18-2010 2 3" xfId="6630"/>
    <cellStyle name="_Tenaska Comparison_Rebuttal Power Costs_Electric Rev Req Model (2009 GRC) Revised 01-18-2010 3" xfId="6631"/>
    <cellStyle name="_Tenaska Comparison_Rebuttal Power Costs_Electric Rev Req Model (2009 GRC) Revised 01-18-2010 4" xfId="6632"/>
    <cellStyle name="_Tenaska Comparison_Rebuttal Power Costs_Final Order Electric EXHIBIT A-1" xfId="6633"/>
    <cellStyle name="_Tenaska Comparison_Rebuttal Power Costs_Final Order Electric EXHIBIT A-1 2" xfId="6634"/>
    <cellStyle name="_Tenaska Comparison_Rebuttal Power Costs_Final Order Electric EXHIBIT A-1 2 2" xfId="6635"/>
    <cellStyle name="_Tenaska Comparison_Rebuttal Power Costs_Final Order Electric EXHIBIT A-1 2 3" xfId="6636"/>
    <cellStyle name="_Tenaska Comparison_Rebuttal Power Costs_Final Order Electric EXHIBIT A-1 3" xfId="6637"/>
    <cellStyle name="_Tenaska Comparison_Rebuttal Power Costs_Final Order Electric EXHIBIT A-1 4" xfId="6638"/>
    <cellStyle name="_Tenaska Comparison_ROR 5.02" xfId="6639"/>
    <cellStyle name="_Tenaska Comparison_ROR 5.02 2" xfId="6640"/>
    <cellStyle name="_Tenaska Comparison_ROR 5.02 2 2" xfId="6641"/>
    <cellStyle name="_Tenaska Comparison_ROR 5.02 2 3" xfId="6642"/>
    <cellStyle name="_Tenaska Comparison_ROR 5.02 3" xfId="6643"/>
    <cellStyle name="_Tenaska Comparison_Transmission Workbook for May BOD" xfId="6644"/>
    <cellStyle name="_Tenaska Comparison_Transmission Workbook for May BOD 2" xfId="6645"/>
    <cellStyle name="_Tenaska Comparison_Wind Integration 10GRC" xfId="6646"/>
    <cellStyle name="_Tenaska Comparison_Wind Integration 10GRC 2" xfId="6647"/>
    <cellStyle name="_x0013__TENASKA REGULATORY ASSET" xfId="6648"/>
    <cellStyle name="_x0013__TENASKA REGULATORY ASSET 2" xfId="6649"/>
    <cellStyle name="_x0013__TENASKA REGULATORY ASSET 2 2" xfId="6650"/>
    <cellStyle name="_x0013__TENASKA REGULATORY ASSET 2 3" xfId="6651"/>
    <cellStyle name="_x0013__TENASKA REGULATORY ASSET 3" xfId="6652"/>
    <cellStyle name="_x0013__TENASKA REGULATORY ASSET 4" xfId="6653"/>
    <cellStyle name="_Therms Data" xfId="6654"/>
    <cellStyle name="_Therms Data 2" xfId="6655"/>
    <cellStyle name="_Therms Data_Pro Forma Rev 09 GRC" xfId="6656"/>
    <cellStyle name="_Therms Data_Pro Forma Rev 2010 GRC" xfId="6657"/>
    <cellStyle name="_Therms Data_Pro Forma Rev 2010 GRC_Preliminary" xfId="6658"/>
    <cellStyle name="_Therms Data_Revenue (Feb 09 - Jan 10)" xfId="6659"/>
    <cellStyle name="_Therms Data_Revenue (Jan 09 - Dec 09)" xfId="6660"/>
    <cellStyle name="_Therms Data_Revenue (Mar 09 - Feb 10)" xfId="6661"/>
    <cellStyle name="_Therms Data_Volume Exhibit (Jan09 - Dec09)" xfId="6662"/>
    <cellStyle name="_Updated Imputed Debt Calc" xfId="6663"/>
    <cellStyle name="_Updated Imputed Debt Calc 2" xfId="6664"/>
    <cellStyle name="_Updated Imputed Debt Calc 2 2" xfId="6665"/>
    <cellStyle name="_Updated Imputed Debt Calc 2_2011 Operations Snapshot" xfId="6666"/>
    <cellStyle name="_Updated Imputed Debt Calc 2_Department" xfId="6667"/>
    <cellStyle name="_Updated Imputed Debt Calc 2_VarX" xfId="6668"/>
    <cellStyle name="_Updated Imputed Debt Calc 3" xfId="6669"/>
    <cellStyle name="_Updated Imputed Debt Calc 3 2" xfId="6670"/>
    <cellStyle name="_Updated Imputed Debt Calc 3 2 2" xfId="6671"/>
    <cellStyle name="_Updated Imputed Debt Calc 3 2_County_Stop_Light_Chart_2012_02" xfId="6672"/>
    <cellStyle name="_Updated Imputed Debt Calc 3 2_County_Stop_Light_Chart_2012_06" xfId="6673"/>
    <cellStyle name="_Updated Imputed Debt Calc 3 2_County_Stop_Light_Chart_Template" xfId="6674"/>
    <cellStyle name="_Updated Imputed Debt Calc 3_2011 OM ASM Report" xfId="6675"/>
    <cellStyle name="_Updated Imputed Debt Calc 3_2011 OM ASM Report 2" xfId="6676"/>
    <cellStyle name="_Updated Imputed Debt Calc 3_2011 OM ASM Report_County_Stop_Light_Chart_2012_02" xfId="6677"/>
    <cellStyle name="_Updated Imputed Debt Calc 3_2011 OM ASM Report_County_Stop_Light_Chart_2012_06" xfId="6678"/>
    <cellStyle name="_Updated Imputed Debt Calc 3_2011 OM ASM Report_County_Stop_Light_Chart_Template" xfId="6679"/>
    <cellStyle name="_Updated Imputed Debt Calc 3_2011 Operations Snapshot" xfId="6680"/>
    <cellStyle name="_Updated Imputed Debt Calc 3_2012 Operations Snapshot" xfId="6681"/>
    <cellStyle name="_Updated Imputed Debt Calc 3_Copy of 2011 OM ASM Report" xfId="6682"/>
    <cellStyle name="_Updated Imputed Debt Calc 3_Jan 2012 OM ASM Report" xfId="6683"/>
    <cellStyle name="_Updated Imputed Debt Calc 4" xfId="6684"/>
    <cellStyle name="_Updated Imputed Debt Calc 4 2" xfId="6685"/>
    <cellStyle name="_Updated Imputed Debt Calc 4 3" xfId="6686"/>
    <cellStyle name="_Updated Imputed Debt Calc 4_2011 Operations Snapshot" xfId="6687"/>
    <cellStyle name="_Updated Imputed Debt Calc 4_2011 Operations Snapshot 2" xfId="6688"/>
    <cellStyle name="_Updated Imputed Debt Calc 4_2011 Operations Snapshot_County_Stop_Light_Chart_2012_02" xfId="6689"/>
    <cellStyle name="_Updated Imputed Debt Calc 4_2011 Operations Snapshot_County_Stop_Light_Chart_2012_06" xfId="6690"/>
    <cellStyle name="_Updated Imputed Debt Calc 4_2011 Operations Snapshot_County_Stop_Light_Chart_Template" xfId="6691"/>
    <cellStyle name="_Updated Imputed Debt Calc 4_2012 Operations Snapshot" xfId="6692"/>
    <cellStyle name="_Updated Imputed Debt Calc 4_County_Stop_Light_Chart_2012_02" xfId="6693"/>
    <cellStyle name="_Updated Imputed Debt Calc 4_County_Stop_Light_Chart_2012_06" xfId="6694"/>
    <cellStyle name="_Updated Imputed Debt Calc 4_County_Stop_Light_Chart_Template" xfId="6695"/>
    <cellStyle name="_Updated Imputed Debt Calc 4_Department" xfId="6696"/>
    <cellStyle name="_Updated Imputed Debt Calc 4_VarX" xfId="6697"/>
    <cellStyle name="_Updated Imputed Debt Calc 5" xfId="6698"/>
    <cellStyle name="_Updated Imputed Debt Calc 5 2" xfId="6699"/>
    <cellStyle name="_Updated Imputed Debt Calc 5_Department" xfId="6700"/>
    <cellStyle name="_Updated Imputed Debt Calc 5_Department 2" xfId="6701"/>
    <cellStyle name="_Updated Imputed Debt Calc 5_VarX" xfId="6702"/>
    <cellStyle name="_Updated Imputed Debt Calc 5_VarX 2" xfId="6703"/>
    <cellStyle name="_Updated Imputed Debt Calc 6" xfId="6704"/>
    <cellStyle name="_Updated Imputed Debt Calc_2012 Jan CAP ASM Report" xfId="6705"/>
    <cellStyle name="_Updated Imputed Debt Calc_County_Stop_Light_Chart_2012_02" xfId="6706"/>
    <cellStyle name="_Updated Imputed Debt Calc_County_Stop_Light_Chart_2012_06" xfId="6707"/>
    <cellStyle name="_Updated Imputed Debt Calc_County_Stop_Light_Chart_Template" xfId="6708"/>
    <cellStyle name="_Value Copy 11 30 05 gas 12 09 05 AURORA at 12 14 05" xfId="6709"/>
    <cellStyle name="_Value Copy 11 30 05 gas 12 09 05 AURORA at 12 14 05 2" xfId="6710"/>
    <cellStyle name="_Value Copy 11 30 05 gas 12 09 05 AURORA at 12 14 05 2 2" xfId="6711"/>
    <cellStyle name="_Value Copy 11 30 05 gas 12 09 05 AURORA at 12 14 05 2 2 2" xfId="6712"/>
    <cellStyle name="_Value Copy 11 30 05 gas 12 09 05 AURORA at 12 14 05 2 2 3" xfId="6713"/>
    <cellStyle name="_Value Copy 11 30 05 gas 12 09 05 AURORA at 12 14 05 2 3" xfId="6714"/>
    <cellStyle name="_Value Copy 11 30 05 gas 12 09 05 AURORA at 12 14 05 2 4" xfId="6715"/>
    <cellStyle name="_Value Copy 11 30 05 gas 12 09 05 AURORA at 12 14 05 3" xfId="6716"/>
    <cellStyle name="_Value Copy 11 30 05 gas 12 09 05 AURORA at 12 14 05 3 2" xfId="6717"/>
    <cellStyle name="_Value Copy 11 30 05 gas 12 09 05 AURORA at 12 14 05 3 3" xfId="6718"/>
    <cellStyle name="_Value Copy 11 30 05 gas 12 09 05 AURORA at 12 14 05 4" xfId="6719"/>
    <cellStyle name="_Value Copy 11 30 05 gas 12 09 05 AURORA at 12 14 05 4 2" xfId="6720"/>
    <cellStyle name="_Value Copy 11 30 05 gas 12 09 05 AURORA at 12 14 05 5" xfId="6721"/>
    <cellStyle name="_Value Copy 11 30 05 gas 12 09 05 AURORA at 12 14 05_04 07E Wild Horse Wind Expansion (C) (2)" xfId="6722"/>
    <cellStyle name="_Value Copy 11 30 05 gas 12 09 05 AURORA at 12 14 05_04 07E Wild Horse Wind Expansion (C) (2) 2" xfId="6723"/>
    <cellStyle name="_Value Copy 11 30 05 gas 12 09 05 AURORA at 12 14 05_04 07E Wild Horse Wind Expansion (C) (2) 2 2" xfId="6724"/>
    <cellStyle name="_Value Copy 11 30 05 gas 12 09 05 AURORA at 12 14 05_04 07E Wild Horse Wind Expansion (C) (2) 2 3" xfId="6725"/>
    <cellStyle name="_Value Copy 11 30 05 gas 12 09 05 AURORA at 12 14 05_04 07E Wild Horse Wind Expansion (C) (2) 3" xfId="6726"/>
    <cellStyle name="_Value Copy 11 30 05 gas 12 09 05 AURORA at 12 14 05_04 07E Wild Horse Wind Expansion (C) (2) 4" xfId="6727"/>
    <cellStyle name="_Value Copy 11 30 05 gas 12 09 05 AURORA at 12 14 05_04 07E Wild Horse Wind Expansion (C) (2)_Adj Bench DR 3 for Initial Briefs (Electric)" xfId="6728"/>
    <cellStyle name="_Value Copy 11 30 05 gas 12 09 05 AURORA at 12 14 05_04 07E Wild Horse Wind Expansion (C) (2)_Adj Bench DR 3 for Initial Briefs (Electric) 2" xfId="6729"/>
    <cellStyle name="_Value Copy 11 30 05 gas 12 09 05 AURORA at 12 14 05_04 07E Wild Horse Wind Expansion (C) (2)_Adj Bench DR 3 for Initial Briefs (Electric) 2 2" xfId="6730"/>
    <cellStyle name="_Value Copy 11 30 05 gas 12 09 05 AURORA at 12 14 05_04 07E Wild Horse Wind Expansion (C) (2)_Adj Bench DR 3 for Initial Briefs (Electric) 2 3" xfId="6731"/>
    <cellStyle name="_Value Copy 11 30 05 gas 12 09 05 AURORA at 12 14 05_04 07E Wild Horse Wind Expansion (C) (2)_Adj Bench DR 3 for Initial Briefs (Electric) 3" xfId="6732"/>
    <cellStyle name="_Value Copy 11 30 05 gas 12 09 05 AURORA at 12 14 05_04 07E Wild Horse Wind Expansion (C) (2)_Adj Bench DR 3 for Initial Briefs (Electric) 4" xfId="6733"/>
    <cellStyle name="_Value Copy 11 30 05 gas 12 09 05 AURORA at 12 14 05_04 07E Wild Horse Wind Expansion (C) (2)_Book1" xfId="6734"/>
    <cellStyle name="_Value Copy 11 30 05 gas 12 09 05 AURORA at 12 14 05_04 07E Wild Horse Wind Expansion (C) (2)_Electric Rev Req Model (2009 GRC) " xfId="6735"/>
    <cellStyle name="_Value Copy 11 30 05 gas 12 09 05 AURORA at 12 14 05_04 07E Wild Horse Wind Expansion (C) (2)_Electric Rev Req Model (2009 GRC)  2" xfId="6736"/>
    <cellStyle name="_Value Copy 11 30 05 gas 12 09 05 AURORA at 12 14 05_04 07E Wild Horse Wind Expansion (C) (2)_Electric Rev Req Model (2009 GRC)  2 2" xfId="6737"/>
    <cellStyle name="_Value Copy 11 30 05 gas 12 09 05 AURORA at 12 14 05_04 07E Wild Horse Wind Expansion (C) (2)_Electric Rev Req Model (2009 GRC)  2 3" xfId="6738"/>
    <cellStyle name="_Value Copy 11 30 05 gas 12 09 05 AURORA at 12 14 05_04 07E Wild Horse Wind Expansion (C) (2)_Electric Rev Req Model (2009 GRC)  3" xfId="6739"/>
    <cellStyle name="_Value Copy 11 30 05 gas 12 09 05 AURORA at 12 14 05_04 07E Wild Horse Wind Expansion (C) (2)_Electric Rev Req Model (2009 GRC)  4" xfId="6740"/>
    <cellStyle name="_Value Copy 11 30 05 gas 12 09 05 AURORA at 12 14 05_04 07E Wild Horse Wind Expansion (C) (2)_Electric Rev Req Model (2009 GRC) Rebuttal" xfId="6741"/>
    <cellStyle name="_Value Copy 11 30 05 gas 12 09 05 AURORA at 12 14 05_04 07E Wild Horse Wind Expansion (C) (2)_Electric Rev Req Model (2009 GRC) Rebuttal 2" xfId="6742"/>
    <cellStyle name="_Value Copy 11 30 05 gas 12 09 05 AURORA at 12 14 05_04 07E Wild Horse Wind Expansion (C) (2)_Electric Rev Req Model (2009 GRC) Rebuttal 2 2" xfId="6743"/>
    <cellStyle name="_Value Copy 11 30 05 gas 12 09 05 AURORA at 12 14 05_04 07E Wild Horse Wind Expansion (C) (2)_Electric Rev Req Model (2009 GRC) Rebuttal 2 3" xfId="6744"/>
    <cellStyle name="_Value Copy 11 30 05 gas 12 09 05 AURORA at 12 14 05_04 07E Wild Horse Wind Expansion (C) (2)_Electric Rev Req Model (2009 GRC) Rebuttal 3" xfId="6745"/>
    <cellStyle name="_Value Copy 11 30 05 gas 12 09 05 AURORA at 12 14 05_04 07E Wild Horse Wind Expansion (C) (2)_Electric Rev Req Model (2009 GRC) Rebuttal 4" xfId="6746"/>
    <cellStyle name="_Value Copy 11 30 05 gas 12 09 05 AURORA at 12 14 05_04 07E Wild Horse Wind Expansion (C) (2)_Electric Rev Req Model (2009 GRC) Rebuttal REmoval of New  WH Solar AdjustMI" xfId="6747"/>
    <cellStyle name="_Value Copy 11 30 05 gas 12 09 05 AURORA at 12 14 05_04 07E Wild Horse Wind Expansion (C) (2)_Electric Rev Req Model (2009 GRC) Rebuttal REmoval of New  WH Solar AdjustMI 2" xfId="6748"/>
    <cellStyle name="_Value Copy 11 30 05 gas 12 09 05 AURORA at 12 14 05_04 07E Wild Horse Wind Expansion (C) (2)_Electric Rev Req Model (2009 GRC) Rebuttal REmoval of New  WH Solar AdjustMI 2 2" xfId="6749"/>
    <cellStyle name="_Value Copy 11 30 05 gas 12 09 05 AURORA at 12 14 05_04 07E Wild Horse Wind Expansion (C) (2)_Electric Rev Req Model (2009 GRC) Rebuttal REmoval of New  WH Solar AdjustMI 2 3" xfId="6750"/>
    <cellStyle name="_Value Copy 11 30 05 gas 12 09 05 AURORA at 12 14 05_04 07E Wild Horse Wind Expansion (C) (2)_Electric Rev Req Model (2009 GRC) Rebuttal REmoval of New  WH Solar AdjustMI 3" xfId="6751"/>
    <cellStyle name="_Value Copy 11 30 05 gas 12 09 05 AURORA at 12 14 05_04 07E Wild Horse Wind Expansion (C) (2)_Electric Rev Req Model (2009 GRC) Rebuttal REmoval of New  WH Solar AdjustMI 4" xfId="6752"/>
    <cellStyle name="_Value Copy 11 30 05 gas 12 09 05 AURORA at 12 14 05_04 07E Wild Horse Wind Expansion (C) (2)_Electric Rev Req Model (2009 GRC) Revised 01-18-2010" xfId="6753"/>
    <cellStyle name="_Value Copy 11 30 05 gas 12 09 05 AURORA at 12 14 05_04 07E Wild Horse Wind Expansion (C) (2)_Electric Rev Req Model (2009 GRC) Revised 01-18-2010 2" xfId="6754"/>
    <cellStyle name="_Value Copy 11 30 05 gas 12 09 05 AURORA at 12 14 05_04 07E Wild Horse Wind Expansion (C) (2)_Electric Rev Req Model (2009 GRC) Revised 01-18-2010 2 2" xfId="6755"/>
    <cellStyle name="_Value Copy 11 30 05 gas 12 09 05 AURORA at 12 14 05_04 07E Wild Horse Wind Expansion (C) (2)_Electric Rev Req Model (2009 GRC) Revised 01-18-2010 2 3" xfId="6756"/>
    <cellStyle name="_Value Copy 11 30 05 gas 12 09 05 AURORA at 12 14 05_04 07E Wild Horse Wind Expansion (C) (2)_Electric Rev Req Model (2009 GRC) Revised 01-18-2010 3" xfId="6757"/>
    <cellStyle name="_Value Copy 11 30 05 gas 12 09 05 AURORA at 12 14 05_04 07E Wild Horse Wind Expansion (C) (2)_Electric Rev Req Model (2009 GRC) Revised 01-18-2010 4" xfId="6758"/>
    <cellStyle name="_Value Copy 11 30 05 gas 12 09 05 AURORA at 12 14 05_04 07E Wild Horse Wind Expansion (C) (2)_Electric Rev Req Model (2010 GRC)" xfId="6759"/>
    <cellStyle name="_Value Copy 11 30 05 gas 12 09 05 AURORA at 12 14 05_04 07E Wild Horse Wind Expansion (C) (2)_Electric Rev Req Model (2010 GRC) SF" xfId="6760"/>
    <cellStyle name="_Value Copy 11 30 05 gas 12 09 05 AURORA at 12 14 05_04 07E Wild Horse Wind Expansion (C) (2)_Final Order Electric EXHIBIT A-1" xfId="6761"/>
    <cellStyle name="_Value Copy 11 30 05 gas 12 09 05 AURORA at 12 14 05_04 07E Wild Horse Wind Expansion (C) (2)_Final Order Electric EXHIBIT A-1 2" xfId="6762"/>
    <cellStyle name="_Value Copy 11 30 05 gas 12 09 05 AURORA at 12 14 05_04 07E Wild Horse Wind Expansion (C) (2)_Final Order Electric EXHIBIT A-1 2 2" xfId="6763"/>
    <cellStyle name="_Value Copy 11 30 05 gas 12 09 05 AURORA at 12 14 05_04 07E Wild Horse Wind Expansion (C) (2)_Final Order Electric EXHIBIT A-1 2 3" xfId="6764"/>
    <cellStyle name="_Value Copy 11 30 05 gas 12 09 05 AURORA at 12 14 05_04 07E Wild Horse Wind Expansion (C) (2)_Final Order Electric EXHIBIT A-1 3" xfId="6765"/>
    <cellStyle name="_Value Copy 11 30 05 gas 12 09 05 AURORA at 12 14 05_04 07E Wild Horse Wind Expansion (C) (2)_Final Order Electric EXHIBIT A-1 4" xfId="6766"/>
    <cellStyle name="_Value Copy 11 30 05 gas 12 09 05 AURORA at 12 14 05_04 07E Wild Horse Wind Expansion (C) (2)_TENASKA REGULATORY ASSET" xfId="6767"/>
    <cellStyle name="_Value Copy 11 30 05 gas 12 09 05 AURORA at 12 14 05_04 07E Wild Horse Wind Expansion (C) (2)_TENASKA REGULATORY ASSET 2" xfId="6768"/>
    <cellStyle name="_Value Copy 11 30 05 gas 12 09 05 AURORA at 12 14 05_04 07E Wild Horse Wind Expansion (C) (2)_TENASKA REGULATORY ASSET 2 2" xfId="6769"/>
    <cellStyle name="_Value Copy 11 30 05 gas 12 09 05 AURORA at 12 14 05_04 07E Wild Horse Wind Expansion (C) (2)_TENASKA REGULATORY ASSET 2 3" xfId="6770"/>
    <cellStyle name="_Value Copy 11 30 05 gas 12 09 05 AURORA at 12 14 05_04 07E Wild Horse Wind Expansion (C) (2)_TENASKA REGULATORY ASSET 3" xfId="6771"/>
    <cellStyle name="_Value Copy 11 30 05 gas 12 09 05 AURORA at 12 14 05_04 07E Wild Horse Wind Expansion (C) (2)_TENASKA REGULATORY ASSET 4" xfId="6772"/>
    <cellStyle name="_Value Copy 11 30 05 gas 12 09 05 AURORA at 12 14 05_16.37E Wild Horse Expansion DeferralRevwrkingfile SF" xfId="6773"/>
    <cellStyle name="_Value Copy 11 30 05 gas 12 09 05 AURORA at 12 14 05_16.37E Wild Horse Expansion DeferralRevwrkingfile SF 2" xfId="6774"/>
    <cellStyle name="_Value Copy 11 30 05 gas 12 09 05 AURORA at 12 14 05_16.37E Wild Horse Expansion DeferralRevwrkingfile SF 2 2" xfId="6775"/>
    <cellStyle name="_Value Copy 11 30 05 gas 12 09 05 AURORA at 12 14 05_16.37E Wild Horse Expansion DeferralRevwrkingfile SF 2 3" xfId="6776"/>
    <cellStyle name="_Value Copy 11 30 05 gas 12 09 05 AURORA at 12 14 05_16.37E Wild Horse Expansion DeferralRevwrkingfile SF 3" xfId="6777"/>
    <cellStyle name="_Value Copy 11 30 05 gas 12 09 05 AURORA at 12 14 05_16.37E Wild Horse Expansion DeferralRevwrkingfile SF 4" xfId="6778"/>
    <cellStyle name="_Value Copy 11 30 05 gas 12 09 05 AURORA at 12 14 05_2009 Compliance Filing PCA Exhibits for GRC" xfId="6779"/>
    <cellStyle name="_Value Copy 11 30 05 gas 12 09 05 AURORA at 12 14 05_2009 Compliance Filing PCA Exhibits for GRC 2" xfId="6780"/>
    <cellStyle name="_Value Copy 11 30 05 gas 12 09 05 AURORA at 12 14 05_2009 GRC Compl Filing - Exhibit D" xfId="6781"/>
    <cellStyle name="_Value Copy 11 30 05 gas 12 09 05 AURORA at 12 14 05_2009 GRC Compl Filing - Exhibit D 2" xfId="6782"/>
    <cellStyle name="_Value Copy 11 30 05 gas 12 09 05 AURORA at 12 14 05_2010 PTC's July1_Dec31 2010 " xfId="6783"/>
    <cellStyle name="_Value Copy 11 30 05 gas 12 09 05 AURORA at 12 14 05_2010 PTC's Sept10_Aug11 (Version 4)" xfId="6784"/>
    <cellStyle name="_Value Copy 11 30 05 gas 12 09 05 AURORA at 12 14 05_3.01 Income Statement" xfId="6785"/>
    <cellStyle name="_Value Copy 11 30 05 gas 12 09 05 AURORA at 12 14 05_4 31 Regulatory Assets and Liabilities  7 06- Exhibit D" xfId="6786"/>
    <cellStyle name="_Value Copy 11 30 05 gas 12 09 05 AURORA at 12 14 05_4 31 Regulatory Assets and Liabilities  7 06- Exhibit D 2" xfId="6787"/>
    <cellStyle name="_Value Copy 11 30 05 gas 12 09 05 AURORA at 12 14 05_4 31 Regulatory Assets and Liabilities  7 06- Exhibit D 2 2" xfId="6788"/>
    <cellStyle name="_Value Copy 11 30 05 gas 12 09 05 AURORA at 12 14 05_4 31 Regulatory Assets and Liabilities  7 06- Exhibit D 2 3" xfId="6789"/>
    <cellStyle name="_Value Copy 11 30 05 gas 12 09 05 AURORA at 12 14 05_4 31 Regulatory Assets and Liabilities  7 06- Exhibit D 3" xfId="6790"/>
    <cellStyle name="_Value Copy 11 30 05 gas 12 09 05 AURORA at 12 14 05_4 31 Regulatory Assets and Liabilities  7 06- Exhibit D 4" xfId="6791"/>
    <cellStyle name="_Value Copy 11 30 05 gas 12 09 05 AURORA at 12 14 05_4 31 Regulatory Assets and Liabilities  7 06- Exhibit D_NIM Summary" xfId="6792"/>
    <cellStyle name="_Value Copy 11 30 05 gas 12 09 05 AURORA at 12 14 05_4 31 Regulatory Assets and Liabilities  7 06- Exhibit D_NIM Summary 2" xfId="6793"/>
    <cellStyle name="_Value Copy 11 30 05 gas 12 09 05 AURORA at 12 14 05_4 32 Regulatory Assets and Liabilities  7 06- Exhibit D" xfId="6794"/>
    <cellStyle name="_Value Copy 11 30 05 gas 12 09 05 AURORA at 12 14 05_4 32 Regulatory Assets and Liabilities  7 06- Exhibit D 2" xfId="6795"/>
    <cellStyle name="_Value Copy 11 30 05 gas 12 09 05 AURORA at 12 14 05_4 32 Regulatory Assets and Liabilities  7 06- Exhibit D 2 2" xfId="6796"/>
    <cellStyle name="_Value Copy 11 30 05 gas 12 09 05 AURORA at 12 14 05_4 32 Regulatory Assets and Liabilities  7 06- Exhibit D 2 3" xfId="6797"/>
    <cellStyle name="_Value Copy 11 30 05 gas 12 09 05 AURORA at 12 14 05_4 32 Regulatory Assets and Liabilities  7 06- Exhibit D 3" xfId="6798"/>
    <cellStyle name="_Value Copy 11 30 05 gas 12 09 05 AURORA at 12 14 05_4 32 Regulatory Assets and Liabilities  7 06- Exhibit D 4" xfId="6799"/>
    <cellStyle name="_Value Copy 11 30 05 gas 12 09 05 AURORA at 12 14 05_4 32 Regulatory Assets and Liabilities  7 06- Exhibit D_NIM Summary" xfId="6800"/>
    <cellStyle name="_Value Copy 11 30 05 gas 12 09 05 AURORA at 12 14 05_4 32 Regulatory Assets and Liabilities  7 06- Exhibit D_NIM Summary 2" xfId="6801"/>
    <cellStyle name="_Value Copy 11 30 05 gas 12 09 05 AURORA at 12 14 05_ACCOUNTS" xfId="6802"/>
    <cellStyle name="_Value Copy 11 30 05 gas 12 09 05 AURORA at 12 14 05_Att B to RECs proceeds proposal" xfId="6803"/>
    <cellStyle name="_Value Copy 11 30 05 gas 12 09 05 AURORA at 12 14 05_AURORA Total New" xfId="6804"/>
    <cellStyle name="_Value Copy 11 30 05 gas 12 09 05 AURORA at 12 14 05_AURORA Total New 2" xfId="6805"/>
    <cellStyle name="_Value Copy 11 30 05 gas 12 09 05 AURORA at 12 14 05_Backup for Attachment B 2010-09-09" xfId="6806"/>
    <cellStyle name="_Value Copy 11 30 05 gas 12 09 05 AURORA at 12 14 05_Bench Request - Attachment B" xfId="6807"/>
    <cellStyle name="_Value Copy 11 30 05 gas 12 09 05 AURORA at 12 14 05_Book2" xfId="6808"/>
    <cellStyle name="_Value Copy 11 30 05 gas 12 09 05 AURORA at 12 14 05_Book2 2" xfId="6809"/>
    <cellStyle name="_Value Copy 11 30 05 gas 12 09 05 AURORA at 12 14 05_Book2 2 2" xfId="6810"/>
    <cellStyle name="_Value Copy 11 30 05 gas 12 09 05 AURORA at 12 14 05_Book2 2 3" xfId="6811"/>
    <cellStyle name="_Value Copy 11 30 05 gas 12 09 05 AURORA at 12 14 05_Book2 3" xfId="6812"/>
    <cellStyle name="_Value Copy 11 30 05 gas 12 09 05 AURORA at 12 14 05_Book2 4" xfId="6813"/>
    <cellStyle name="_Value Copy 11 30 05 gas 12 09 05 AURORA at 12 14 05_Book2_Adj Bench DR 3 for Initial Briefs (Electric)" xfId="6814"/>
    <cellStyle name="_Value Copy 11 30 05 gas 12 09 05 AURORA at 12 14 05_Book2_Adj Bench DR 3 for Initial Briefs (Electric) 2" xfId="6815"/>
    <cellStyle name="_Value Copy 11 30 05 gas 12 09 05 AURORA at 12 14 05_Book2_Adj Bench DR 3 for Initial Briefs (Electric) 2 2" xfId="6816"/>
    <cellStyle name="_Value Copy 11 30 05 gas 12 09 05 AURORA at 12 14 05_Book2_Adj Bench DR 3 for Initial Briefs (Electric) 2 3" xfId="6817"/>
    <cellStyle name="_Value Copy 11 30 05 gas 12 09 05 AURORA at 12 14 05_Book2_Adj Bench DR 3 for Initial Briefs (Electric) 3" xfId="6818"/>
    <cellStyle name="_Value Copy 11 30 05 gas 12 09 05 AURORA at 12 14 05_Book2_Adj Bench DR 3 for Initial Briefs (Electric) 4" xfId="6819"/>
    <cellStyle name="_Value Copy 11 30 05 gas 12 09 05 AURORA at 12 14 05_Book2_Electric Rev Req Model (2009 GRC) Rebuttal" xfId="6820"/>
    <cellStyle name="_Value Copy 11 30 05 gas 12 09 05 AURORA at 12 14 05_Book2_Electric Rev Req Model (2009 GRC) Rebuttal 2" xfId="6821"/>
    <cellStyle name="_Value Copy 11 30 05 gas 12 09 05 AURORA at 12 14 05_Book2_Electric Rev Req Model (2009 GRC) Rebuttal 2 2" xfId="6822"/>
    <cellStyle name="_Value Copy 11 30 05 gas 12 09 05 AURORA at 12 14 05_Book2_Electric Rev Req Model (2009 GRC) Rebuttal 2 3" xfId="6823"/>
    <cellStyle name="_Value Copy 11 30 05 gas 12 09 05 AURORA at 12 14 05_Book2_Electric Rev Req Model (2009 GRC) Rebuttal 3" xfId="6824"/>
    <cellStyle name="_Value Copy 11 30 05 gas 12 09 05 AURORA at 12 14 05_Book2_Electric Rev Req Model (2009 GRC) Rebuttal 4" xfId="6825"/>
    <cellStyle name="_Value Copy 11 30 05 gas 12 09 05 AURORA at 12 14 05_Book2_Electric Rev Req Model (2009 GRC) Rebuttal REmoval of New  WH Solar AdjustMI" xfId="6826"/>
    <cellStyle name="_Value Copy 11 30 05 gas 12 09 05 AURORA at 12 14 05_Book2_Electric Rev Req Model (2009 GRC) Rebuttal REmoval of New  WH Solar AdjustMI 2" xfId="6827"/>
    <cellStyle name="_Value Copy 11 30 05 gas 12 09 05 AURORA at 12 14 05_Book2_Electric Rev Req Model (2009 GRC) Rebuttal REmoval of New  WH Solar AdjustMI 2 2" xfId="6828"/>
    <cellStyle name="_Value Copy 11 30 05 gas 12 09 05 AURORA at 12 14 05_Book2_Electric Rev Req Model (2009 GRC) Rebuttal REmoval of New  WH Solar AdjustMI 2 3" xfId="6829"/>
    <cellStyle name="_Value Copy 11 30 05 gas 12 09 05 AURORA at 12 14 05_Book2_Electric Rev Req Model (2009 GRC) Rebuttal REmoval of New  WH Solar AdjustMI 3" xfId="6830"/>
    <cellStyle name="_Value Copy 11 30 05 gas 12 09 05 AURORA at 12 14 05_Book2_Electric Rev Req Model (2009 GRC) Rebuttal REmoval of New  WH Solar AdjustMI 4" xfId="6831"/>
    <cellStyle name="_Value Copy 11 30 05 gas 12 09 05 AURORA at 12 14 05_Book2_Electric Rev Req Model (2009 GRC) Revised 01-18-2010" xfId="6832"/>
    <cellStyle name="_Value Copy 11 30 05 gas 12 09 05 AURORA at 12 14 05_Book2_Electric Rev Req Model (2009 GRC) Revised 01-18-2010 2" xfId="6833"/>
    <cellStyle name="_Value Copy 11 30 05 gas 12 09 05 AURORA at 12 14 05_Book2_Electric Rev Req Model (2009 GRC) Revised 01-18-2010 2 2" xfId="6834"/>
    <cellStyle name="_Value Copy 11 30 05 gas 12 09 05 AURORA at 12 14 05_Book2_Electric Rev Req Model (2009 GRC) Revised 01-18-2010 2 3" xfId="6835"/>
    <cellStyle name="_Value Copy 11 30 05 gas 12 09 05 AURORA at 12 14 05_Book2_Electric Rev Req Model (2009 GRC) Revised 01-18-2010 3" xfId="6836"/>
    <cellStyle name="_Value Copy 11 30 05 gas 12 09 05 AURORA at 12 14 05_Book2_Electric Rev Req Model (2009 GRC) Revised 01-18-2010 4" xfId="6837"/>
    <cellStyle name="_Value Copy 11 30 05 gas 12 09 05 AURORA at 12 14 05_Book2_Final Order Electric EXHIBIT A-1" xfId="6838"/>
    <cellStyle name="_Value Copy 11 30 05 gas 12 09 05 AURORA at 12 14 05_Book2_Final Order Electric EXHIBIT A-1 2" xfId="6839"/>
    <cellStyle name="_Value Copy 11 30 05 gas 12 09 05 AURORA at 12 14 05_Book2_Final Order Electric EXHIBIT A-1 2 2" xfId="6840"/>
    <cellStyle name="_Value Copy 11 30 05 gas 12 09 05 AURORA at 12 14 05_Book2_Final Order Electric EXHIBIT A-1 2 3" xfId="6841"/>
    <cellStyle name="_Value Copy 11 30 05 gas 12 09 05 AURORA at 12 14 05_Book2_Final Order Electric EXHIBIT A-1 3" xfId="6842"/>
    <cellStyle name="_Value Copy 11 30 05 gas 12 09 05 AURORA at 12 14 05_Book2_Final Order Electric EXHIBIT A-1 4" xfId="6843"/>
    <cellStyle name="_Value Copy 11 30 05 gas 12 09 05 AURORA at 12 14 05_Book4" xfId="6844"/>
    <cellStyle name="_Value Copy 11 30 05 gas 12 09 05 AURORA at 12 14 05_Book4 2" xfId="6845"/>
    <cellStyle name="_Value Copy 11 30 05 gas 12 09 05 AURORA at 12 14 05_Book4 2 2" xfId="6846"/>
    <cellStyle name="_Value Copy 11 30 05 gas 12 09 05 AURORA at 12 14 05_Book4 2 3" xfId="6847"/>
    <cellStyle name="_Value Copy 11 30 05 gas 12 09 05 AURORA at 12 14 05_Book4 3" xfId="6848"/>
    <cellStyle name="_Value Copy 11 30 05 gas 12 09 05 AURORA at 12 14 05_Book4 4" xfId="6849"/>
    <cellStyle name="_Value Copy 11 30 05 gas 12 09 05 AURORA at 12 14 05_Book9" xfId="6850"/>
    <cellStyle name="_Value Copy 11 30 05 gas 12 09 05 AURORA at 12 14 05_Book9 2" xfId="6851"/>
    <cellStyle name="_Value Copy 11 30 05 gas 12 09 05 AURORA at 12 14 05_Book9 2 2" xfId="6852"/>
    <cellStyle name="_Value Copy 11 30 05 gas 12 09 05 AURORA at 12 14 05_Book9 2 3" xfId="6853"/>
    <cellStyle name="_Value Copy 11 30 05 gas 12 09 05 AURORA at 12 14 05_Book9 3" xfId="6854"/>
    <cellStyle name="_Value Copy 11 30 05 gas 12 09 05 AURORA at 12 14 05_Book9 4" xfId="6855"/>
    <cellStyle name="_Value Copy 11 30 05 gas 12 09 05 AURORA at 12 14 05_Check the Interest Calculation" xfId="6856"/>
    <cellStyle name="_Value Copy 11 30 05 gas 12 09 05 AURORA at 12 14 05_Check the Interest Calculation_Scenario 1 REC vs PTC Offset" xfId="6857"/>
    <cellStyle name="_Value Copy 11 30 05 gas 12 09 05 AURORA at 12 14 05_Check the Interest Calculation_Scenario 3" xfId="6858"/>
    <cellStyle name="_Value Copy 11 30 05 gas 12 09 05 AURORA at 12 14 05_Chelan PUD Power Costs (8-10)" xfId="6859"/>
    <cellStyle name="_Value Copy 11 30 05 gas 12 09 05 AURORA at 12 14 05_Direct Assignment Distribution Plant 2008" xfId="6860"/>
    <cellStyle name="_Value Copy 11 30 05 gas 12 09 05 AURORA at 12 14 05_Direct Assignment Distribution Plant 2008 2" xfId="6861"/>
    <cellStyle name="_Value Copy 11 30 05 gas 12 09 05 AURORA at 12 14 05_Direct Assignment Distribution Plant 2008 2 2" xfId="6862"/>
    <cellStyle name="_Value Copy 11 30 05 gas 12 09 05 AURORA at 12 14 05_Direct Assignment Distribution Plant 2008 2 2 2" xfId="6863"/>
    <cellStyle name="_Value Copy 11 30 05 gas 12 09 05 AURORA at 12 14 05_Direct Assignment Distribution Plant 2008 2 2 3" xfId="6864"/>
    <cellStyle name="_Value Copy 11 30 05 gas 12 09 05 AURORA at 12 14 05_Direct Assignment Distribution Plant 2008 2 3" xfId="6865"/>
    <cellStyle name="_Value Copy 11 30 05 gas 12 09 05 AURORA at 12 14 05_Direct Assignment Distribution Plant 2008 2 3 2" xfId="6866"/>
    <cellStyle name="_Value Copy 11 30 05 gas 12 09 05 AURORA at 12 14 05_Direct Assignment Distribution Plant 2008 2 3 3" xfId="6867"/>
    <cellStyle name="_Value Copy 11 30 05 gas 12 09 05 AURORA at 12 14 05_Direct Assignment Distribution Plant 2008 2 4" xfId="6868"/>
    <cellStyle name="_Value Copy 11 30 05 gas 12 09 05 AURORA at 12 14 05_Direct Assignment Distribution Plant 2008 2 4 2" xfId="6869"/>
    <cellStyle name="_Value Copy 11 30 05 gas 12 09 05 AURORA at 12 14 05_Direct Assignment Distribution Plant 2008 2 4 3" xfId="6870"/>
    <cellStyle name="_Value Copy 11 30 05 gas 12 09 05 AURORA at 12 14 05_Direct Assignment Distribution Plant 2008 3" xfId="6871"/>
    <cellStyle name="_Value Copy 11 30 05 gas 12 09 05 AURORA at 12 14 05_Direct Assignment Distribution Plant 2008 3 2" xfId="6872"/>
    <cellStyle name="_Value Copy 11 30 05 gas 12 09 05 AURORA at 12 14 05_Direct Assignment Distribution Plant 2008 3 3" xfId="6873"/>
    <cellStyle name="_Value Copy 11 30 05 gas 12 09 05 AURORA at 12 14 05_Direct Assignment Distribution Plant 2008 4" xfId="6874"/>
    <cellStyle name="_Value Copy 11 30 05 gas 12 09 05 AURORA at 12 14 05_Direct Assignment Distribution Plant 2008 4 2" xfId="6875"/>
    <cellStyle name="_Value Copy 11 30 05 gas 12 09 05 AURORA at 12 14 05_Direct Assignment Distribution Plant 2008 4 3" xfId="6876"/>
    <cellStyle name="_Value Copy 11 30 05 gas 12 09 05 AURORA at 12 14 05_Direct Assignment Distribution Plant 2008 5" xfId="6877"/>
    <cellStyle name="_Value Copy 11 30 05 gas 12 09 05 AURORA at 12 14 05_Direct Assignment Distribution Plant 2008 6" xfId="6878"/>
    <cellStyle name="_Value Copy 11 30 05 gas 12 09 05 AURORA at 12 14 05_DWH-08 (Rate Spread &amp; Design Workpapers)" xfId="6879"/>
    <cellStyle name="_Value Copy 11 30 05 gas 12 09 05 AURORA at 12 14 05_Electric COS Inputs" xfId="6880"/>
    <cellStyle name="_Value Copy 11 30 05 gas 12 09 05 AURORA at 12 14 05_Electric COS Inputs 2" xfId="6881"/>
    <cellStyle name="_Value Copy 11 30 05 gas 12 09 05 AURORA at 12 14 05_Electric COS Inputs 2 2" xfId="6882"/>
    <cellStyle name="_Value Copy 11 30 05 gas 12 09 05 AURORA at 12 14 05_Electric COS Inputs 2 2 2" xfId="6883"/>
    <cellStyle name="_Value Copy 11 30 05 gas 12 09 05 AURORA at 12 14 05_Electric COS Inputs 2 2 3" xfId="6884"/>
    <cellStyle name="_Value Copy 11 30 05 gas 12 09 05 AURORA at 12 14 05_Electric COS Inputs 2 3" xfId="6885"/>
    <cellStyle name="_Value Copy 11 30 05 gas 12 09 05 AURORA at 12 14 05_Electric COS Inputs 2 3 2" xfId="6886"/>
    <cellStyle name="_Value Copy 11 30 05 gas 12 09 05 AURORA at 12 14 05_Electric COS Inputs 2 3 3" xfId="6887"/>
    <cellStyle name="_Value Copy 11 30 05 gas 12 09 05 AURORA at 12 14 05_Electric COS Inputs 2 4" xfId="6888"/>
    <cellStyle name="_Value Copy 11 30 05 gas 12 09 05 AURORA at 12 14 05_Electric COS Inputs 2 4 2" xfId="6889"/>
    <cellStyle name="_Value Copy 11 30 05 gas 12 09 05 AURORA at 12 14 05_Electric COS Inputs 2 4 3" xfId="6890"/>
    <cellStyle name="_Value Copy 11 30 05 gas 12 09 05 AURORA at 12 14 05_Electric COS Inputs 3" xfId="6891"/>
    <cellStyle name="_Value Copy 11 30 05 gas 12 09 05 AURORA at 12 14 05_Electric COS Inputs 3 2" xfId="6892"/>
    <cellStyle name="_Value Copy 11 30 05 gas 12 09 05 AURORA at 12 14 05_Electric COS Inputs 3 3" xfId="6893"/>
    <cellStyle name="_Value Copy 11 30 05 gas 12 09 05 AURORA at 12 14 05_Electric COS Inputs 4" xfId="6894"/>
    <cellStyle name="_Value Copy 11 30 05 gas 12 09 05 AURORA at 12 14 05_Electric COS Inputs 4 2" xfId="6895"/>
    <cellStyle name="_Value Copy 11 30 05 gas 12 09 05 AURORA at 12 14 05_Electric COS Inputs 4 3" xfId="6896"/>
    <cellStyle name="_Value Copy 11 30 05 gas 12 09 05 AURORA at 12 14 05_Electric COS Inputs 5" xfId="6897"/>
    <cellStyle name="_Value Copy 11 30 05 gas 12 09 05 AURORA at 12 14 05_Electric COS Inputs 6" xfId="6898"/>
    <cellStyle name="_Value Copy 11 30 05 gas 12 09 05 AURORA at 12 14 05_Electric Rate Spread and Rate Design 3.23.09" xfId="6899"/>
    <cellStyle name="_Value Copy 11 30 05 gas 12 09 05 AURORA at 12 14 05_Electric Rate Spread and Rate Design 3.23.09 2" xfId="6900"/>
    <cellStyle name="_Value Copy 11 30 05 gas 12 09 05 AURORA at 12 14 05_Electric Rate Spread and Rate Design 3.23.09 2 2" xfId="6901"/>
    <cellStyle name="_Value Copy 11 30 05 gas 12 09 05 AURORA at 12 14 05_Electric Rate Spread and Rate Design 3.23.09 2 2 2" xfId="6902"/>
    <cellStyle name="_Value Copy 11 30 05 gas 12 09 05 AURORA at 12 14 05_Electric Rate Spread and Rate Design 3.23.09 2 2 3" xfId="6903"/>
    <cellStyle name="_Value Copy 11 30 05 gas 12 09 05 AURORA at 12 14 05_Electric Rate Spread and Rate Design 3.23.09 2 3" xfId="6904"/>
    <cellStyle name="_Value Copy 11 30 05 gas 12 09 05 AURORA at 12 14 05_Electric Rate Spread and Rate Design 3.23.09 2 3 2" xfId="6905"/>
    <cellStyle name="_Value Copy 11 30 05 gas 12 09 05 AURORA at 12 14 05_Electric Rate Spread and Rate Design 3.23.09 2 3 3" xfId="6906"/>
    <cellStyle name="_Value Copy 11 30 05 gas 12 09 05 AURORA at 12 14 05_Electric Rate Spread and Rate Design 3.23.09 2 4" xfId="6907"/>
    <cellStyle name="_Value Copy 11 30 05 gas 12 09 05 AURORA at 12 14 05_Electric Rate Spread and Rate Design 3.23.09 2 4 2" xfId="6908"/>
    <cellStyle name="_Value Copy 11 30 05 gas 12 09 05 AURORA at 12 14 05_Electric Rate Spread and Rate Design 3.23.09 2 4 3" xfId="6909"/>
    <cellStyle name="_Value Copy 11 30 05 gas 12 09 05 AURORA at 12 14 05_Electric Rate Spread and Rate Design 3.23.09 3" xfId="6910"/>
    <cellStyle name="_Value Copy 11 30 05 gas 12 09 05 AURORA at 12 14 05_Electric Rate Spread and Rate Design 3.23.09 3 2" xfId="6911"/>
    <cellStyle name="_Value Copy 11 30 05 gas 12 09 05 AURORA at 12 14 05_Electric Rate Spread and Rate Design 3.23.09 3 3" xfId="6912"/>
    <cellStyle name="_Value Copy 11 30 05 gas 12 09 05 AURORA at 12 14 05_Electric Rate Spread and Rate Design 3.23.09 4" xfId="6913"/>
    <cellStyle name="_Value Copy 11 30 05 gas 12 09 05 AURORA at 12 14 05_Electric Rate Spread and Rate Design 3.23.09 4 2" xfId="6914"/>
    <cellStyle name="_Value Copy 11 30 05 gas 12 09 05 AURORA at 12 14 05_Electric Rate Spread and Rate Design 3.23.09 4 3" xfId="6915"/>
    <cellStyle name="_Value Copy 11 30 05 gas 12 09 05 AURORA at 12 14 05_Electric Rate Spread and Rate Design 3.23.09 5" xfId="6916"/>
    <cellStyle name="_Value Copy 11 30 05 gas 12 09 05 AURORA at 12 14 05_Electric Rate Spread and Rate Design 3.23.09 6" xfId="6917"/>
    <cellStyle name="_Value Copy 11 30 05 gas 12 09 05 AURORA at 12 14 05_Exhibit D fr R Gho 12-31-08" xfId="6918"/>
    <cellStyle name="_Value Copy 11 30 05 gas 12 09 05 AURORA at 12 14 05_Exhibit D fr R Gho 12-31-08 2" xfId="6919"/>
    <cellStyle name="_Value Copy 11 30 05 gas 12 09 05 AURORA at 12 14 05_Exhibit D fr R Gho 12-31-08 3" xfId="6920"/>
    <cellStyle name="_Value Copy 11 30 05 gas 12 09 05 AURORA at 12 14 05_Exhibit D fr R Gho 12-31-08 v2" xfId="6921"/>
    <cellStyle name="_Value Copy 11 30 05 gas 12 09 05 AURORA at 12 14 05_Exhibit D fr R Gho 12-31-08 v2 2" xfId="6922"/>
    <cellStyle name="_Value Copy 11 30 05 gas 12 09 05 AURORA at 12 14 05_Exhibit D fr R Gho 12-31-08 v2 3" xfId="6923"/>
    <cellStyle name="_Value Copy 11 30 05 gas 12 09 05 AURORA at 12 14 05_Exhibit D fr R Gho 12-31-08 v2_NIM Summary" xfId="6924"/>
    <cellStyle name="_Value Copy 11 30 05 gas 12 09 05 AURORA at 12 14 05_Exhibit D fr R Gho 12-31-08 v2_NIM Summary 2" xfId="6925"/>
    <cellStyle name="_Value Copy 11 30 05 gas 12 09 05 AURORA at 12 14 05_Exhibit D fr R Gho 12-31-08_NIM Summary" xfId="6926"/>
    <cellStyle name="_Value Copy 11 30 05 gas 12 09 05 AURORA at 12 14 05_Exhibit D fr R Gho 12-31-08_NIM Summary 2" xfId="6927"/>
    <cellStyle name="_Value Copy 11 30 05 gas 12 09 05 AURORA at 12 14 05_Final 2008 PTC Rate Design Workpapers 10.27.08" xfId="6928"/>
    <cellStyle name="_Value Copy 11 30 05 gas 12 09 05 AURORA at 12 14 05_Final 2009 Electric Low Income Workpapers" xfId="6929"/>
    <cellStyle name="_Value Copy 11 30 05 gas 12 09 05 AURORA at 12 14 05_Gas Rev Req Model (2010 GRC)" xfId="6930"/>
    <cellStyle name="_Value Copy 11 30 05 gas 12 09 05 AURORA at 12 14 05_Hopkins Ridge Prepaid Tran - Interest Earned RY 12ME Feb  '11" xfId="6931"/>
    <cellStyle name="_Value Copy 11 30 05 gas 12 09 05 AURORA at 12 14 05_Hopkins Ridge Prepaid Tran - Interest Earned RY 12ME Feb  '11 2" xfId="6932"/>
    <cellStyle name="_Value Copy 11 30 05 gas 12 09 05 AURORA at 12 14 05_Hopkins Ridge Prepaid Tran - Interest Earned RY 12ME Feb  '11_NIM Summary" xfId="6933"/>
    <cellStyle name="_Value Copy 11 30 05 gas 12 09 05 AURORA at 12 14 05_Hopkins Ridge Prepaid Tran - Interest Earned RY 12ME Feb  '11_NIM Summary 2" xfId="6934"/>
    <cellStyle name="_Value Copy 11 30 05 gas 12 09 05 AURORA at 12 14 05_Hopkins Ridge Prepaid Tran - Interest Earned RY 12ME Feb  '11_Transmission Workbook for May BOD" xfId="6935"/>
    <cellStyle name="_Value Copy 11 30 05 gas 12 09 05 AURORA at 12 14 05_Hopkins Ridge Prepaid Tran - Interest Earned RY 12ME Feb  '11_Transmission Workbook for May BOD 2" xfId="6936"/>
    <cellStyle name="_Value Copy 11 30 05 gas 12 09 05 AURORA at 12 14 05_INPUTS" xfId="6937"/>
    <cellStyle name="_Value Copy 11 30 05 gas 12 09 05 AURORA at 12 14 05_INPUTS 2" xfId="6938"/>
    <cellStyle name="_Value Copy 11 30 05 gas 12 09 05 AURORA at 12 14 05_INPUTS 2 2" xfId="6939"/>
    <cellStyle name="_Value Copy 11 30 05 gas 12 09 05 AURORA at 12 14 05_INPUTS 2 2 2" xfId="6940"/>
    <cellStyle name="_Value Copy 11 30 05 gas 12 09 05 AURORA at 12 14 05_INPUTS 2 2 3" xfId="6941"/>
    <cellStyle name="_Value Copy 11 30 05 gas 12 09 05 AURORA at 12 14 05_INPUTS 2 3" xfId="6942"/>
    <cellStyle name="_Value Copy 11 30 05 gas 12 09 05 AURORA at 12 14 05_INPUTS 2 3 2" xfId="6943"/>
    <cellStyle name="_Value Copy 11 30 05 gas 12 09 05 AURORA at 12 14 05_INPUTS 2 3 3" xfId="6944"/>
    <cellStyle name="_Value Copy 11 30 05 gas 12 09 05 AURORA at 12 14 05_INPUTS 2 4" xfId="6945"/>
    <cellStyle name="_Value Copy 11 30 05 gas 12 09 05 AURORA at 12 14 05_INPUTS 2 4 2" xfId="6946"/>
    <cellStyle name="_Value Copy 11 30 05 gas 12 09 05 AURORA at 12 14 05_INPUTS 2 4 3" xfId="6947"/>
    <cellStyle name="_Value Copy 11 30 05 gas 12 09 05 AURORA at 12 14 05_INPUTS 3" xfId="6948"/>
    <cellStyle name="_Value Copy 11 30 05 gas 12 09 05 AURORA at 12 14 05_INPUTS 3 2" xfId="6949"/>
    <cellStyle name="_Value Copy 11 30 05 gas 12 09 05 AURORA at 12 14 05_INPUTS 3 3" xfId="6950"/>
    <cellStyle name="_Value Copy 11 30 05 gas 12 09 05 AURORA at 12 14 05_INPUTS 4" xfId="6951"/>
    <cellStyle name="_Value Copy 11 30 05 gas 12 09 05 AURORA at 12 14 05_INPUTS 4 2" xfId="6952"/>
    <cellStyle name="_Value Copy 11 30 05 gas 12 09 05 AURORA at 12 14 05_INPUTS 4 3" xfId="6953"/>
    <cellStyle name="_Value Copy 11 30 05 gas 12 09 05 AURORA at 12 14 05_INPUTS 5" xfId="6954"/>
    <cellStyle name="_Value Copy 11 30 05 gas 12 09 05 AURORA at 12 14 05_INPUTS 6" xfId="6955"/>
    <cellStyle name="_Value Copy 11 30 05 gas 12 09 05 AURORA at 12 14 05_Leased Transformer &amp; Substation Plant &amp; Rev 12-2009" xfId="6956"/>
    <cellStyle name="_Value Copy 11 30 05 gas 12 09 05 AURORA at 12 14 05_Leased Transformer &amp; Substation Plant &amp; Rev 12-2009 2" xfId="6957"/>
    <cellStyle name="_Value Copy 11 30 05 gas 12 09 05 AURORA at 12 14 05_Leased Transformer &amp; Substation Plant &amp; Rev 12-2009 2 2" xfId="6958"/>
    <cellStyle name="_Value Copy 11 30 05 gas 12 09 05 AURORA at 12 14 05_Leased Transformer &amp; Substation Plant &amp; Rev 12-2009 2 2 2" xfId="6959"/>
    <cellStyle name="_Value Copy 11 30 05 gas 12 09 05 AURORA at 12 14 05_Leased Transformer &amp; Substation Plant &amp; Rev 12-2009 2 2 3" xfId="6960"/>
    <cellStyle name="_Value Copy 11 30 05 gas 12 09 05 AURORA at 12 14 05_Leased Transformer &amp; Substation Plant &amp; Rev 12-2009 2 3" xfId="6961"/>
    <cellStyle name="_Value Copy 11 30 05 gas 12 09 05 AURORA at 12 14 05_Leased Transformer &amp; Substation Plant &amp; Rev 12-2009 2 3 2" xfId="6962"/>
    <cellStyle name="_Value Copy 11 30 05 gas 12 09 05 AURORA at 12 14 05_Leased Transformer &amp; Substation Plant &amp; Rev 12-2009 2 3 3" xfId="6963"/>
    <cellStyle name="_Value Copy 11 30 05 gas 12 09 05 AURORA at 12 14 05_Leased Transformer &amp; Substation Plant &amp; Rev 12-2009 2 4" xfId="6964"/>
    <cellStyle name="_Value Copy 11 30 05 gas 12 09 05 AURORA at 12 14 05_Leased Transformer &amp; Substation Plant &amp; Rev 12-2009 2 4 2" xfId="6965"/>
    <cellStyle name="_Value Copy 11 30 05 gas 12 09 05 AURORA at 12 14 05_Leased Transformer &amp; Substation Plant &amp; Rev 12-2009 2 4 3" xfId="6966"/>
    <cellStyle name="_Value Copy 11 30 05 gas 12 09 05 AURORA at 12 14 05_Leased Transformer &amp; Substation Plant &amp; Rev 12-2009 3" xfId="6967"/>
    <cellStyle name="_Value Copy 11 30 05 gas 12 09 05 AURORA at 12 14 05_Leased Transformer &amp; Substation Plant &amp; Rev 12-2009 3 2" xfId="6968"/>
    <cellStyle name="_Value Copy 11 30 05 gas 12 09 05 AURORA at 12 14 05_Leased Transformer &amp; Substation Plant &amp; Rev 12-2009 3 3" xfId="6969"/>
    <cellStyle name="_Value Copy 11 30 05 gas 12 09 05 AURORA at 12 14 05_Leased Transformer &amp; Substation Plant &amp; Rev 12-2009 4" xfId="6970"/>
    <cellStyle name="_Value Copy 11 30 05 gas 12 09 05 AURORA at 12 14 05_Leased Transformer &amp; Substation Plant &amp; Rev 12-2009 4 2" xfId="6971"/>
    <cellStyle name="_Value Copy 11 30 05 gas 12 09 05 AURORA at 12 14 05_Leased Transformer &amp; Substation Plant &amp; Rev 12-2009 4 3" xfId="6972"/>
    <cellStyle name="_Value Copy 11 30 05 gas 12 09 05 AURORA at 12 14 05_Leased Transformer &amp; Substation Plant &amp; Rev 12-2009 5" xfId="6973"/>
    <cellStyle name="_Value Copy 11 30 05 gas 12 09 05 AURORA at 12 14 05_Leased Transformer &amp; Substation Plant &amp; Rev 12-2009 6" xfId="6974"/>
    <cellStyle name="_Value Copy 11 30 05 gas 12 09 05 AURORA at 12 14 05_NIM Summary" xfId="6975"/>
    <cellStyle name="_Value Copy 11 30 05 gas 12 09 05 AURORA at 12 14 05_NIM Summary 09GRC" xfId="6976"/>
    <cellStyle name="_Value Copy 11 30 05 gas 12 09 05 AURORA at 12 14 05_NIM Summary 09GRC 2" xfId="6977"/>
    <cellStyle name="_Value Copy 11 30 05 gas 12 09 05 AURORA at 12 14 05_NIM Summary 2" xfId="6978"/>
    <cellStyle name="_Value Copy 11 30 05 gas 12 09 05 AURORA at 12 14 05_NIM Summary 3" xfId="6979"/>
    <cellStyle name="_Value Copy 11 30 05 gas 12 09 05 AURORA at 12 14 05_NIM Summary 4" xfId="6980"/>
    <cellStyle name="_Value Copy 11 30 05 gas 12 09 05 AURORA at 12 14 05_NIM Summary 5" xfId="6981"/>
    <cellStyle name="_Value Copy 11 30 05 gas 12 09 05 AURORA at 12 14 05_NIM Summary 6" xfId="6982"/>
    <cellStyle name="_Value Copy 11 30 05 gas 12 09 05 AURORA at 12 14 05_NIM Summary 7" xfId="6983"/>
    <cellStyle name="_Value Copy 11 30 05 gas 12 09 05 AURORA at 12 14 05_NIM Summary 8" xfId="6984"/>
    <cellStyle name="_Value Copy 11 30 05 gas 12 09 05 AURORA at 12 14 05_NIM Summary 9" xfId="6985"/>
    <cellStyle name="_Value Copy 11 30 05 gas 12 09 05 AURORA at 12 14 05_PCA 10 -  Exhibit D from A Kellogg Jan 2011" xfId="6986"/>
    <cellStyle name="_Value Copy 11 30 05 gas 12 09 05 AURORA at 12 14 05_PCA 10 -  Exhibit D from A Kellogg July 2011" xfId="6987"/>
    <cellStyle name="_Value Copy 11 30 05 gas 12 09 05 AURORA at 12 14 05_PCA 10 -  Exhibit D from S Free Rcv'd 12-11" xfId="6988"/>
    <cellStyle name="_Value Copy 11 30 05 gas 12 09 05 AURORA at 12 14 05_PCA 7 - Exhibit D update 11_30_08 (2)" xfId="6989"/>
    <cellStyle name="_Value Copy 11 30 05 gas 12 09 05 AURORA at 12 14 05_PCA 7 - Exhibit D update 11_30_08 (2) 2" xfId="6990"/>
    <cellStyle name="_Value Copy 11 30 05 gas 12 09 05 AURORA at 12 14 05_PCA 7 - Exhibit D update 11_30_08 (2) 2 2" xfId="6991"/>
    <cellStyle name="_Value Copy 11 30 05 gas 12 09 05 AURORA at 12 14 05_PCA 7 - Exhibit D update 11_30_08 (2) 3" xfId="6992"/>
    <cellStyle name="_Value Copy 11 30 05 gas 12 09 05 AURORA at 12 14 05_PCA 7 - Exhibit D update 11_30_08 (2) 4" xfId="6993"/>
    <cellStyle name="_Value Copy 11 30 05 gas 12 09 05 AURORA at 12 14 05_PCA 7 - Exhibit D update 11_30_08 (2)_NIM Summary" xfId="6994"/>
    <cellStyle name="_Value Copy 11 30 05 gas 12 09 05 AURORA at 12 14 05_PCA 7 - Exhibit D update 11_30_08 (2)_NIM Summary 2" xfId="6995"/>
    <cellStyle name="_Value Copy 11 30 05 gas 12 09 05 AURORA at 12 14 05_PCA 8 - Exhibit D update 12_31_09" xfId="6996"/>
    <cellStyle name="_Value Copy 11 30 05 gas 12 09 05 AURORA at 12 14 05_PCA 8 - Exhibit D update 12_31_09 2" xfId="6997"/>
    <cellStyle name="_Value Copy 11 30 05 gas 12 09 05 AURORA at 12 14 05_PCA 9 -  Exhibit D April 2010" xfId="6998"/>
    <cellStyle name="_Value Copy 11 30 05 gas 12 09 05 AURORA at 12 14 05_PCA 9 -  Exhibit D April 2010 (3)" xfId="6999"/>
    <cellStyle name="_Value Copy 11 30 05 gas 12 09 05 AURORA at 12 14 05_PCA 9 -  Exhibit D April 2010 (3) 2" xfId="7000"/>
    <cellStyle name="_Value Copy 11 30 05 gas 12 09 05 AURORA at 12 14 05_PCA 9 -  Exhibit D April 2010 2" xfId="7001"/>
    <cellStyle name="_Value Copy 11 30 05 gas 12 09 05 AURORA at 12 14 05_PCA 9 -  Exhibit D April 2010 3" xfId="7002"/>
    <cellStyle name="_Value Copy 11 30 05 gas 12 09 05 AURORA at 12 14 05_PCA 9 -  Exhibit D Feb 2010" xfId="7003"/>
    <cellStyle name="_Value Copy 11 30 05 gas 12 09 05 AURORA at 12 14 05_PCA 9 -  Exhibit D Feb 2010 2" xfId="7004"/>
    <cellStyle name="_Value Copy 11 30 05 gas 12 09 05 AURORA at 12 14 05_PCA 9 -  Exhibit D Feb 2010 v2" xfId="7005"/>
    <cellStyle name="_Value Copy 11 30 05 gas 12 09 05 AURORA at 12 14 05_PCA 9 -  Exhibit D Feb 2010 v2 2" xfId="7006"/>
    <cellStyle name="_Value Copy 11 30 05 gas 12 09 05 AURORA at 12 14 05_PCA 9 -  Exhibit D Feb 2010 WF" xfId="7007"/>
    <cellStyle name="_Value Copy 11 30 05 gas 12 09 05 AURORA at 12 14 05_PCA 9 -  Exhibit D Feb 2010 WF 2" xfId="7008"/>
    <cellStyle name="_Value Copy 11 30 05 gas 12 09 05 AURORA at 12 14 05_PCA 9 -  Exhibit D Jan 2010" xfId="7009"/>
    <cellStyle name="_Value Copy 11 30 05 gas 12 09 05 AURORA at 12 14 05_PCA 9 -  Exhibit D Jan 2010 2" xfId="7010"/>
    <cellStyle name="_Value Copy 11 30 05 gas 12 09 05 AURORA at 12 14 05_PCA 9 -  Exhibit D March 2010 (2)" xfId="7011"/>
    <cellStyle name="_Value Copy 11 30 05 gas 12 09 05 AURORA at 12 14 05_PCA 9 -  Exhibit D March 2010 (2) 2" xfId="7012"/>
    <cellStyle name="_Value Copy 11 30 05 gas 12 09 05 AURORA at 12 14 05_PCA 9 -  Exhibit D Nov 2010" xfId="7013"/>
    <cellStyle name="_Value Copy 11 30 05 gas 12 09 05 AURORA at 12 14 05_PCA 9 -  Exhibit D Nov 2010 2" xfId="7014"/>
    <cellStyle name="_Value Copy 11 30 05 gas 12 09 05 AURORA at 12 14 05_PCA 9 - Exhibit D at August 2010" xfId="7015"/>
    <cellStyle name="_Value Copy 11 30 05 gas 12 09 05 AURORA at 12 14 05_PCA 9 - Exhibit D at August 2010 2" xfId="7016"/>
    <cellStyle name="_Value Copy 11 30 05 gas 12 09 05 AURORA at 12 14 05_PCA 9 - Exhibit D June 2010 GRC" xfId="7017"/>
    <cellStyle name="_Value Copy 11 30 05 gas 12 09 05 AURORA at 12 14 05_PCA 9 - Exhibit D June 2010 GRC 2" xfId="7018"/>
    <cellStyle name="_Value Copy 11 30 05 gas 12 09 05 AURORA at 12 14 05_Power Costs - Comparison bx Rbtl-Staff-Jt-PC" xfId="7019"/>
    <cellStyle name="_Value Copy 11 30 05 gas 12 09 05 AURORA at 12 14 05_Power Costs - Comparison bx Rbtl-Staff-Jt-PC 2" xfId="7020"/>
    <cellStyle name="_Value Copy 11 30 05 gas 12 09 05 AURORA at 12 14 05_Power Costs - Comparison bx Rbtl-Staff-Jt-PC 2 2" xfId="7021"/>
    <cellStyle name="_Value Copy 11 30 05 gas 12 09 05 AURORA at 12 14 05_Power Costs - Comparison bx Rbtl-Staff-Jt-PC 2 3" xfId="7022"/>
    <cellStyle name="_Value Copy 11 30 05 gas 12 09 05 AURORA at 12 14 05_Power Costs - Comparison bx Rbtl-Staff-Jt-PC 3" xfId="7023"/>
    <cellStyle name="_Value Copy 11 30 05 gas 12 09 05 AURORA at 12 14 05_Power Costs - Comparison bx Rbtl-Staff-Jt-PC 4" xfId="7024"/>
    <cellStyle name="_Value Copy 11 30 05 gas 12 09 05 AURORA at 12 14 05_Power Costs - Comparison bx Rbtl-Staff-Jt-PC_Adj Bench DR 3 for Initial Briefs (Electric)" xfId="7025"/>
    <cellStyle name="_Value Copy 11 30 05 gas 12 09 05 AURORA at 12 14 05_Power Costs - Comparison bx Rbtl-Staff-Jt-PC_Adj Bench DR 3 for Initial Briefs (Electric) 2" xfId="7026"/>
    <cellStyle name="_Value Copy 11 30 05 gas 12 09 05 AURORA at 12 14 05_Power Costs - Comparison bx Rbtl-Staff-Jt-PC_Adj Bench DR 3 for Initial Briefs (Electric) 2 2" xfId="7027"/>
    <cellStyle name="_Value Copy 11 30 05 gas 12 09 05 AURORA at 12 14 05_Power Costs - Comparison bx Rbtl-Staff-Jt-PC_Adj Bench DR 3 for Initial Briefs (Electric) 2 3" xfId="7028"/>
    <cellStyle name="_Value Copy 11 30 05 gas 12 09 05 AURORA at 12 14 05_Power Costs - Comparison bx Rbtl-Staff-Jt-PC_Adj Bench DR 3 for Initial Briefs (Electric) 3" xfId="7029"/>
    <cellStyle name="_Value Copy 11 30 05 gas 12 09 05 AURORA at 12 14 05_Power Costs - Comparison bx Rbtl-Staff-Jt-PC_Adj Bench DR 3 for Initial Briefs (Electric) 4" xfId="7030"/>
    <cellStyle name="_Value Copy 11 30 05 gas 12 09 05 AURORA at 12 14 05_Power Costs - Comparison bx Rbtl-Staff-Jt-PC_Electric Rev Req Model (2009 GRC) Rebuttal" xfId="7031"/>
    <cellStyle name="_Value Copy 11 30 05 gas 12 09 05 AURORA at 12 14 05_Power Costs - Comparison bx Rbtl-Staff-Jt-PC_Electric Rev Req Model (2009 GRC) Rebuttal 2" xfId="7032"/>
    <cellStyle name="_Value Copy 11 30 05 gas 12 09 05 AURORA at 12 14 05_Power Costs - Comparison bx Rbtl-Staff-Jt-PC_Electric Rev Req Model (2009 GRC) Rebuttal 2 2" xfId="7033"/>
    <cellStyle name="_Value Copy 11 30 05 gas 12 09 05 AURORA at 12 14 05_Power Costs - Comparison bx Rbtl-Staff-Jt-PC_Electric Rev Req Model (2009 GRC) Rebuttal 2 3" xfId="7034"/>
    <cellStyle name="_Value Copy 11 30 05 gas 12 09 05 AURORA at 12 14 05_Power Costs - Comparison bx Rbtl-Staff-Jt-PC_Electric Rev Req Model (2009 GRC) Rebuttal 3" xfId="7035"/>
    <cellStyle name="_Value Copy 11 30 05 gas 12 09 05 AURORA at 12 14 05_Power Costs - Comparison bx Rbtl-Staff-Jt-PC_Electric Rev Req Model (2009 GRC) Rebuttal 4" xfId="7036"/>
    <cellStyle name="_Value Copy 11 30 05 gas 12 09 05 AURORA at 12 14 05_Power Costs - Comparison bx Rbtl-Staff-Jt-PC_Electric Rev Req Model (2009 GRC) Rebuttal REmoval of New  WH Solar AdjustMI" xfId="7037"/>
    <cellStyle name="_Value Copy 11 30 05 gas 12 09 05 AURORA at 12 14 05_Power Costs - Comparison bx Rbtl-Staff-Jt-PC_Electric Rev Req Model (2009 GRC) Rebuttal REmoval of New  WH Solar AdjustMI 2" xfId="7038"/>
    <cellStyle name="_Value Copy 11 30 05 gas 12 09 05 AURORA at 12 14 05_Power Costs - Comparison bx Rbtl-Staff-Jt-PC_Electric Rev Req Model (2009 GRC) Rebuttal REmoval of New  WH Solar AdjustMI 2 2" xfId="7039"/>
    <cellStyle name="_Value Copy 11 30 05 gas 12 09 05 AURORA at 12 14 05_Power Costs - Comparison bx Rbtl-Staff-Jt-PC_Electric Rev Req Model (2009 GRC) Rebuttal REmoval of New  WH Solar AdjustMI 2 3" xfId="7040"/>
    <cellStyle name="_Value Copy 11 30 05 gas 12 09 05 AURORA at 12 14 05_Power Costs - Comparison bx Rbtl-Staff-Jt-PC_Electric Rev Req Model (2009 GRC) Rebuttal REmoval of New  WH Solar AdjustMI 3" xfId="7041"/>
    <cellStyle name="_Value Copy 11 30 05 gas 12 09 05 AURORA at 12 14 05_Power Costs - Comparison bx Rbtl-Staff-Jt-PC_Electric Rev Req Model (2009 GRC) Rebuttal REmoval of New  WH Solar AdjustMI 4" xfId="7042"/>
    <cellStyle name="_Value Copy 11 30 05 gas 12 09 05 AURORA at 12 14 05_Power Costs - Comparison bx Rbtl-Staff-Jt-PC_Electric Rev Req Model (2009 GRC) Revised 01-18-2010" xfId="7043"/>
    <cellStyle name="_Value Copy 11 30 05 gas 12 09 05 AURORA at 12 14 05_Power Costs - Comparison bx Rbtl-Staff-Jt-PC_Electric Rev Req Model (2009 GRC) Revised 01-18-2010 2" xfId="7044"/>
    <cellStyle name="_Value Copy 11 30 05 gas 12 09 05 AURORA at 12 14 05_Power Costs - Comparison bx Rbtl-Staff-Jt-PC_Electric Rev Req Model (2009 GRC) Revised 01-18-2010 2 2" xfId="7045"/>
    <cellStyle name="_Value Copy 11 30 05 gas 12 09 05 AURORA at 12 14 05_Power Costs - Comparison bx Rbtl-Staff-Jt-PC_Electric Rev Req Model (2009 GRC) Revised 01-18-2010 2 3" xfId="7046"/>
    <cellStyle name="_Value Copy 11 30 05 gas 12 09 05 AURORA at 12 14 05_Power Costs - Comparison bx Rbtl-Staff-Jt-PC_Electric Rev Req Model (2009 GRC) Revised 01-18-2010 3" xfId="7047"/>
    <cellStyle name="_Value Copy 11 30 05 gas 12 09 05 AURORA at 12 14 05_Power Costs - Comparison bx Rbtl-Staff-Jt-PC_Electric Rev Req Model (2009 GRC) Revised 01-18-2010 4" xfId="7048"/>
    <cellStyle name="_Value Copy 11 30 05 gas 12 09 05 AURORA at 12 14 05_Power Costs - Comparison bx Rbtl-Staff-Jt-PC_Final Order Electric EXHIBIT A-1" xfId="7049"/>
    <cellStyle name="_Value Copy 11 30 05 gas 12 09 05 AURORA at 12 14 05_Power Costs - Comparison bx Rbtl-Staff-Jt-PC_Final Order Electric EXHIBIT A-1 2" xfId="7050"/>
    <cellStyle name="_Value Copy 11 30 05 gas 12 09 05 AURORA at 12 14 05_Power Costs - Comparison bx Rbtl-Staff-Jt-PC_Final Order Electric EXHIBIT A-1 2 2" xfId="7051"/>
    <cellStyle name="_Value Copy 11 30 05 gas 12 09 05 AURORA at 12 14 05_Power Costs - Comparison bx Rbtl-Staff-Jt-PC_Final Order Electric EXHIBIT A-1 2 3" xfId="7052"/>
    <cellStyle name="_Value Copy 11 30 05 gas 12 09 05 AURORA at 12 14 05_Power Costs - Comparison bx Rbtl-Staff-Jt-PC_Final Order Electric EXHIBIT A-1 3" xfId="7053"/>
    <cellStyle name="_Value Copy 11 30 05 gas 12 09 05 AURORA at 12 14 05_Power Costs - Comparison bx Rbtl-Staff-Jt-PC_Final Order Electric EXHIBIT A-1 4" xfId="7054"/>
    <cellStyle name="_Value Copy 11 30 05 gas 12 09 05 AURORA at 12 14 05_Production Adj 4.37" xfId="7055"/>
    <cellStyle name="_Value Copy 11 30 05 gas 12 09 05 AURORA at 12 14 05_Production Adj 4.37 2" xfId="7056"/>
    <cellStyle name="_Value Copy 11 30 05 gas 12 09 05 AURORA at 12 14 05_Production Adj 4.37 2 2" xfId="7057"/>
    <cellStyle name="_Value Copy 11 30 05 gas 12 09 05 AURORA at 12 14 05_Production Adj 4.37 2 3" xfId="7058"/>
    <cellStyle name="_Value Copy 11 30 05 gas 12 09 05 AURORA at 12 14 05_Production Adj 4.37 3" xfId="7059"/>
    <cellStyle name="_Value Copy 11 30 05 gas 12 09 05 AURORA at 12 14 05_Purchased Power Adj 4.03" xfId="7060"/>
    <cellStyle name="_Value Copy 11 30 05 gas 12 09 05 AURORA at 12 14 05_Purchased Power Adj 4.03 2" xfId="7061"/>
    <cellStyle name="_Value Copy 11 30 05 gas 12 09 05 AURORA at 12 14 05_Purchased Power Adj 4.03 2 2" xfId="7062"/>
    <cellStyle name="_Value Copy 11 30 05 gas 12 09 05 AURORA at 12 14 05_Purchased Power Adj 4.03 2 3" xfId="7063"/>
    <cellStyle name="_Value Copy 11 30 05 gas 12 09 05 AURORA at 12 14 05_Purchased Power Adj 4.03 3" xfId="7064"/>
    <cellStyle name="_Value Copy 11 30 05 gas 12 09 05 AURORA at 12 14 05_Rate Design Sch 24" xfId="7065"/>
    <cellStyle name="_Value Copy 11 30 05 gas 12 09 05 AURORA at 12 14 05_Rate Design Sch 24 2" xfId="7066"/>
    <cellStyle name="_Value Copy 11 30 05 gas 12 09 05 AURORA at 12 14 05_Rate Design Sch 24 3" xfId="7067"/>
    <cellStyle name="_Value Copy 11 30 05 gas 12 09 05 AURORA at 12 14 05_Rate Design Sch 25" xfId="7068"/>
    <cellStyle name="_Value Copy 11 30 05 gas 12 09 05 AURORA at 12 14 05_Rate Design Sch 25 2" xfId="7069"/>
    <cellStyle name="_Value Copy 11 30 05 gas 12 09 05 AURORA at 12 14 05_Rate Design Sch 25 2 2" xfId="7070"/>
    <cellStyle name="_Value Copy 11 30 05 gas 12 09 05 AURORA at 12 14 05_Rate Design Sch 25 2 3" xfId="7071"/>
    <cellStyle name="_Value Copy 11 30 05 gas 12 09 05 AURORA at 12 14 05_Rate Design Sch 25 3" xfId="7072"/>
    <cellStyle name="_Value Copy 11 30 05 gas 12 09 05 AURORA at 12 14 05_Rate Design Sch 25 4" xfId="7073"/>
    <cellStyle name="_Value Copy 11 30 05 gas 12 09 05 AURORA at 12 14 05_Rate Design Sch 26" xfId="7074"/>
    <cellStyle name="_Value Copy 11 30 05 gas 12 09 05 AURORA at 12 14 05_Rate Design Sch 26 2" xfId="7075"/>
    <cellStyle name="_Value Copy 11 30 05 gas 12 09 05 AURORA at 12 14 05_Rate Design Sch 26 2 2" xfId="7076"/>
    <cellStyle name="_Value Copy 11 30 05 gas 12 09 05 AURORA at 12 14 05_Rate Design Sch 26 2 3" xfId="7077"/>
    <cellStyle name="_Value Copy 11 30 05 gas 12 09 05 AURORA at 12 14 05_Rate Design Sch 26 3" xfId="7078"/>
    <cellStyle name="_Value Copy 11 30 05 gas 12 09 05 AURORA at 12 14 05_Rate Design Sch 26 4" xfId="7079"/>
    <cellStyle name="_Value Copy 11 30 05 gas 12 09 05 AURORA at 12 14 05_Rate Design Sch 31" xfId="7080"/>
    <cellStyle name="_Value Copy 11 30 05 gas 12 09 05 AURORA at 12 14 05_Rate Design Sch 31 2" xfId="7081"/>
    <cellStyle name="_Value Copy 11 30 05 gas 12 09 05 AURORA at 12 14 05_Rate Design Sch 31 2 2" xfId="7082"/>
    <cellStyle name="_Value Copy 11 30 05 gas 12 09 05 AURORA at 12 14 05_Rate Design Sch 31 2 3" xfId="7083"/>
    <cellStyle name="_Value Copy 11 30 05 gas 12 09 05 AURORA at 12 14 05_Rate Design Sch 31 3" xfId="7084"/>
    <cellStyle name="_Value Copy 11 30 05 gas 12 09 05 AURORA at 12 14 05_Rate Design Sch 31 4" xfId="7085"/>
    <cellStyle name="_Value Copy 11 30 05 gas 12 09 05 AURORA at 12 14 05_Rate Design Sch 43" xfId="7086"/>
    <cellStyle name="_Value Copy 11 30 05 gas 12 09 05 AURORA at 12 14 05_Rate Design Sch 43 2" xfId="7087"/>
    <cellStyle name="_Value Copy 11 30 05 gas 12 09 05 AURORA at 12 14 05_Rate Design Sch 43 2 2" xfId="7088"/>
    <cellStyle name="_Value Copy 11 30 05 gas 12 09 05 AURORA at 12 14 05_Rate Design Sch 43 2 3" xfId="7089"/>
    <cellStyle name="_Value Copy 11 30 05 gas 12 09 05 AURORA at 12 14 05_Rate Design Sch 43 3" xfId="7090"/>
    <cellStyle name="_Value Copy 11 30 05 gas 12 09 05 AURORA at 12 14 05_Rate Design Sch 43 4" xfId="7091"/>
    <cellStyle name="_Value Copy 11 30 05 gas 12 09 05 AURORA at 12 14 05_Rate Design Sch 448-449" xfId="7092"/>
    <cellStyle name="_Value Copy 11 30 05 gas 12 09 05 AURORA at 12 14 05_Rate Design Sch 448-449 2" xfId="7093"/>
    <cellStyle name="_Value Copy 11 30 05 gas 12 09 05 AURORA at 12 14 05_Rate Design Sch 448-449 3" xfId="7094"/>
    <cellStyle name="_Value Copy 11 30 05 gas 12 09 05 AURORA at 12 14 05_Rate Design Sch 46" xfId="7095"/>
    <cellStyle name="_Value Copy 11 30 05 gas 12 09 05 AURORA at 12 14 05_Rate Design Sch 46 2" xfId="7096"/>
    <cellStyle name="_Value Copy 11 30 05 gas 12 09 05 AURORA at 12 14 05_Rate Design Sch 46 2 2" xfId="7097"/>
    <cellStyle name="_Value Copy 11 30 05 gas 12 09 05 AURORA at 12 14 05_Rate Design Sch 46 2 3" xfId="7098"/>
    <cellStyle name="_Value Copy 11 30 05 gas 12 09 05 AURORA at 12 14 05_Rate Design Sch 46 3" xfId="7099"/>
    <cellStyle name="_Value Copy 11 30 05 gas 12 09 05 AURORA at 12 14 05_Rate Design Sch 46 4" xfId="7100"/>
    <cellStyle name="_Value Copy 11 30 05 gas 12 09 05 AURORA at 12 14 05_Rate Spread" xfId="7101"/>
    <cellStyle name="_Value Copy 11 30 05 gas 12 09 05 AURORA at 12 14 05_Rate Spread 2" xfId="7102"/>
    <cellStyle name="_Value Copy 11 30 05 gas 12 09 05 AURORA at 12 14 05_Rate Spread 2 2" xfId="7103"/>
    <cellStyle name="_Value Copy 11 30 05 gas 12 09 05 AURORA at 12 14 05_Rate Spread 2 3" xfId="7104"/>
    <cellStyle name="_Value Copy 11 30 05 gas 12 09 05 AURORA at 12 14 05_Rate Spread 3" xfId="7105"/>
    <cellStyle name="_Value Copy 11 30 05 gas 12 09 05 AURORA at 12 14 05_Rate Spread 4" xfId="7106"/>
    <cellStyle name="_Value Copy 11 30 05 gas 12 09 05 AURORA at 12 14 05_Rebuttal Power Costs" xfId="7107"/>
    <cellStyle name="_Value Copy 11 30 05 gas 12 09 05 AURORA at 12 14 05_Rebuttal Power Costs 2" xfId="7108"/>
    <cellStyle name="_Value Copy 11 30 05 gas 12 09 05 AURORA at 12 14 05_Rebuttal Power Costs 2 2" xfId="7109"/>
    <cellStyle name="_Value Copy 11 30 05 gas 12 09 05 AURORA at 12 14 05_Rebuttal Power Costs 2 3" xfId="7110"/>
    <cellStyle name="_Value Copy 11 30 05 gas 12 09 05 AURORA at 12 14 05_Rebuttal Power Costs 3" xfId="7111"/>
    <cellStyle name="_Value Copy 11 30 05 gas 12 09 05 AURORA at 12 14 05_Rebuttal Power Costs 4" xfId="7112"/>
    <cellStyle name="_Value Copy 11 30 05 gas 12 09 05 AURORA at 12 14 05_Rebuttal Power Costs_Adj Bench DR 3 for Initial Briefs (Electric)" xfId="7113"/>
    <cellStyle name="_Value Copy 11 30 05 gas 12 09 05 AURORA at 12 14 05_Rebuttal Power Costs_Adj Bench DR 3 for Initial Briefs (Electric) 2" xfId="7114"/>
    <cellStyle name="_Value Copy 11 30 05 gas 12 09 05 AURORA at 12 14 05_Rebuttal Power Costs_Adj Bench DR 3 for Initial Briefs (Electric) 2 2" xfId="7115"/>
    <cellStyle name="_Value Copy 11 30 05 gas 12 09 05 AURORA at 12 14 05_Rebuttal Power Costs_Adj Bench DR 3 for Initial Briefs (Electric) 2 3" xfId="7116"/>
    <cellStyle name="_Value Copy 11 30 05 gas 12 09 05 AURORA at 12 14 05_Rebuttal Power Costs_Adj Bench DR 3 for Initial Briefs (Electric) 3" xfId="7117"/>
    <cellStyle name="_Value Copy 11 30 05 gas 12 09 05 AURORA at 12 14 05_Rebuttal Power Costs_Adj Bench DR 3 for Initial Briefs (Electric) 4" xfId="7118"/>
    <cellStyle name="_Value Copy 11 30 05 gas 12 09 05 AURORA at 12 14 05_Rebuttal Power Costs_Electric Rev Req Model (2009 GRC) Rebuttal" xfId="7119"/>
    <cellStyle name="_Value Copy 11 30 05 gas 12 09 05 AURORA at 12 14 05_Rebuttal Power Costs_Electric Rev Req Model (2009 GRC) Rebuttal 2" xfId="7120"/>
    <cellStyle name="_Value Copy 11 30 05 gas 12 09 05 AURORA at 12 14 05_Rebuttal Power Costs_Electric Rev Req Model (2009 GRC) Rebuttal 2 2" xfId="7121"/>
    <cellStyle name="_Value Copy 11 30 05 gas 12 09 05 AURORA at 12 14 05_Rebuttal Power Costs_Electric Rev Req Model (2009 GRC) Rebuttal 2 3" xfId="7122"/>
    <cellStyle name="_Value Copy 11 30 05 gas 12 09 05 AURORA at 12 14 05_Rebuttal Power Costs_Electric Rev Req Model (2009 GRC) Rebuttal 3" xfId="7123"/>
    <cellStyle name="_Value Copy 11 30 05 gas 12 09 05 AURORA at 12 14 05_Rebuttal Power Costs_Electric Rev Req Model (2009 GRC) Rebuttal 4" xfId="7124"/>
    <cellStyle name="_Value Copy 11 30 05 gas 12 09 05 AURORA at 12 14 05_Rebuttal Power Costs_Electric Rev Req Model (2009 GRC) Rebuttal REmoval of New  WH Solar AdjustMI" xfId="7125"/>
    <cellStyle name="_Value Copy 11 30 05 gas 12 09 05 AURORA at 12 14 05_Rebuttal Power Costs_Electric Rev Req Model (2009 GRC) Rebuttal REmoval of New  WH Solar AdjustMI 2" xfId="7126"/>
    <cellStyle name="_Value Copy 11 30 05 gas 12 09 05 AURORA at 12 14 05_Rebuttal Power Costs_Electric Rev Req Model (2009 GRC) Rebuttal REmoval of New  WH Solar AdjustMI 2 2" xfId="7127"/>
    <cellStyle name="_Value Copy 11 30 05 gas 12 09 05 AURORA at 12 14 05_Rebuttal Power Costs_Electric Rev Req Model (2009 GRC) Rebuttal REmoval of New  WH Solar AdjustMI 2 3" xfId="7128"/>
    <cellStyle name="_Value Copy 11 30 05 gas 12 09 05 AURORA at 12 14 05_Rebuttal Power Costs_Electric Rev Req Model (2009 GRC) Rebuttal REmoval of New  WH Solar AdjustMI 3" xfId="7129"/>
    <cellStyle name="_Value Copy 11 30 05 gas 12 09 05 AURORA at 12 14 05_Rebuttal Power Costs_Electric Rev Req Model (2009 GRC) Rebuttal REmoval of New  WH Solar AdjustMI 4" xfId="7130"/>
    <cellStyle name="_Value Copy 11 30 05 gas 12 09 05 AURORA at 12 14 05_Rebuttal Power Costs_Electric Rev Req Model (2009 GRC) Revised 01-18-2010" xfId="7131"/>
    <cellStyle name="_Value Copy 11 30 05 gas 12 09 05 AURORA at 12 14 05_Rebuttal Power Costs_Electric Rev Req Model (2009 GRC) Revised 01-18-2010 2" xfId="7132"/>
    <cellStyle name="_Value Copy 11 30 05 gas 12 09 05 AURORA at 12 14 05_Rebuttal Power Costs_Electric Rev Req Model (2009 GRC) Revised 01-18-2010 2 2" xfId="7133"/>
    <cellStyle name="_Value Copy 11 30 05 gas 12 09 05 AURORA at 12 14 05_Rebuttal Power Costs_Electric Rev Req Model (2009 GRC) Revised 01-18-2010 2 3" xfId="7134"/>
    <cellStyle name="_Value Copy 11 30 05 gas 12 09 05 AURORA at 12 14 05_Rebuttal Power Costs_Electric Rev Req Model (2009 GRC) Revised 01-18-2010 3" xfId="7135"/>
    <cellStyle name="_Value Copy 11 30 05 gas 12 09 05 AURORA at 12 14 05_Rebuttal Power Costs_Electric Rev Req Model (2009 GRC) Revised 01-18-2010 4" xfId="7136"/>
    <cellStyle name="_Value Copy 11 30 05 gas 12 09 05 AURORA at 12 14 05_Rebuttal Power Costs_Final Order Electric EXHIBIT A-1" xfId="7137"/>
    <cellStyle name="_Value Copy 11 30 05 gas 12 09 05 AURORA at 12 14 05_Rebuttal Power Costs_Final Order Electric EXHIBIT A-1 2" xfId="7138"/>
    <cellStyle name="_Value Copy 11 30 05 gas 12 09 05 AURORA at 12 14 05_Rebuttal Power Costs_Final Order Electric EXHIBIT A-1 2 2" xfId="7139"/>
    <cellStyle name="_Value Copy 11 30 05 gas 12 09 05 AURORA at 12 14 05_Rebuttal Power Costs_Final Order Electric EXHIBIT A-1 2 3" xfId="7140"/>
    <cellStyle name="_Value Copy 11 30 05 gas 12 09 05 AURORA at 12 14 05_Rebuttal Power Costs_Final Order Electric EXHIBIT A-1 3" xfId="7141"/>
    <cellStyle name="_Value Copy 11 30 05 gas 12 09 05 AURORA at 12 14 05_Rebuttal Power Costs_Final Order Electric EXHIBIT A-1 4" xfId="7142"/>
    <cellStyle name="_Value Copy 11 30 05 gas 12 09 05 AURORA at 12 14 05_RECS vs PTC's w Interest 6-28-10" xfId="7143"/>
    <cellStyle name="_Value Copy 11 30 05 gas 12 09 05 AURORA at 12 14 05_ROR 5.02" xfId="7144"/>
    <cellStyle name="_Value Copy 11 30 05 gas 12 09 05 AURORA at 12 14 05_ROR 5.02 2" xfId="7145"/>
    <cellStyle name="_Value Copy 11 30 05 gas 12 09 05 AURORA at 12 14 05_ROR 5.02 2 2" xfId="7146"/>
    <cellStyle name="_Value Copy 11 30 05 gas 12 09 05 AURORA at 12 14 05_ROR 5.02 2 3" xfId="7147"/>
    <cellStyle name="_Value Copy 11 30 05 gas 12 09 05 AURORA at 12 14 05_ROR 5.02 3" xfId="7148"/>
    <cellStyle name="_Value Copy 11 30 05 gas 12 09 05 AURORA at 12 14 05_Sch 40 Feeder OH 2008" xfId="7149"/>
    <cellStyle name="_Value Copy 11 30 05 gas 12 09 05 AURORA at 12 14 05_Sch 40 Feeder OH 2008 2" xfId="7150"/>
    <cellStyle name="_Value Copy 11 30 05 gas 12 09 05 AURORA at 12 14 05_Sch 40 Feeder OH 2008 2 2" xfId="7151"/>
    <cellStyle name="_Value Copy 11 30 05 gas 12 09 05 AURORA at 12 14 05_Sch 40 Feeder OH 2008 2 3" xfId="7152"/>
    <cellStyle name="_Value Copy 11 30 05 gas 12 09 05 AURORA at 12 14 05_Sch 40 Feeder OH 2008 3" xfId="7153"/>
    <cellStyle name="_Value Copy 11 30 05 gas 12 09 05 AURORA at 12 14 05_Sch 40 Feeder OH 2008 4" xfId="7154"/>
    <cellStyle name="_Value Copy 11 30 05 gas 12 09 05 AURORA at 12 14 05_Sch 40 Interim Energy Rates " xfId="7155"/>
    <cellStyle name="_Value Copy 11 30 05 gas 12 09 05 AURORA at 12 14 05_Sch 40 Interim Energy Rates  2" xfId="7156"/>
    <cellStyle name="_Value Copy 11 30 05 gas 12 09 05 AURORA at 12 14 05_Sch 40 Interim Energy Rates  2 2" xfId="7157"/>
    <cellStyle name="_Value Copy 11 30 05 gas 12 09 05 AURORA at 12 14 05_Sch 40 Interim Energy Rates  2 3" xfId="7158"/>
    <cellStyle name="_Value Copy 11 30 05 gas 12 09 05 AURORA at 12 14 05_Sch 40 Interim Energy Rates  3" xfId="7159"/>
    <cellStyle name="_Value Copy 11 30 05 gas 12 09 05 AURORA at 12 14 05_Sch 40 Substation A&amp;G 2008" xfId="7160"/>
    <cellStyle name="_Value Copy 11 30 05 gas 12 09 05 AURORA at 12 14 05_Sch 40 Substation A&amp;G 2008 2" xfId="7161"/>
    <cellStyle name="_Value Copy 11 30 05 gas 12 09 05 AURORA at 12 14 05_Sch 40 Substation A&amp;G 2008 2 2" xfId="7162"/>
    <cellStyle name="_Value Copy 11 30 05 gas 12 09 05 AURORA at 12 14 05_Sch 40 Substation A&amp;G 2008 2 3" xfId="7163"/>
    <cellStyle name="_Value Copy 11 30 05 gas 12 09 05 AURORA at 12 14 05_Sch 40 Substation A&amp;G 2008 3" xfId="7164"/>
    <cellStyle name="_Value Copy 11 30 05 gas 12 09 05 AURORA at 12 14 05_Sch 40 Substation A&amp;G 2008 4" xfId="7165"/>
    <cellStyle name="_Value Copy 11 30 05 gas 12 09 05 AURORA at 12 14 05_Sch 40 Substation O&amp;M 2008" xfId="7166"/>
    <cellStyle name="_Value Copy 11 30 05 gas 12 09 05 AURORA at 12 14 05_Sch 40 Substation O&amp;M 2008 2" xfId="7167"/>
    <cellStyle name="_Value Copy 11 30 05 gas 12 09 05 AURORA at 12 14 05_Sch 40 Substation O&amp;M 2008 2 2" xfId="7168"/>
    <cellStyle name="_Value Copy 11 30 05 gas 12 09 05 AURORA at 12 14 05_Sch 40 Substation O&amp;M 2008 2 3" xfId="7169"/>
    <cellStyle name="_Value Copy 11 30 05 gas 12 09 05 AURORA at 12 14 05_Sch 40 Substation O&amp;M 2008 3" xfId="7170"/>
    <cellStyle name="_Value Copy 11 30 05 gas 12 09 05 AURORA at 12 14 05_Sch 40 Substation O&amp;M 2008 4" xfId="7171"/>
    <cellStyle name="_Value Copy 11 30 05 gas 12 09 05 AURORA at 12 14 05_Subs 2008" xfId="7172"/>
    <cellStyle name="_Value Copy 11 30 05 gas 12 09 05 AURORA at 12 14 05_Subs 2008 2" xfId="7173"/>
    <cellStyle name="_Value Copy 11 30 05 gas 12 09 05 AURORA at 12 14 05_Subs 2008 2 2" xfId="7174"/>
    <cellStyle name="_Value Copy 11 30 05 gas 12 09 05 AURORA at 12 14 05_Subs 2008 2 3" xfId="7175"/>
    <cellStyle name="_Value Copy 11 30 05 gas 12 09 05 AURORA at 12 14 05_Subs 2008 3" xfId="7176"/>
    <cellStyle name="_Value Copy 11 30 05 gas 12 09 05 AURORA at 12 14 05_Subs 2008 4" xfId="7177"/>
    <cellStyle name="_Value Copy 11 30 05 gas 12 09 05 AURORA at 12 14 05_Transmission Workbook for May BOD" xfId="7178"/>
    <cellStyle name="_Value Copy 11 30 05 gas 12 09 05 AURORA at 12 14 05_Transmission Workbook for May BOD 2" xfId="7179"/>
    <cellStyle name="_Value Copy 11 30 05 gas 12 09 05 AURORA at 12 14 05_Typical Residential Impacts 10.27.08" xfId="7180"/>
    <cellStyle name="_Value Copy 11 30 05 gas 12 09 05 AURORA at 12 14 05_Wind Integration 10GRC" xfId="7181"/>
    <cellStyle name="_Value Copy 11 30 05 gas 12 09 05 AURORA at 12 14 05_Wind Integration 10GRC 2" xfId="7182"/>
    <cellStyle name="_VC 2007GRC PC 10312007" xfId="7183"/>
    <cellStyle name="_VC 6.15.06 update on 06GRC power costs.xls Chart 1" xfId="7184"/>
    <cellStyle name="_VC 6.15.06 update on 06GRC power costs.xls Chart 1 2" xfId="7185"/>
    <cellStyle name="_VC 6.15.06 update on 06GRC power costs.xls Chart 1 2 2" xfId="7186"/>
    <cellStyle name="_VC 6.15.06 update on 06GRC power costs.xls Chart 1 2 2 2" xfId="7187"/>
    <cellStyle name="_VC 6.15.06 update on 06GRC power costs.xls Chart 1 2 2 3" xfId="7188"/>
    <cellStyle name="_VC 6.15.06 update on 06GRC power costs.xls Chart 1 2 3" xfId="7189"/>
    <cellStyle name="_VC 6.15.06 update on 06GRC power costs.xls Chart 1 2 4" xfId="7190"/>
    <cellStyle name="_VC 6.15.06 update on 06GRC power costs.xls Chart 1 3" xfId="7191"/>
    <cellStyle name="_VC 6.15.06 update on 06GRC power costs.xls Chart 1 3 2" xfId="7192"/>
    <cellStyle name="_VC 6.15.06 update on 06GRC power costs.xls Chart 1 3 2 2" xfId="7193"/>
    <cellStyle name="_VC 6.15.06 update on 06GRC power costs.xls Chart 1 3 2 3" xfId="7194"/>
    <cellStyle name="_VC 6.15.06 update on 06GRC power costs.xls Chart 1 3 3" xfId="7195"/>
    <cellStyle name="_VC 6.15.06 update on 06GRC power costs.xls Chart 1 3 3 2" xfId="7196"/>
    <cellStyle name="_VC 6.15.06 update on 06GRC power costs.xls Chart 1 3 3 3" xfId="7197"/>
    <cellStyle name="_VC 6.15.06 update on 06GRC power costs.xls Chart 1 3 4" xfId="7198"/>
    <cellStyle name="_VC 6.15.06 update on 06GRC power costs.xls Chart 1 3 4 2" xfId="7199"/>
    <cellStyle name="_VC 6.15.06 update on 06GRC power costs.xls Chart 1 3 4 3" xfId="7200"/>
    <cellStyle name="_VC 6.15.06 update on 06GRC power costs.xls Chart 1 4" xfId="7201"/>
    <cellStyle name="_VC 6.15.06 update on 06GRC power costs.xls Chart 1 4 2" xfId="7202"/>
    <cellStyle name="_VC 6.15.06 update on 06GRC power costs.xls Chart 1 4 3" xfId="7203"/>
    <cellStyle name="_VC 6.15.06 update on 06GRC power costs.xls Chart 1 5" xfId="7204"/>
    <cellStyle name="_VC 6.15.06 update on 06GRC power costs.xls Chart 1 6" xfId="7205"/>
    <cellStyle name="_VC 6.15.06 update on 06GRC power costs.xls Chart 1 7" xfId="7206"/>
    <cellStyle name="_VC 6.15.06 update on 06GRC power costs.xls Chart 1_04 07E Wild Horse Wind Expansion (C) (2)" xfId="7207"/>
    <cellStyle name="_VC 6.15.06 update on 06GRC power costs.xls Chart 1_04 07E Wild Horse Wind Expansion (C) (2) 2" xfId="7208"/>
    <cellStyle name="_VC 6.15.06 update on 06GRC power costs.xls Chart 1_04 07E Wild Horse Wind Expansion (C) (2) 2 2" xfId="7209"/>
    <cellStyle name="_VC 6.15.06 update on 06GRC power costs.xls Chart 1_04 07E Wild Horse Wind Expansion (C) (2) 2 3" xfId="7210"/>
    <cellStyle name="_VC 6.15.06 update on 06GRC power costs.xls Chart 1_04 07E Wild Horse Wind Expansion (C) (2) 3" xfId="7211"/>
    <cellStyle name="_VC 6.15.06 update on 06GRC power costs.xls Chart 1_04 07E Wild Horse Wind Expansion (C) (2) 4" xfId="7212"/>
    <cellStyle name="_VC 6.15.06 update on 06GRC power costs.xls Chart 1_04 07E Wild Horse Wind Expansion (C) (2)_Adj Bench DR 3 for Initial Briefs (Electric)" xfId="7213"/>
    <cellStyle name="_VC 6.15.06 update on 06GRC power costs.xls Chart 1_04 07E Wild Horse Wind Expansion (C) (2)_Adj Bench DR 3 for Initial Briefs (Electric) 2" xfId="7214"/>
    <cellStyle name="_VC 6.15.06 update on 06GRC power costs.xls Chart 1_04 07E Wild Horse Wind Expansion (C) (2)_Adj Bench DR 3 for Initial Briefs (Electric) 2 2" xfId="7215"/>
    <cellStyle name="_VC 6.15.06 update on 06GRC power costs.xls Chart 1_04 07E Wild Horse Wind Expansion (C) (2)_Adj Bench DR 3 for Initial Briefs (Electric) 2 3" xfId="7216"/>
    <cellStyle name="_VC 6.15.06 update on 06GRC power costs.xls Chart 1_04 07E Wild Horse Wind Expansion (C) (2)_Adj Bench DR 3 for Initial Briefs (Electric) 3" xfId="7217"/>
    <cellStyle name="_VC 6.15.06 update on 06GRC power costs.xls Chart 1_04 07E Wild Horse Wind Expansion (C) (2)_Adj Bench DR 3 for Initial Briefs (Electric) 4" xfId="7218"/>
    <cellStyle name="_VC 6.15.06 update on 06GRC power costs.xls Chart 1_04 07E Wild Horse Wind Expansion (C) (2)_Book1" xfId="7219"/>
    <cellStyle name="_VC 6.15.06 update on 06GRC power costs.xls Chart 1_04 07E Wild Horse Wind Expansion (C) (2)_Electric Rev Req Model (2009 GRC) " xfId="7220"/>
    <cellStyle name="_VC 6.15.06 update on 06GRC power costs.xls Chart 1_04 07E Wild Horse Wind Expansion (C) (2)_Electric Rev Req Model (2009 GRC)  2" xfId="7221"/>
    <cellStyle name="_VC 6.15.06 update on 06GRC power costs.xls Chart 1_04 07E Wild Horse Wind Expansion (C) (2)_Electric Rev Req Model (2009 GRC)  2 2" xfId="7222"/>
    <cellStyle name="_VC 6.15.06 update on 06GRC power costs.xls Chart 1_04 07E Wild Horse Wind Expansion (C) (2)_Electric Rev Req Model (2009 GRC)  2 3" xfId="7223"/>
    <cellStyle name="_VC 6.15.06 update on 06GRC power costs.xls Chart 1_04 07E Wild Horse Wind Expansion (C) (2)_Electric Rev Req Model (2009 GRC)  3" xfId="7224"/>
    <cellStyle name="_VC 6.15.06 update on 06GRC power costs.xls Chart 1_04 07E Wild Horse Wind Expansion (C) (2)_Electric Rev Req Model (2009 GRC)  4" xfId="7225"/>
    <cellStyle name="_VC 6.15.06 update on 06GRC power costs.xls Chart 1_04 07E Wild Horse Wind Expansion (C) (2)_Electric Rev Req Model (2009 GRC) Rebuttal" xfId="7226"/>
    <cellStyle name="_VC 6.15.06 update on 06GRC power costs.xls Chart 1_04 07E Wild Horse Wind Expansion (C) (2)_Electric Rev Req Model (2009 GRC) Rebuttal 2" xfId="7227"/>
    <cellStyle name="_VC 6.15.06 update on 06GRC power costs.xls Chart 1_04 07E Wild Horse Wind Expansion (C) (2)_Electric Rev Req Model (2009 GRC) Rebuttal 2 2" xfId="7228"/>
    <cellStyle name="_VC 6.15.06 update on 06GRC power costs.xls Chart 1_04 07E Wild Horse Wind Expansion (C) (2)_Electric Rev Req Model (2009 GRC) Rebuttal 2 3" xfId="7229"/>
    <cellStyle name="_VC 6.15.06 update on 06GRC power costs.xls Chart 1_04 07E Wild Horse Wind Expansion (C) (2)_Electric Rev Req Model (2009 GRC) Rebuttal 3" xfId="7230"/>
    <cellStyle name="_VC 6.15.06 update on 06GRC power costs.xls Chart 1_04 07E Wild Horse Wind Expansion (C) (2)_Electric Rev Req Model (2009 GRC) Rebuttal 4" xfId="7231"/>
    <cellStyle name="_VC 6.15.06 update on 06GRC power costs.xls Chart 1_04 07E Wild Horse Wind Expansion (C) (2)_Electric Rev Req Model (2009 GRC) Rebuttal REmoval of New  WH Solar AdjustMI" xfId="7232"/>
    <cellStyle name="_VC 6.15.06 update on 06GRC power costs.xls Chart 1_04 07E Wild Horse Wind Expansion (C) (2)_Electric Rev Req Model (2009 GRC) Rebuttal REmoval of New  WH Solar AdjustMI 2" xfId="7233"/>
    <cellStyle name="_VC 6.15.06 update on 06GRC power costs.xls Chart 1_04 07E Wild Horse Wind Expansion (C) (2)_Electric Rev Req Model (2009 GRC) Rebuttal REmoval of New  WH Solar AdjustMI 2 2" xfId="7234"/>
    <cellStyle name="_VC 6.15.06 update on 06GRC power costs.xls Chart 1_04 07E Wild Horse Wind Expansion (C) (2)_Electric Rev Req Model (2009 GRC) Rebuttal REmoval of New  WH Solar AdjustMI 2 3" xfId="7235"/>
    <cellStyle name="_VC 6.15.06 update on 06GRC power costs.xls Chart 1_04 07E Wild Horse Wind Expansion (C) (2)_Electric Rev Req Model (2009 GRC) Rebuttal REmoval of New  WH Solar AdjustMI 3" xfId="7236"/>
    <cellStyle name="_VC 6.15.06 update on 06GRC power costs.xls Chart 1_04 07E Wild Horse Wind Expansion (C) (2)_Electric Rev Req Model (2009 GRC) Rebuttal REmoval of New  WH Solar AdjustMI 4" xfId="7237"/>
    <cellStyle name="_VC 6.15.06 update on 06GRC power costs.xls Chart 1_04 07E Wild Horse Wind Expansion (C) (2)_Electric Rev Req Model (2009 GRC) Revised 01-18-2010" xfId="7238"/>
    <cellStyle name="_VC 6.15.06 update on 06GRC power costs.xls Chart 1_04 07E Wild Horse Wind Expansion (C) (2)_Electric Rev Req Model (2009 GRC) Revised 01-18-2010 2" xfId="7239"/>
    <cellStyle name="_VC 6.15.06 update on 06GRC power costs.xls Chart 1_04 07E Wild Horse Wind Expansion (C) (2)_Electric Rev Req Model (2009 GRC) Revised 01-18-2010 2 2" xfId="7240"/>
    <cellStyle name="_VC 6.15.06 update on 06GRC power costs.xls Chart 1_04 07E Wild Horse Wind Expansion (C) (2)_Electric Rev Req Model (2009 GRC) Revised 01-18-2010 2 3" xfId="7241"/>
    <cellStyle name="_VC 6.15.06 update on 06GRC power costs.xls Chart 1_04 07E Wild Horse Wind Expansion (C) (2)_Electric Rev Req Model (2009 GRC) Revised 01-18-2010 3" xfId="7242"/>
    <cellStyle name="_VC 6.15.06 update on 06GRC power costs.xls Chart 1_04 07E Wild Horse Wind Expansion (C) (2)_Electric Rev Req Model (2009 GRC) Revised 01-18-2010 4" xfId="7243"/>
    <cellStyle name="_VC 6.15.06 update on 06GRC power costs.xls Chart 1_04 07E Wild Horse Wind Expansion (C) (2)_Electric Rev Req Model (2010 GRC)" xfId="7244"/>
    <cellStyle name="_VC 6.15.06 update on 06GRC power costs.xls Chart 1_04 07E Wild Horse Wind Expansion (C) (2)_Electric Rev Req Model (2010 GRC) SF" xfId="7245"/>
    <cellStyle name="_VC 6.15.06 update on 06GRC power costs.xls Chart 1_04 07E Wild Horse Wind Expansion (C) (2)_Final Order Electric EXHIBIT A-1" xfId="7246"/>
    <cellStyle name="_VC 6.15.06 update on 06GRC power costs.xls Chart 1_04 07E Wild Horse Wind Expansion (C) (2)_Final Order Electric EXHIBIT A-1 2" xfId="7247"/>
    <cellStyle name="_VC 6.15.06 update on 06GRC power costs.xls Chart 1_04 07E Wild Horse Wind Expansion (C) (2)_Final Order Electric EXHIBIT A-1 2 2" xfId="7248"/>
    <cellStyle name="_VC 6.15.06 update on 06GRC power costs.xls Chart 1_04 07E Wild Horse Wind Expansion (C) (2)_Final Order Electric EXHIBIT A-1 2 3" xfId="7249"/>
    <cellStyle name="_VC 6.15.06 update on 06GRC power costs.xls Chart 1_04 07E Wild Horse Wind Expansion (C) (2)_Final Order Electric EXHIBIT A-1 3" xfId="7250"/>
    <cellStyle name="_VC 6.15.06 update on 06GRC power costs.xls Chart 1_04 07E Wild Horse Wind Expansion (C) (2)_Final Order Electric EXHIBIT A-1 4" xfId="7251"/>
    <cellStyle name="_VC 6.15.06 update on 06GRC power costs.xls Chart 1_04 07E Wild Horse Wind Expansion (C) (2)_TENASKA REGULATORY ASSET" xfId="7252"/>
    <cellStyle name="_VC 6.15.06 update on 06GRC power costs.xls Chart 1_04 07E Wild Horse Wind Expansion (C) (2)_TENASKA REGULATORY ASSET 2" xfId="7253"/>
    <cellStyle name="_VC 6.15.06 update on 06GRC power costs.xls Chart 1_04 07E Wild Horse Wind Expansion (C) (2)_TENASKA REGULATORY ASSET 2 2" xfId="7254"/>
    <cellStyle name="_VC 6.15.06 update on 06GRC power costs.xls Chart 1_04 07E Wild Horse Wind Expansion (C) (2)_TENASKA REGULATORY ASSET 2 3" xfId="7255"/>
    <cellStyle name="_VC 6.15.06 update on 06GRC power costs.xls Chart 1_04 07E Wild Horse Wind Expansion (C) (2)_TENASKA REGULATORY ASSET 3" xfId="7256"/>
    <cellStyle name="_VC 6.15.06 update on 06GRC power costs.xls Chart 1_04 07E Wild Horse Wind Expansion (C) (2)_TENASKA REGULATORY ASSET 4" xfId="7257"/>
    <cellStyle name="_VC 6.15.06 update on 06GRC power costs.xls Chart 1_16.37E Wild Horse Expansion DeferralRevwrkingfile SF" xfId="7258"/>
    <cellStyle name="_VC 6.15.06 update on 06GRC power costs.xls Chart 1_16.37E Wild Horse Expansion DeferralRevwrkingfile SF 2" xfId="7259"/>
    <cellStyle name="_VC 6.15.06 update on 06GRC power costs.xls Chart 1_16.37E Wild Horse Expansion DeferralRevwrkingfile SF 2 2" xfId="7260"/>
    <cellStyle name="_VC 6.15.06 update on 06GRC power costs.xls Chart 1_16.37E Wild Horse Expansion DeferralRevwrkingfile SF 2 3" xfId="7261"/>
    <cellStyle name="_VC 6.15.06 update on 06GRC power costs.xls Chart 1_16.37E Wild Horse Expansion DeferralRevwrkingfile SF 3" xfId="7262"/>
    <cellStyle name="_VC 6.15.06 update on 06GRC power costs.xls Chart 1_16.37E Wild Horse Expansion DeferralRevwrkingfile SF 4" xfId="7263"/>
    <cellStyle name="_VC 6.15.06 update on 06GRC power costs.xls Chart 1_2009 Compliance Filing PCA Exhibits for GRC" xfId="7264"/>
    <cellStyle name="_VC 6.15.06 update on 06GRC power costs.xls Chart 1_2009 Compliance Filing PCA Exhibits for GRC 2" xfId="7265"/>
    <cellStyle name="_VC 6.15.06 update on 06GRC power costs.xls Chart 1_2009 GRC Compl Filing - Exhibit D" xfId="7266"/>
    <cellStyle name="_VC 6.15.06 update on 06GRC power costs.xls Chart 1_2009 GRC Compl Filing - Exhibit D 2" xfId="7267"/>
    <cellStyle name="_VC 6.15.06 update on 06GRC power costs.xls Chart 1_2009 GRC Compl Filing - Exhibit D 3" xfId="7268"/>
    <cellStyle name="_VC 6.15.06 update on 06GRC power costs.xls Chart 1_2010 PTC's July1_Dec31 2010 " xfId="7269"/>
    <cellStyle name="_VC 6.15.06 update on 06GRC power costs.xls Chart 1_2010 PTC's Sept10_Aug11 (Version 4)" xfId="7270"/>
    <cellStyle name="_VC 6.15.06 update on 06GRC power costs.xls Chart 1_3.01 Income Statement" xfId="7271"/>
    <cellStyle name="_VC 6.15.06 update on 06GRC power costs.xls Chart 1_4 31 Regulatory Assets and Liabilities  7 06- Exhibit D" xfId="7272"/>
    <cellStyle name="_VC 6.15.06 update on 06GRC power costs.xls Chart 1_4 31 Regulatory Assets and Liabilities  7 06- Exhibit D 2" xfId="7273"/>
    <cellStyle name="_VC 6.15.06 update on 06GRC power costs.xls Chart 1_4 31 Regulatory Assets and Liabilities  7 06- Exhibit D 2 2" xfId="7274"/>
    <cellStyle name="_VC 6.15.06 update on 06GRC power costs.xls Chart 1_4 31 Regulatory Assets and Liabilities  7 06- Exhibit D 2 3" xfId="7275"/>
    <cellStyle name="_VC 6.15.06 update on 06GRC power costs.xls Chart 1_4 31 Regulatory Assets and Liabilities  7 06- Exhibit D 3" xfId="7276"/>
    <cellStyle name="_VC 6.15.06 update on 06GRC power costs.xls Chart 1_4 31 Regulatory Assets and Liabilities  7 06- Exhibit D 4" xfId="7277"/>
    <cellStyle name="_VC 6.15.06 update on 06GRC power costs.xls Chart 1_4 31 Regulatory Assets and Liabilities  7 06- Exhibit D_NIM Summary" xfId="7278"/>
    <cellStyle name="_VC 6.15.06 update on 06GRC power costs.xls Chart 1_4 31 Regulatory Assets and Liabilities  7 06- Exhibit D_NIM Summary 2" xfId="7279"/>
    <cellStyle name="_VC 6.15.06 update on 06GRC power costs.xls Chart 1_4 32 Regulatory Assets and Liabilities  7 06- Exhibit D" xfId="7280"/>
    <cellStyle name="_VC 6.15.06 update on 06GRC power costs.xls Chart 1_4 32 Regulatory Assets and Liabilities  7 06- Exhibit D 2" xfId="7281"/>
    <cellStyle name="_VC 6.15.06 update on 06GRC power costs.xls Chart 1_4 32 Regulatory Assets and Liabilities  7 06- Exhibit D 2 2" xfId="7282"/>
    <cellStyle name="_VC 6.15.06 update on 06GRC power costs.xls Chart 1_4 32 Regulatory Assets and Liabilities  7 06- Exhibit D 2 3" xfId="7283"/>
    <cellStyle name="_VC 6.15.06 update on 06GRC power costs.xls Chart 1_4 32 Regulatory Assets and Liabilities  7 06- Exhibit D 3" xfId="7284"/>
    <cellStyle name="_VC 6.15.06 update on 06GRC power costs.xls Chart 1_4 32 Regulatory Assets and Liabilities  7 06- Exhibit D 4" xfId="7285"/>
    <cellStyle name="_VC 6.15.06 update on 06GRC power costs.xls Chart 1_4 32 Regulatory Assets and Liabilities  7 06- Exhibit D_NIM Summary" xfId="7286"/>
    <cellStyle name="_VC 6.15.06 update on 06GRC power costs.xls Chart 1_4 32 Regulatory Assets and Liabilities  7 06- Exhibit D_NIM Summary 2" xfId="7287"/>
    <cellStyle name="_VC 6.15.06 update on 06GRC power costs.xls Chart 1_ACCOUNTS" xfId="7288"/>
    <cellStyle name="_VC 6.15.06 update on 06GRC power costs.xls Chart 1_Att B to RECs proceeds proposal" xfId="7289"/>
    <cellStyle name="_VC 6.15.06 update on 06GRC power costs.xls Chart 1_AURORA Total New" xfId="7290"/>
    <cellStyle name="_VC 6.15.06 update on 06GRC power costs.xls Chart 1_AURORA Total New 2" xfId="7291"/>
    <cellStyle name="_VC 6.15.06 update on 06GRC power costs.xls Chart 1_Backup for Attachment B 2010-09-09" xfId="7292"/>
    <cellStyle name="_VC 6.15.06 update on 06GRC power costs.xls Chart 1_Bench Request - Attachment B" xfId="7293"/>
    <cellStyle name="_VC 6.15.06 update on 06GRC power costs.xls Chart 1_Book2" xfId="7294"/>
    <cellStyle name="_VC 6.15.06 update on 06GRC power costs.xls Chart 1_Book2 2" xfId="7295"/>
    <cellStyle name="_VC 6.15.06 update on 06GRC power costs.xls Chart 1_Book2 2 2" xfId="7296"/>
    <cellStyle name="_VC 6.15.06 update on 06GRC power costs.xls Chart 1_Book2 2 3" xfId="7297"/>
    <cellStyle name="_VC 6.15.06 update on 06GRC power costs.xls Chart 1_Book2 3" xfId="7298"/>
    <cellStyle name="_VC 6.15.06 update on 06GRC power costs.xls Chart 1_Book2 4" xfId="7299"/>
    <cellStyle name="_VC 6.15.06 update on 06GRC power costs.xls Chart 1_Book2_Adj Bench DR 3 for Initial Briefs (Electric)" xfId="7300"/>
    <cellStyle name="_VC 6.15.06 update on 06GRC power costs.xls Chart 1_Book2_Adj Bench DR 3 for Initial Briefs (Electric) 2" xfId="7301"/>
    <cellStyle name="_VC 6.15.06 update on 06GRC power costs.xls Chart 1_Book2_Adj Bench DR 3 for Initial Briefs (Electric) 2 2" xfId="7302"/>
    <cellStyle name="_VC 6.15.06 update on 06GRC power costs.xls Chart 1_Book2_Adj Bench DR 3 for Initial Briefs (Electric) 2 3" xfId="7303"/>
    <cellStyle name="_VC 6.15.06 update on 06GRC power costs.xls Chart 1_Book2_Adj Bench DR 3 for Initial Briefs (Electric) 3" xfId="7304"/>
    <cellStyle name="_VC 6.15.06 update on 06GRC power costs.xls Chart 1_Book2_Adj Bench DR 3 for Initial Briefs (Electric) 4" xfId="7305"/>
    <cellStyle name="_VC 6.15.06 update on 06GRC power costs.xls Chart 1_Book2_Electric Rev Req Model (2009 GRC) Rebuttal" xfId="7306"/>
    <cellStyle name="_VC 6.15.06 update on 06GRC power costs.xls Chart 1_Book2_Electric Rev Req Model (2009 GRC) Rebuttal 2" xfId="7307"/>
    <cellStyle name="_VC 6.15.06 update on 06GRC power costs.xls Chart 1_Book2_Electric Rev Req Model (2009 GRC) Rebuttal 2 2" xfId="7308"/>
    <cellStyle name="_VC 6.15.06 update on 06GRC power costs.xls Chart 1_Book2_Electric Rev Req Model (2009 GRC) Rebuttal 2 3" xfId="7309"/>
    <cellStyle name="_VC 6.15.06 update on 06GRC power costs.xls Chart 1_Book2_Electric Rev Req Model (2009 GRC) Rebuttal 3" xfId="7310"/>
    <cellStyle name="_VC 6.15.06 update on 06GRC power costs.xls Chart 1_Book2_Electric Rev Req Model (2009 GRC) Rebuttal 4" xfId="7311"/>
    <cellStyle name="_VC 6.15.06 update on 06GRC power costs.xls Chart 1_Book2_Electric Rev Req Model (2009 GRC) Rebuttal REmoval of New  WH Solar AdjustMI" xfId="7312"/>
    <cellStyle name="_VC 6.15.06 update on 06GRC power costs.xls Chart 1_Book2_Electric Rev Req Model (2009 GRC) Rebuttal REmoval of New  WH Solar AdjustMI 2" xfId="7313"/>
    <cellStyle name="_VC 6.15.06 update on 06GRC power costs.xls Chart 1_Book2_Electric Rev Req Model (2009 GRC) Rebuttal REmoval of New  WH Solar AdjustMI 2 2" xfId="7314"/>
    <cellStyle name="_VC 6.15.06 update on 06GRC power costs.xls Chart 1_Book2_Electric Rev Req Model (2009 GRC) Rebuttal REmoval of New  WH Solar AdjustMI 2 3" xfId="7315"/>
    <cellStyle name="_VC 6.15.06 update on 06GRC power costs.xls Chart 1_Book2_Electric Rev Req Model (2009 GRC) Rebuttal REmoval of New  WH Solar AdjustMI 3" xfId="7316"/>
    <cellStyle name="_VC 6.15.06 update on 06GRC power costs.xls Chart 1_Book2_Electric Rev Req Model (2009 GRC) Rebuttal REmoval of New  WH Solar AdjustMI 4" xfId="7317"/>
    <cellStyle name="_VC 6.15.06 update on 06GRC power costs.xls Chart 1_Book2_Electric Rev Req Model (2009 GRC) Revised 01-18-2010" xfId="7318"/>
    <cellStyle name="_VC 6.15.06 update on 06GRC power costs.xls Chart 1_Book2_Electric Rev Req Model (2009 GRC) Revised 01-18-2010 2" xfId="7319"/>
    <cellStyle name="_VC 6.15.06 update on 06GRC power costs.xls Chart 1_Book2_Electric Rev Req Model (2009 GRC) Revised 01-18-2010 2 2" xfId="7320"/>
    <cellStyle name="_VC 6.15.06 update on 06GRC power costs.xls Chart 1_Book2_Electric Rev Req Model (2009 GRC) Revised 01-18-2010 2 3" xfId="7321"/>
    <cellStyle name="_VC 6.15.06 update on 06GRC power costs.xls Chart 1_Book2_Electric Rev Req Model (2009 GRC) Revised 01-18-2010 3" xfId="7322"/>
    <cellStyle name="_VC 6.15.06 update on 06GRC power costs.xls Chart 1_Book2_Electric Rev Req Model (2009 GRC) Revised 01-18-2010 4" xfId="7323"/>
    <cellStyle name="_VC 6.15.06 update on 06GRC power costs.xls Chart 1_Book2_Final Order Electric EXHIBIT A-1" xfId="7324"/>
    <cellStyle name="_VC 6.15.06 update on 06GRC power costs.xls Chart 1_Book2_Final Order Electric EXHIBIT A-1 2" xfId="7325"/>
    <cellStyle name="_VC 6.15.06 update on 06GRC power costs.xls Chart 1_Book2_Final Order Electric EXHIBIT A-1 2 2" xfId="7326"/>
    <cellStyle name="_VC 6.15.06 update on 06GRC power costs.xls Chart 1_Book2_Final Order Electric EXHIBIT A-1 2 3" xfId="7327"/>
    <cellStyle name="_VC 6.15.06 update on 06GRC power costs.xls Chart 1_Book2_Final Order Electric EXHIBIT A-1 3" xfId="7328"/>
    <cellStyle name="_VC 6.15.06 update on 06GRC power costs.xls Chart 1_Book2_Final Order Electric EXHIBIT A-1 4" xfId="7329"/>
    <cellStyle name="_VC 6.15.06 update on 06GRC power costs.xls Chart 1_Book4" xfId="7330"/>
    <cellStyle name="_VC 6.15.06 update on 06GRC power costs.xls Chart 1_Book4 2" xfId="7331"/>
    <cellStyle name="_VC 6.15.06 update on 06GRC power costs.xls Chart 1_Book4 2 2" xfId="7332"/>
    <cellStyle name="_VC 6.15.06 update on 06GRC power costs.xls Chart 1_Book4 2 3" xfId="7333"/>
    <cellStyle name="_VC 6.15.06 update on 06GRC power costs.xls Chart 1_Book4 3" xfId="7334"/>
    <cellStyle name="_VC 6.15.06 update on 06GRC power costs.xls Chart 1_Book4 4" xfId="7335"/>
    <cellStyle name="_VC 6.15.06 update on 06GRC power costs.xls Chart 1_Book9" xfId="7336"/>
    <cellStyle name="_VC 6.15.06 update on 06GRC power costs.xls Chart 1_Book9 2" xfId="7337"/>
    <cellStyle name="_VC 6.15.06 update on 06GRC power costs.xls Chart 1_Book9 2 2" xfId="7338"/>
    <cellStyle name="_VC 6.15.06 update on 06GRC power costs.xls Chart 1_Book9 2 3" xfId="7339"/>
    <cellStyle name="_VC 6.15.06 update on 06GRC power costs.xls Chart 1_Book9 3" xfId="7340"/>
    <cellStyle name="_VC 6.15.06 update on 06GRC power costs.xls Chart 1_Book9 4" xfId="7341"/>
    <cellStyle name="_VC 6.15.06 update on 06GRC power costs.xls Chart 1_Chelan PUD Power Costs (8-10)" xfId="7342"/>
    <cellStyle name="_VC 6.15.06 update on 06GRC power costs.xls Chart 1_DWH-08 (Rate Spread &amp; Design Workpapers)" xfId="7343"/>
    <cellStyle name="_VC 6.15.06 update on 06GRC power costs.xls Chart 1_Final 2008 PTC Rate Design Workpapers 10.27.08" xfId="7344"/>
    <cellStyle name="_VC 6.15.06 update on 06GRC power costs.xls Chart 1_Gas Rev Req Model (2010 GRC)" xfId="7345"/>
    <cellStyle name="_VC 6.15.06 update on 06GRC power costs.xls Chart 1_INPUTS" xfId="7346"/>
    <cellStyle name="_VC 6.15.06 update on 06GRC power costs.xls Chart 1_INPUTS 2" xfId="7347"/>
    <cellStyle name="_VC 6.15.06 update on 06GRC power costs.xls Chart 1_INPUTS 2 2" xfId="7348"/>
    <cellStyle name="_VC 6.15.06 update on 06GRC power costs.xls Chart 1_INPUTS 2 3" xfId="7349"/>
    <cellStyle name="_VC 6.15.06 update on 06GRC power costs.xls Chart 1_INPUTS 3" xfId="7350"/>
    <cellStyle name="_VC 6.15.06 update on 06GRC power costs.xls Chart 1_INPUTS 4" xfId="7351"/>
    <cellStyle name="_VC 6.15.06 update on 06GRC power costs.xls Chart 1_NIM Summary" xfId="7352"/>
    <cellStyle name="_VC 6.15.06 update on 06GRC power costs.xls Chart 1_NIM Summary 09GRC" xfId="7353"/>
    <cellStyle name="_VC 6.15.06 update on 06GRC power costs.xls Chart 1_NIM Summary 09GRC 2" xfId="7354"/>
    <cellStyle name="_VC 6.15.06 update on 06GRC power costs.xls Chart 1_NIM Summary 2" xfId="7355"/>
    <cellStyle name="_VC 6.15.06 update on 06GRC power costs.xls Chart 1_NIM Summary 3" xfId="7356"/>
    <cellStyle name="_VC 6.15.06 update on 06GRC power costs.xls Chart 1_NIM Summary 4" xfId="7357"/>
    <cellStyle name="_VC 6.15.06 update on 06GRC power costs.xls Chart 1_NIM Summary 5" xfId="7358"/>
    <cellStyle name="_VC 6.15.06 update on 06GRC power costs.xls Chart 1_NIM Summary 6" xfId="7359"/>
    <cellStyle name="_VC 6.15.06 update on 06GRC power costs.xls Chart 1_NIM Summary 7" xfId="7360"/>
    <cellStyle name="_VC 6.15.06 update on 06GRC power costs.xls Chart 1_NIM Summary 8" xfId="7361"/>
    <cellStyle name="_VC 6.15.06 update on 06GRC power costs.xls Chart 1_NIM Summary 9" xfId="7362"/>
    <cellStyle name="_VC 6.15.06 update on 06GRC power costs.xls Chart 1_PCA 10 -  Exhibit D from A Kellogg Jan 2011" xfId="7363"/>
    <cellStyle name="_VC 6.15.06 update on 06GRC power costs.xls Chart 1_PCA 10 -  Exhibit D from A Kellogg July 2011" xfId="7364"/>
    <cellStyle name="_VC 6.15.06 update on 06GRC power costs.xls Chart 1_PCA 10 -  Exhibit D from S Free Rcv'd 12-11" xfId="7365"/>
    <cellStyle name="_VC 6.15.06 update on 06GRC power costs.xls Chart 1_PCA 9 -  Exhibit D April 2010" xfId="7366"/>
    <cellStyle name="_VC 6.15.06 update on 06GRC power costs.xls Chart 1_PCA 9 -  Exhibit D April 2010 (3)" xfId="7367"/>
    <cellStyle name="_VC 6.15.06 update on 06GRC power costs.xls Chart 1_PCA 9 -  Exhibit D April 2010 (3) 2" xfId="7368"/>
    <cellStyle name="_VC 6.15.06 update on 06GRC power costs.xls Chart 1_PCA 9 -  Exhibit D April 2010 2" xfId="7369"/>
    <cellStyle name="_VC 6.15.06 update on 06GRC power costs.xls Chart 1_PCA 9 -  Exhibit D April 2010 3" xfId="7370"/>
    <cellStyle name="_VC 6.15.06 update on 06GRC power costs.xls Chart 1_PCA 9 -  Exhibit D Nov 2010" xfId="7371"/>
    <cellStyle name="_VC 6.15.06 update on 06GRC power costs.xls Chart 1_PCA 9 -  Exhibit D Nov 2010 2" xfId="7372"/>
    <cellStyle name="_VC 6.15.06 update on 06GRC power costs.xls Chart 1_PCA 9 - Exhibit D at August 2010" xfId="7373"/>
    <cellStyle name="_VC 6.15.06 update on 06GRC power costs.xls Chart 1_PCA 9 - Exhibit D at August 2010 2" xfId="7374"/>
    <cellStyle name="_VC 6.15.06 update on 06GRC power costs.xls Chart 1_PCA 9 - Exhibit D June 2010 GRC" xfId="7375"/>
    <cellStyle name="_VC 6.15.06 update on 06GRC power costs.xls Chart 1_PCA 9 - Exhibit D June 2010 GRC 2" xfId="7376"/>
    <cellStyle name="_VC 6.15.06 update on 06GRC power costs.xls Chart 1_Power Costs - Comparison bx Rbtl-Staff-Jt-PC" xfId="7377"/>
    <cellStyle name="_VC 6.15.06 update on 06GRC power costs.xls Chart 1_Power Costs - Comparison bx Rbtl-Staff-Jt-PC 2" xfId="7378"/>
    <cellStyle name="_VC 6.15.06 update on 06GRC power costs.xls Chart 1_Power Costs - Comparison bx Rbtl-Staff-Jt-PC 2 2" xfId="7379"/>
    <cellStyle name="_VC 6.15.06 update on 06GRC power costs.xls Chart 1_Power Costs - Comparison bx Rbtl-Staff-Jt-PC 2 3" xfId="7380"/>
    <cellStyle name="_VC 6.15.06 update on 06GRC power costs.xls Chart 1_Power Costs - Comparison bx Rbtl-Staff-Jt-PC 3" xfId="7381"/>
    <cellStyle name="_VC 6.15.06 update on 06GRC power costs.xls Chart 1_Power Costs - Comparison bx Rbtl-Staff-Jt-PC 4" xfId="7382"/>
    <cellStyle name="_VC 6.15.06 update on 06GRC power costs.xls Chart 1_Power Costs - Comparison bx Rbtl-Staff-Jt-PC_Adj Bench DR 3 for Initial Briefs (Electric)" xfId="7383"/>
    <cellStyle name="_VC 6.15.06 update on 06GRC power costs.xls Chart 1_Power Costs - Comparison bx Rbtl-Staff-Jt-PC_Adj Bench DR 3 for Initial Briefs (Electric) 2" xfId="7384"/>
    <cellStyle name="_VC 6.15.06 update on 06GRC power costs.xls Chart 1_Power Costs - Comparison bx Rbtl-Staff-Jt-PC_Adj Bench DR 3 for Initial Briefs (Electric) 2 2" xfId="7385"/>
    <cellStyle name="_VC 6.15.06 update on 06GRC power costs.xls Chart 1_Power Costs - Comparison bx Rbtl-Staff-Jt-PC_Adj Bench DR 3 for Initial Briefs (Electric) 2 3" xfId="7386"/>
    <cellStyle name="_VC 6.15.06 update on 06GRC power costs.xls Chart 1_Power Costs - Comparison bx Rbtl-Staff-Jt-PC_Adj Bench DR 3 for Initial Briefs (Electric) 3" xfId="7387"/>
    <cellStyle name="_VC 6.15.06 update on 06GRC power costs.xls Chart 1_Power Costs - Comparison bx Rbtl-Staff-Jt-PC_Adj Bench DR 3 for Initial Briefs (Electric) 4" xfId="7388"/>
    <cellStyle name="_VC 6.15.06 update on 06GRC power costs.xls Chart 1_Power Costs - Comparison bx Rbtl-Staff-Jt-PC_Electric Rev Req Model (2009 GRC) Rebuttal" xfId="7389"/>
    <cellStyle name="_VC 6.15.06 update on 06GRC power costs.xls Chart 1_Power Costs - Comparison bx Rbtl-Staff-Jt-PC_Electric Rev Req Model (2009 GRC) Rebuttal 2" xfId="7390"/>
    <cellStyle name="_VC 6.15.06 update on 06GRC power costs.xls Chart 1_Power Costs - Comparison bx Rbtl-Staff-Jt-PC_Electric Rev Req Model (2009 GRC) Rebuttal 2 2" xfId="7391"/>
    <cellStyle name="_VC 6.15.06 update on 06GRC power costs.xls Chart 1_Power Costs - Comparison bx Rbtl-Staff-Jt-PC_Electric Rev Req Model (2009 GRC) Rebuttal 2 3" xfId="7392"/>
    <cellStyle name="_VC 6.15.06 update on 06GRC power costs.xls Chart 1_Power Costs - Comparison bx Rbtl-Staff-Jt-PC_Electric Rev Req Model (2009 GRC) Rebuttal 3" xfId="7393"/>
    <cellStyle name="_VC 6.15.06 update on 06GRC power costs.xls Chart 1_Power Costs - Comparison bx Rbtl-Staff-Jt-PC_Electric Rev Req Model (2009 GRC) Rebuttal 4" xfId="7394"/>
    <cellStyle name="_VC 6.15.06 update on 06GRC power costs.xls Chart 1_Power Costs - Comparison bx Rbtl-Staff-Jt-PC_Electric Rev Req Model (2009 GRC) Rebuttal REmoval of New  WH Solar AdjustMI" xfId="7395"/>
    <cellStyle name="_VC 6.15.06 update on 06GRC power costs.xls Chart 1_Power Costs - Comparison bx Rbtl-Staff-Jt-PC_Electric Rev Req Model (2009 GRC) Rebuttal REmoval of New  WH Solar AdjustMI 2" xfId="7396"/>
    <cellStyle name="_VC 6.15.06 update on 06GRC power costs.xls Chart 1_Power Costs - Comparison bx Rbtl-Staff-Jt-PC_Electric Rev Req Model (2009 GRC) Rebuttal REmoval of New  WH Solar AdjustMI 2 2" xfId="7397"/>
    <cellStyle name="_VC 6.15.06 update on 06GRC power costs.xls Chart 1_Power Costs - Comparison bx Rbtl-Staff-Jt-PC_Electric Rev Req Model (2009 GRC) Rebuttal REmoval of New  WH Solar AdjustMI 2 3" xfId="7398"/>
    <cellStyle name="_VC 6.15.06 update on 06GRC power costs.xls Chart 1_Power Costs - Comparison bx Rbtl-Staff-Jt-PC_Electric Rev Req Model (2009 GRC) Rebuttal REmoval of New  WH Solar AdjustMI 3" xfId="7399"/>
    <cellStyle name="_VC 6.15.06 update on 06GRC power costs.xls Chart 1_Power Costs - Comparison bx Rbtl-Staff-Jt-PC_Electric Rev Req Model (2009 GRC) Rebuttal REmoval of New  WH Solar AdjustMI 4" xfId="7400"/>
    <cellStyle name="_VC 6.15.06 update on 06GRC power costs.xls Chart 1_Power Costs - Comparison bx Rbtl-Staff-Jt-PC_Electric Rev Req Model (2009 GRC) Revised 01-18-2010" xfId="7401"/>
    <cellStyle name="_VC 6.15.06 update on 06GRC power costs.xls Chart 1_Power Costs - Comparison bx Rbtl-Staff-Jt-PC_Electric Rev Req Model (2009 GRC) Revised 01-18-2010 2" xfId="7402"/>
    <cellStyle name="_VC 6.15.06 update on 06GRC power costs.xls Chart 1_Power Costs - Comparison bx Rbtl-Staff-Jt-PC_Electric Rev Req Model (2009 GRC) Revised 01-18-2010 2 2" xfId="7403"/>
    <cellStyle name="_VC 6.15.06 update on 06GRC power costs.xls Chart 1_Power Costs - Comparison bx Rbtl-Staff-Jt-PC_Electric Rev Req Model (2009 GRC) Revised 01-18-2010 2 3" xfId="7404"/>
    <cellStyle name="_VC 6.15.06 update on 06GRC power costs.xls Chart 1_Power Costs - Comparison bx Rbtl-Staff-Jt-PC_Electric Rev Req Model (2009 GRC) Revised 01-18-2010 3" xfId="7405"/>
    <cellStyle name="_VC 6.15.06 update on 06GRC power costs.xls Chart 1_Power Costs - Comparison bx Rbtl-Staff-Jt-PC_Electric Rev Req Model (2009 GRC) Revised 01-18-2010 4" xfId="7406"/>
    <cellStyle name="_VC 6.15.06 update on 06GRC power costs.xls Chart 1_Power Costs - Comparison bx Rbtl-Staff-Jt-PC_Final Order Electric EXHIBIT A-1" xfId="7407"/>
    <cellStyle name="_VC 6.15.06 update on 06GRC power costs.xls Chart 1_Power Costs - Comparison bx Rbtl-Staff-Jt-PC_Final Order Electric EXHIBIT A-1 2" xfId="7408"/>
    <cellStyle name="_VC 6.15.06 update on 06GRC power costs.xls Chart 1_Power Costs - Comparison bx Rbtl-Staff-Jt-PC_Final Order Electric EXHIBIT A-1 2 2" xfId="7409"/>
    <cellStyle name="_VC 6.15.06 update on 06GRC power costs.xls Chart 1_Power Costs - Comparison bx Rbtl-Staff-Jt-PC_Final Order Electric EXHIBIT A-1 2 3" xfId="7410"/>
    <cellStyle name="_VC 6.15.06 update on 06GRC power costs.xls Chart 1_Power Costs - Comparison bx Rbtl-Staff-Jt-PC_Final Order Electric EXHIBIT A-1 3" xfId="7411"/>
    <cellStyle name="_VC 6.15.06 update on 06GRC power costs.xls Chart 1_Power Costs - Comparison bx Rbtl-Staff-Jt-PC_Final Order Electric EXHIBIT A-1 4" xfId="7412"/>
    <cellStyle name="_VC 6.15.06 update on 06GRC power costs.xls Chart 1_Production Adj 4.37" xfId="7413"/>
    <cellStyle name="_VC 6.15.06 update on 06GRC power costs.xls Chart 1_Production Adj 4.37 2" xfId="7414"/>
    <cellStyle name="_VC 6.15.06 update on 06GRC power costs.xls Chart 1_Production Adj 4.37 2 2" xfId="7415"/>
    <cellStyle name="_VC 6.15.06 update on 06GRC power costs.xls Chart 1_Production Adj 4.37 2 3" xfId="7416"/>
    <cellStyle name="_VC 6.15.06 update on 06GRC power costs.xls Chart 1_Production Adj 4.37 3" xfId="7417"/>
    <cellStyle name="_VC 6.15.06 update on 06GRC power costs.xls Chart 1_Purchased Power Adj 4.03" xfId="7418"/>
    <cellStyle name="_VC 6.15.06 update on 06GRC power costs.xls Chart 1_Purchased Power Adj 4.03 2" xfId="7419"/>
    <cellStyle name="_VC 6.15.06 update on 06GRC power costs.xls Chart 1_Purchased Power Adj 4.03 2 2" xfId="7420"/>
    <cellStyle name="_VC 6.15.06 update on 06GRC power costs.xls Chart 1_Purchased Power Adj 4.03 2 3" xfId="7421"/>
    <cellStyle name="_VC 6.15.06 update on 06GRC power costs.xls Chart 1_Purchased Power Adj 4.03 3" xfId="7422"/>
    <cellStyle name="_VC 6.15.06 update on 06GRC power costs.xls Chart 1_Rebuttal Power Costs" xfId="7423"/>
    <cellStyle name="_VC 6.15.06 update on 06GRC power costs.xls Chart 1_Rebuttal Power Costs 2" xfId="7424"/>
    <cellStyle name="_VC 6.15.06 update on 06GRC power costs.xls Chart 1_Rebuttal Power Costs 2 2" xfId="7425"/>
    <cellStyle name="_VC 6.15.06 update on 06GRC power costs.xls Chart 1_Rebuttal Power Costs 2 3" xfId="7426"/>
    <cellStyle name="_VC 6.15.06 update on 06GRC power costs.xls Chart 1_Rebuttal Power Costs 3" xfId="7427"/>
    <cellStyle name="_VC 6.15.06 update on 06GRC power costs.xls Chart 1_Rebuttal Power Costs 4" xfId="7428"/>
    <cellStyle name="_VC 6.15.06 update on 06GRC power costs.xls Chart 1_Rebuttal Power Costs_Adj Bench DR 3 for Initial Briefs (Electric)" xfId="7429"/>
    <cellStyle name="_VC 6.15.06 update on 06GRC power costs.xls Chart 1_Rebuttal Power Costs_Adj Bench DR 3 for Initial Briefs (Electric) 2" xfId="7430"/>
    <cellStyle name="_VC 6.15.06 update on 06GRC power costs.xls Chart 1_Rebuttal Power Costs_Adj Bench DR 3 for Initial Briefs (Electric) 2 2" xfId="7431"/>
    <cellStyle name="_VC 6.15.06 update on 06GRC power costs.xls Chart 1_Rebuttal Power Costs_Adj Bench DR 3 for Initial Briefs (Electric) 2 3" xfId="7432"/>
    <cellStyle name="_VC 6.15.06 update on 06GRC power costs.xls Chart 1_Rebuttal Power Costs_Adj Bench DR 3 for Initial Briefs (Electric) 3" xfId="7433"/>
    <cellStyle name="_VC 6.15.06 update on 06GRC power costs.xls Chart 1_Rebuttal Power Costs_Adj Bench DR 3 for Initial Briefs (Electric) 4" xfId="7434"/>
    <cellStyle name="_VC 6.15.06 update on 06GRC power costs.xls Chart 1_Rebuttal Power Costs_Electric Rev Req Model (2009 GRC) Rebuttal" xfId="7435"/>
    <cellStyle name="_VC 6.15.06 update on 06GRC power costs.xls Chart 1_Rebuttal Power Costs_Electric Rev Req Model (2009 GRC) Rebuttal 2" xfId="7436"/>
    <cellStyle name="_VC 6.15.06 update on 06GRC power costs.xls Chart 1_Rebuttal Power Costs_Electric Rev Req Model (2009 GRC) Rebuttal 2 2" xfId="7437"/>
    <cellStyle name="_VC 6.15.06 update on 06GRC power costs.xls Chart 1_Rebuttal Power Costs_Electric Rev Req Model (2009 GRC) Rebuttal 2 3" xfId="7438"/>
    <cellStyle name="_VC 6.15.06 update on 06GRC power costs.xls Chart 1_Rebuttal Power Costs_Electric Rev Req Model (2009 GRC) Rebuttal 3" xfId="7439"/>
    <cellStyle name="_VC 6.15.06 update on 06GRC power costs.xls Chart 1_Rebuttal Power Costs_Electric Rev Req Model (2009 GRC) Rebuttal 4" xfId="7440"/>
    <cellStyle name="_VC 6.15.06 update on 06GRC power costs.xls Chart 1_Rebuttal Power Costs_Electric Rev Req Model (2009 GRC) Rebuttal REmoval of New  WH Solar AdjustMI" xfId="7441"/>
    <cellStyle name="_VC 6.15.06 update on 06GRC power costs.xls Chart 1_Rebuttal Power Costs_Electric Rev Req Model (2009 GRC) Rebuttal REmoval of New  WH Solar AdjustMI 2" xfId="7442"/>
    <cellStyle name="_VC 6.15.06 update on 06GRC power costs.xls Chart 1_Rebuttal Power Costs_Electric Rev Req Model (2009 GRC) Rebuttal REmoval of New  WH Solar AdjustMI 2 2" xfId="7443"/>
    <cellStyle name="_VC 6.15.06 update on 06GRC power costs.xls Chart 1_Rebuttal Power Costs_Electric Rev Req Model (2009 GRC) Rebuttal REmoval of New  WH Solar AdjustMI 2 3" xfId="7444"/>
    <cellStyle name="_VC 6.15.06 update on 06GRC power costs.xls Chart 1_Rebuttal Power Costs_Electric Rev Req Model (2009 GRC) Rebuttal REmoval of New  WH Solar AdjustMI 3" xfId="7445"/>
    <cellStyle name="_VC 6.15.06 update on 06GRC power costs.xls Chart 1_Rebuttal Power Costs_Electric Rev Req Model (2009 GRC) Rebuttal REmoval of New  WH Solar AdjustMI 4" xfId="7446"/>
    <cellStyle name="_VC 6.15.06 update on 06GRC power costs.xls Chart 1_Rebuttal Power Costs_Electric Rev Req Model (2009 GRC) Revised 01-18-2010" xfId="7447"/>
    <cellStyle name="_VC 6.15.06 update on 06GRC power costs.xls Chart 1_Rebuttal Power Costs_Electric Rev Req Model (2009 GRC) Revised 01-18-2010 2" xfId="7448"/>
    <cellStyle name="_VC 6.15.06 update on 06GRC power costs.xls Chart 1_Rebuttal Power Costs_Electric Rev Req Model (2009 GRC) Revised 01-18-2010 2 2" xfId="7449"/>
    <cellStyle name="_VC 6.15.06 update on 06GRC power costs.xls Chart 1_Rebuttal Power Costs_Electric Rev Req Model (2009 GRC) Revised 01-18-2010 2 3" xfId="7450"/>
    <cellStyle name="_VC 6.15.06 update on 06GRC power costs.xls Chart 1_Rebuttal Power Costs_Electric Rev Req Model (2009 GRC) Revised 01-18-2010 3" xfId="7451"/>
    <cellStyle name="_VC 6.15.06 update on 06GRC power costs.xls Chart 1_Rebuttal Power Costs_Electric Rev Req Model (2009 GRC) Revised 01-18-2010 4" xfId="7452"/>
    <cellStyle name="_VC 6.15.06 update on 06GRC power costs.xls Chart 1_Rebuttal Power Costs_Final Order Electric EXHIBIT A-1" xfId="7453"/>
    <cellStyle name="_VC 6.15.06 update on 06GRC power costs.xls Chart 1_Rebuttal Power Costs_Final Order Electric EXHIBIT A-1 2" xfId="7454"/>
    <cellStyle name="_VC 6.15.06 update on 06GRC power costs.xls Chart 1_Rebuttal Power Costs_Final Order Electric EXHIBIT A-1 2 2" xfId="7455"/>
    <cellStyle name="_VC 6.15.06 update on 06GRC power costs.xls Chart 1_Rebuttal Power Costs_Final Order Electric EXHIBIT A-1 2 3" xfId="7456"/>
    <cellStyle name="_VC 6.15.06 update on 06GRC power costs.xls Chart 1_Rebuttal Power Costs_Final Order Electric EXHIBIT A-1 3" xfId="7457"/>
    <cellStyle name="_VC 6.15.06 update on 06GRC power costs.xls Chart 1_Rebuttal Power Costs_Final Order Electric EXHIBIT A-1 4" xfId="7458"/>
    <cellStyle name="_VC 6.15.06 update on 06GRC power costs.xls Chart 1_RECS vs PTC's w Interest 6-28-10" xfId="7459"/>
    <cellStyle name="_VC 6.15.06 update on 06GRC power costs.xls Chart 1_ROR &amp; CONV FACTOR" xfId="7460"/>
    <cellStyle name="_VC 6.15.06 update on 06GRC power costs.xls Chart 1_ROR &amp; CONV FACTOR 2" xfId="7461"/>
    <cellStyle name="_VC 6.15.06 update on 06GRC power costs.xls Chart 1_ROR &amp; CONV FACTOR 2 2" xfId="7462"/>
    <cellStyle name="_VC 6.15.06 update on 06GRC power costs.xls Chart 1_ROR &amp; CONV FACTOR 2 3" xfId="7463"/>
    <cellStyle name="_VC 6.15.06 update on 06GRC power costs.xls Chart 1_ROR &amp; CONV FACTOR 3" xfId="7464"/>
    <cellStyle name="_VC 6.15.06 update on 06GRC power costs.xls Chart 1_ROR &amp; CONV FACTOR 4" xfId="7465"/>
    <cellStyle name="_VC 6.15.06 update on 06GRC power costs.xls Chart 1_ROR 5.02" xfId="7466"/>
    <cellStyle name="_VC 6.15.06 update on 06GRC power costs.xls Chart 1_ROR 5.02 2" xfId="7467"/>
    <cellStyle name="_VC 6.15.06 update on 06GRC power costs.xls Chart 1_ROR 5.02 2 2" xfId="7468"/>
    <cellStyle name="_VC 6.15.06 update on 06GRC power costs.xls Chart 1_ROR 5.02 2 3" xfId="7469"/>
    <cellStyle name="_VC 6.15.06 update on 06GRC power costs.xls Chart 1_ROR 5.02 3" xfId="7470"/>
    <cellStyle name="_VC 6.15.06 update on 06GRC power costs.xls Chart 1_Wind Integration 10GRC" xfId="7471"/>
    <cellStyle name="_VC 6.15.06 update on 06GRC power costs.xls Chart 1_Wind Integration 10GRC 2" xfId="7472"/>
    <cellStyle name="_VC 6.15.06 update on 06GRC power costs.xls Chart 2" xfId="7473"/>
    <cellStyle name="_VC 6.15.06 update on 06GRC power costs.xls Chart 2 2" xfId="7474"/>
    <cellStyle name="_VC 6.15.06 update on 06GRC power costs.xls Chart 2 2 2" xfId="7475"/>
    <cellStyle name="_VC 6.15.06 update on 06GRC power costs.xls Chart 2 2 2 2" xfId="7476"/>
    <cellStyle name="_VC 6.15.06 update on 06GRC power costs.xls Chart 2 2 2 3" xfId="7477"/>
    <cellStyle name="_VC 6.15.06 update on 06GRC power costs.xls Chart 2 2 3" xfId="7478"/>
    <cellStyle name="_VC 6.15.06 update on 06GRC power costs.xls Chart 2 2 4" xfId="7479"/>
    <cellStyle name="_VC 6.15.06 update on 06GRC power costs.xls Chart 2 3" xfId="7480"/>
    <cellStyle name="_VC 6.15.06 update on 06GRC power costs.xls Chart 2 3 2" xfId="7481"/>
    <cellStyle name="_VC 6.15.06 update on 06GRC power costs.xls Chart 2 3 2 2" xfId="7482"/>
    <cellStyle name="_VC 6.15.06 update on 06GRC power costs.xls Chart 2 3 2 3" xfId="7483"/>
    <cellStyle name="_VC 6.15.06 update on 06GRC power costs.xls Chart 2 3 3" xfId="7484"/>
    <cellStyle name="_VC 6.15.06 update on 06GRC power costs.xls Chart 2 3 3 2" xfId="7485"/>
    <cellStyle name="_VC 6.15.06 update on 06GRC power costs.xls Chart 2 3 3 3" xfId="7486"/>
    <cellStyle name="_VC 6.15.06 update on 06GRC power costs.xls Chart 2 3 4" xfId="7487"/>
    <cellStyle name="_VC 6.15.06 update on 06GRC power costs.xls Chart 2 3 4 2" xfId="7488"/>
    <cellStyle name="_VC 6.15.06 update on 06GRC power costs.xls Chart 2 3 4 3" xfId="7489"/>
    <cellStyle name="_VC 6.15.06 update on 06GRC power costs.xls Chart 2 4" xfId="7490"/>
    <cellStyle name="_VC 6.15.06 update on 06GRC power costs.xls Chart 2 4 2" xfId="7491"/>
    <cellStyle name="_VC 6.15.06 update on 06GRC power costs.xls Chart 2 4 3" xfId="7492"/>
    <cellStyle name="_VC 6.15.06 update on 06GRC power costs.xls Chart 2 5" xfId="7493"/>
    <cellStyle name="_VC 6.15.06 update on 06GRC power costs.xls Chart 2 6" xfId="7494"/>
    <cellStyle name="_VC 6.15.06 update on 06GRC power costs.xls Chart 2 7" xfId="7495"/>
    <cellStyle name="_VC 6.15.06 update on 06GRC power costs.xls Chart 2_04 07E Wild Horse Wind Expansion (C) (2)" xfId="7496"/>
    <cellStyle name="_VC 6.15.06 update on 06GRC power costs.xls Chart 2_04 07E Wild Horse Wind Expansion (C) (2) 2" xfId="7497"/>
    <cellStyle name="_VC 6.15.06 update on 06GRC power costs.xls Chart 2_04 07E Wild Horse Wind Expansion (C) (2) 2 2" xfId="7498"/>
    <cellStyle name="_VC 6.15.06 update on 06GRC power costs.xls Chart 2_04 07E Wild Horse Wind Expansion (C) (2) 2 3" xfId="7499"/>
    <cellStyle name="_VC 6.15.06 update on 06GRC power costs.xls Chart 2_04 07E Wild Horse Wind Expansion (C) (2) 3" xfId="7500"/>
    <cellStyle name="_VC 6.15.06 update on 06GRC power costs.xls Chart 2_04 07E Wild Horse Wind Expansion (C) (2) 4" xfId="7501"/>
    <cellStyle name="_VC 6.15.06 update on 06GRC power costs.xls Chart 2_04 07E Wild Horse Wind Expansion (C) (2)_Adj Bench DR 3 for Initial Briefs (Electric)" xfId="7502"/>
    <cellStyle name="_VC 6.15.06 update on 06GRC power costs.xls Chart 2_04 07E Wild Horse Wind Expansion (C) (2)_Adj Bench DR 3 for Initial Briefs (Electric) 2" xfId="7503"/>
    <cellStyle name="_VC 6.15.06 update on 06GRC power costs.xls Chart 2_04 07E Wild Horse Wind Expansion (C) (2)_Adj Bench DR 3 for Initial Briefs (Electric) 2 2" xfId="7504"/>
    <cellStyle name="_VC 6.15.06 update on 06GRC power costs.xls Chart 2_04 07E Wild Horse Wind Expansion (C) (2)_Adj Bench DR 3 for Initial Briefs (Electric) 2 3" xfId="7505"/>
    <cellStyle name="_VC 6.15.06 update on 06GRC power costs.xls Chart 2_04 07E Wild Horse Wind Expansion (C) (2)_Adj Bench DR 3 for Initial Briefs (Electric) 3" xfId="7506"/>
    <cellStyle name="_VC 6.15.06 update on 06GRC power costs.xls Chart 2_04 07E Wild Horse Wind Expansion (C) (2)_Adj Bench DR 3 for Initial Briefs (Electric) 4" xfId="7507"/>
    <cellStyle name="_VC 6.15.06 update on 06GRC power costs.xls Chart 2_04 07E Wild Horse Wind Expansion (C) (2)_Book1" xfId="7508"/>
    <cellStyle name="_VC 6.15.06 update on 06GRC power costs.xls Chart 2_04 07E Wild Horse Wind Expansion (C) (2)_Electric Rev Req Model (2009 GRC) " xfId="7509"/>
    <cellStyle name="_VC 6.15.06 update on 06GRC power costs.xls Chart 2_04 07E Wild Horse Wind Expansion (C) (2)_Electric Rev Req Model (2009 GRC)  2" xfId="7510"/>
    <cellStyle name="_VC 6.15.06 update on 06GRC power costs.xls Chart 2_04 07E Wild Horse Wind Expansion (C) (2)_Electric Rev Req Model (2009 GRC)  2 2" xfId="7511"/>
    <cellStyle name="_VC 6.15.06 update on 06GRC power costs.xls Chart 2_04 07E Wild Horse Wind Expansion (C) (2)_Electric Rev Req Model (2009 GRC)  2 3" xfId="7512"/>
    <cellStyle name="_VC 6.15.06 update on 06GRC power costs.xls Chart 2_04 07E Wild Horse Wind Expansion (C) (2)_Electric Rev Req Model (2009 GRC)  3" xfId="7513"/>
    <cellStyle name="_VC 6.15.06 update on 06GRC power costs.xls Chart 2_04 07E Wild Horse Wind Expansion (C) (2)_Electric Rev Req Model (2009 GRC)  4" xfId="7514"/>
    <cellStyle name="_VC 6.15.06 update on 06GRC power costs.xls Chart 2_04 07E Wild Horse Wind Expansion (C) (2)_Electric Rev Req Model (2009 GRC) Rebuttal" xfId="7515"/>
    <cellStyle name="_VC 6.15.06 update on 06GRC power costs.xls Chart 2_04 07E Wild Horse Wind Expansion (C) (2)_Electric Rev Req Model (2009 GRC) Rebuttal 2" xfId="7516"/>
    <cellStyle name="_VC 6.15.06 update on 06GRC power costs.xls Chart 2_04 07E Wild Horse Wind Expansion (C) (2)_Electric Rev Req Model (2009 GRC) Rebuttal 2 2" xfId="7517"/>
    <cellStyle name="_VC 6.15.06 update on 06GRC power costs.xls Chart 2_04 07E Wild Horse Wind Expansion (C) (2)_Electric Rev Req Model (2009 GRC) Rebuttal 2 3" xfId="7518"/>
    <cellStyle name="_VC 6.15.06 update on 06GRC power costs.xls Chart 2_04 07E Wild Horse Wind Expansion (C) (2)_Electric Rev Req Model (2009 GRC) Rebuttal 3" xfId="7519"/>
    <cellStyle name="_VC 6.15.06 update on 06GRC power costs.xls Chart 2_04 07E Wild Horse Wind Expansion (C) (2)_Electric Rev Req Model (2009 GRC) Rebuttal 4" xfId="7520"/>
    <cellStyle name="_VC 6.15.06 update on 06GRC power costs.xls Chart 2_04 07E Wild Horse Wind Expansion (C) (2)_Electric Rev Req Model (2009 GRC) Rebuttal REmoval of New  WH Solar AdjustMI" xfId="7521"/>
    <cellStyle name="_VC 6.15.06 update on 06GRC power costs.xls Chart 2_04 07E Wild Horse Wind Expansion (C) (2)_Electric Rev Req Model (2009 GRC) Rebuttal REmoval of New  WH Solar AdjustMI 2" xfId="7522"/>
    <cellStyle name="_VC 6.15.06 update on 06GRC power costs.xls Chart 2_04 07E Wild Horse Wind Expansion (C) (2)_Electric Rev Req Model (2009 GRC) Rebuttal REmoval of New  WH Solar AdjustMI 2 2" xfId="7523"/>
    <cellStyle name="_VC 6.15.06 update on 06GRC power costs.xls Chart 2_04 07E Wild Horse Wind Expansion (C) (2)_Electric Rev Req Model (2009 GRC) Rebuttal REmoval of New  WH Solar AdjustMI 2 3" xfId="7524"/>
    <cellStyle name="_VC 6.15.06 update on 06GRC power costs.xls Chart 2_04 07E Wild Horse Wind Expansion (C) (2)_Electric Rev Req Model (2009 GRC) Rebuttal REmoval of New  WH Solar AdjustMI 3" xfId="7525"/>
    <cellStyle name="_VC 6.15.06 update on 06GRC power costs.xls Chart 2_04 07E Wild Horse Wind Expansion (C) (2)_Electric Rev Req Model (2009 GRC) Rebuttal REmoval of New  WH Solar AdjustMI 4" xfId="7526"/>
    <cellStyle name="_VC 6.15.06 update on 06GRC power costs.xls Chart 2_04 07E Wild Horse Wind Expansion (C) (2)_Electric Rev Req Model (2009 GRC) Revised 01-18-2010" xfId="7527"/>
    <cellStyle name="_VC 6.15.06 update on 06GRC power costs.xls Chart 2_04 07E Wild Horse Wind Expansion (C) (2)_Electric Rev Req Model (2009 GRC) Revised 01-18-2010 2" xfId="7528"/>
    <cellStyle name="_VC 6.15.06 update on 06GRC power costs.xls Chart 2_04 07E Wild Horse Wind Expansion (C) (2)_Electric Rev Req Model (2009 GRC) Revised 01-18-2010 2 2" xfId="7529"/>
    <cellStyle name="_VC 6.15.06 update on 06GRC power costs.xls Chart 2_04 07E Wild Horse Wind Expansion (C) (2)_Electric Rev Req Model (2009 GRC) Revised 01-18-2010 2 3" xfId="7530"/>
    <cellStyle name="_VC 6.15.06 update on 06GRC power costs.xls Chart 2_04 07E Wild Horse Wind Expansion (C) (2)_Electric Rev Req Model (2009 GRC) Revised 01-18-2010 3" xfId="7531"/>
    <cellStyle name="_VC 6.15.06 update on 06GRC power costs.xls Chart 2_04 07E Wild Horse Wind Expansion (C) (2)_Electric Rev Req Model (2009 GRC) Revised 01-18-2010 4" xfId="7532"/>
    <cellStyle name="_VC 6.15.06 update on 06GRC power costs.xls Chart 2_04 07E Wild Horse Wind Expansion (C) (2)_Electric Rev Req Model (2010 GRC)" xfId="7533"/>
    <cellStyle name="_VC 6.15.06 update on 06GRC power costs.xls Chart 2_04 07E Wild Horse Wind Expansion (C) (2)_Electric Rev Req Model (2010 GRC) SF" xfId="7534"/>
    <cellStyle name="_VC 6.15.06 update on 06GRC power costs.xls Chart 2_04 07E Wild Horse Wind Expansion (C) (2)_Final Order Electric EXHIBIT A-1" xfId="7535"/>
    <cellStyle name="_VC 6.15.06 update on 06GRC power costs.xls Chart 2_04 07E Wild Horse Wind Expansion (C) (2)_Final Order Electric EXHIBIT A-1 2" xfId="7536"/>
    <cellStyle name="_VC 6.15.06 update on 06GRC power costs.xls Chart 2_04 07E Wild Horse Wind Expansion (C) (2)_Final Order Electric EXHIBIT A-1 2 2" xfId="7537"/>
    <cellStyle name="_VC 6.15.06 update on 06GRC power costs.xls Chart 2_04 07E Wild Horse Wind Expansion (C) (2)_Final Order Electric EXHIBIT A-1 2 3" xfId="7538"/>
    <cellStyle name="_VC 6.15.06 update on 06GRC power costs.xls Chart 2_04 07E Wild Horse Wind Expansion (C) (2)_Final Order Electric EXHIBIT A-1 3" xfId="7539"/>
    <cellStyle name="_VC 6.15.06 update on 06GRC power costs.xls Chart 2_04 07E Wild Horse Wind Expansion (C) (2)_Final Order Electric EXHIBIT A-1 4" xfId="7540"/>
    <cellStyle name="_VC 6.15.06 update on 06GRC power costs.xls Chart 2_04 07E Wild Horse Wind Expansion (C) (2)_TENASKA REGULATORY ASSET" xfId="7541"/>
    <cellStyle name="_VC 6.15.06 update on 06GRC power costs.xls Chart 2_04 07E Wild Horse Wind Expansion (C) (2)_TENASKA REGULATORY ASSET 2" xfId="7542"/>
    <cellStyle name="_VC 6.15.06 update on 06GRC power costs.xls Chart 2_04 07E Wild Horse Wind Expansion (C) (2)_TENASKA REGULATORY ASSET 2 2" xfId="7543"/>
    <cellStyle name="_VC 6.15.06 update on 06GRC power costs.xls Chart 2_04 07E Wild Horse Wind Expansion (C) (2)_TENASKA REGULATORY ASSET 2 3" xfId="7544"/>
    <cellStyle name="_VC 6.15.06 update on 06GRC power costs.xls Chart 2_04 07E Wild Horse Wind Expansion (C) (2)_TENASKA REGULATORY ASSET 3" xfId="7545"/>
    <cellStyle name="_VC 6.15.06 update on 06GRC power costs.xls Chart 2_04 07E Wild Horse Wind Expansion (C) (2)_TENASKA REGULATORY ASSET 4" xfId="7546"/>
    <cellStyle name="_VC 6.15.06 update on 06GRC power costs.xls Chart 2_16.37E Wild Horse Expansion DeferralRevwrkingfile SF" xfId="7547"/>
    <cellStyle name="_VC 6.15.06 update on 06GRC power costs.xls Chart 2_16.37E Wild Horse Expansion DeferralRevwrkingfile SF 2" xfId="7548"/>
    <cellStyle name="_VC 6.15.06 update on 06GRC power costs.xls Chart 2_16.37E Wild Horse Expansion DeferralRevwrkingfile SF 2 2" xfId="7549"/>
    <cellStyle name="_VC 6.15.06 update on 06GRC power costs.xls Chart 2_16.37E Wild Horse Expansion DeferralRevwrkingfile SF 2 3" xfId="7550"/>
    <cellStyle name="_VC 6.15.06 update on 06GRC power costs.xls Chart 2_16.37E Wild Horse Expansion DeferralRevwrkingfile SF 3" xfId="7551"/>
    <cellStyle name="_VC 6.15.06 update on 06GRC power costs.xls Chart 2_16.37E Wild Horse Expansion DeferralRevwrkingfile SF 4" xfId="7552"/>
    <cellStyle name="_VC 6.15.06 update on 06GRC power costs.xls Chart 2_2009 Compliance Filing PCA Exhibits for GRC" xfId="7553"/>
    <cellStyle name="_VC 6.15.06 update on 06GRC power costs.xls Chart 2_2009 Compliance Filing PCA Exhibits for GRC 2" xfId="7554"/>
    <cellStyle name="_VC 6.15.06 update on 06GRC power costs.xls Chart 2_2009 GRC Compl Filing - Exhibit D" xfId="7555"/>
    <cellStyle name="_VC 6.15.06 update on 06GRC power costs.xls Chart 2_2009 GRC Compl Filing - Exhibit D 2" xfId="7556"/>
    <cellStyle name="_VC 6.15.06 update on 06GRC power costs.xls Chart 2_2009 GRC Compl Filing - Exhibit D 3" xfId="7557"/>
    <cellStyle name="_VC 6.15.06 update on 06GRC power costs.xls Chart 2_2010 PTC's July1_Dec31 2010 " xfId="7558"/>
    <cellStyle name="_VC 6.15.06 update on 06GRC power costs.xls Chart 2_2010 PTC's Sept10_Aug11 (Version 4)" xfId="7559"/>
    <cellStyle name="_VC 6.15.06 update on 06GRC power costs.xls Chart 2_3.01 Income Statement" xfId="7560"/>
    <cellStyle name="_VC 6.15.06 update on 06GRC power costs.xls Chart 2_4 31 Regulatory Assets and Liabilities  7 06- Exhibit D" xfId="7561"/>
    <cellStyle name="_VC 6.15.06 update on 06GRC power costs.xls Chart 2_4 31 Regulatory Assets and Liabilities  7 06- Exhibit D 2" xfId="7562"/>
    <cellStyle name="_VC 6.15.06 update on 06GRC power costs.xls Chart 2_4 31 Regulatory Assets and Liabilities  7 06- Exhibit D 2 2" xfId="7563"/>
    <cellStyle name="_VC 6.15.06 update on 06GRC power costs.xls Chart 2_4 31 Regulatory Assets and Liabilities  7 06- Exhibit D 2 3" xfId="7564"/>
    <cellStyle name="_VC 6.15.06 update on 06GRC power costs.xls Chart 2_4 31 Regulatory Assets and Liabilities  7 06- Exhibit D 3" xfId="7565"/>
    <cellStyle name="_VC 6.15.06 update on 06GRC power costs.xls Chart 2_4 31 Regulatory Assets and Liabilities  7 06- Exhibit D 4" xfId="7566"/>
    <cellStyle name="_VC 6.15.06 update on 06GRC power costs.xls Chart 2_4 31 Regulatory Assets and Liabilities  7 06- Exhibit D_NIM Summary" xfId="7567"/>
    <cellStyle name="_VC 6.15.06 update on 06GRC power costs.xls Chart 2_4 31 Regulatory Assets and Liabilities  7 06- Exhibit D_NIM Summary 2" xfId="7568"/>
    <cellStyle name="_VC 6.15.06 update on 06GRC power costs.xls Chart 2_4 32 Regulatory Assets and Liabilities  7 06- Exhibit D" xfId="7569"/>
    <cellStyle name="_VC 6.15.06 update on 06GRC power costs.xls Chart 2_4 32 Regulatory Assets and Liabilities  7 06- Exhibit D 2" xfId="7570"/>
    <cellStyle name="_VC 6.15.06 update on 06GRC power costs.xls Chart 2_4 32 Regulatory Assets and Liabilities  7 06- Exhibit D 2 2" xfId="7571"/>
    <cellStyle name="_VC 6.15.06 update on 06GRC power costs.xls Chart 2_4 32 Regulatory Assets and Liabilities  7 06- Exhibit D 2 3" xfId="7572"/>
    <cellStyle name="_VC 6.15.06 update on 06GRC power costs.xls Chart 2_4 32 Regulatory Assets and Liabilities  7 06- Exhibit D 3" xfId="7573"/>
    <cellStyle name="_VC 6.15.06 update on 06GRC power costs.xls Chart 2_4 32 Regulatory Assets and Liabilities  7 06- Exhibit D 4" xfId="7574"/>
    <cellStyle name="_VC 6.15.06 update on 06GRC power costs.xls Chart 2_4 32 Regulatory Assets and Liabilities  7 06- Exhibit D_NIM Summary" xfId="7575"/>
    <cellStyle name="_VC 6.15.06 update on 06GRC power costs.xls Chart 2_4 32 Regulatory Assets and Liabilities  7 06- Exhibit D_NIM Summary 2" xfId="7576"/>
    <cellStyle name="_VC 6.15.06 update on 06GRC power costs.xls Chart 2_ACCOUNTS" xfId="7577"/>
    <cellStyle name="_VC 6.15.06 update on 06GRC power costs.xls Chart 2_Att B to RECs proceeds proposal" xfId="7578"/>
    <cellStyle name="_VC 6.15.06 update on 06GRC power costs.xls Chart 2_AURORA Total New" xfId="7579"/>
    <cellStyle name="_VC 6.15.06 update on 06GRC power costs.xls Chart 2_AURORA Total New 2" xfId="7580"/>
    <cellStyle name="_VC 6.15.06 update on 06GRC power costs.xls Chart 2_Backup for Attachment B 2010-09-09" xfId="7581"/>
    <cellStyle name="_VC 6.15.06 update on 06GRC power costs.xls Chart 2_Bench Request - Attachment B" xfId="7582"/>
    <cellStyle name="_VC 6.15.06 update on 06GRC power costs.xls Chart 2_Book2" xfId="7583"/>
    <cellStyle name="_VC 6.15.06 update on 06GRC power costs.xls Chart 2_Book2 2" xfId="7584"/>
    <cellStyle name="_VC 6.15.06 update on 06GRC power costs.xls Chart 2_Book2 2 2" xfId="7585"/>
    <cellStyle name="_VC 6.15.06 update on 06GRC power costs.xls Chart 2_Book2 2 3" xfId="7586"/>
    <cellStyle name="_VC 6.15.06 update on 06GRC power costs.xls Chart 2_Book2 3" xfId="7587"/>
    <cellStyle name="_VC 6.15.06 update on 06GRC power costs.xls Chart 2_Book2 4" xfId="7588"/>
    <cellStyle name="_VC 6.15.06 update on 06GRC power costs.xls Chart 2_Book2_Adj Bench DR 3 for Initial Briefs (Electric)" xfId="7589"/>
    <cellStyle name="_VC 6.15.06 update on 06GRC power costs.xls Chart 2_Book2_Adj Bench DR 3 for Initial Briefs (Electric) 2" xfId="7590"/>
    <cellStyle name="_VC 6.15.06 update on 06GRC power costs.xls Chart 2_Book2_Adj Bench DR 3 for Initial Briefs (Electric) 2 2" xfId="7591"/>
    <cellStyle name="_VC 6.15.06 update on 06GRC power costs.xls Chart 2_Book2_Adj Bench DR 3 for Initial Briefs (Electric) 2 3" xfId="7592"/>
    <cellStyle name="_VC 6.15.06 update on 06GRC power costs.xls Chart 2_Book2_Adj Bench DR 3 for Initial Briefs (Electric) 3" xfId="7593"/>
    <cellStyle name="_VC 6.15.06 update on 06GRC power costs.xls Chart 2_Book2_Adj Bench DR 3 for Initial Briefs (Electric) 4" xfId="7594"/>
    <cellStyle name="_VC 6.15.06 update on 06GRC power costs.xls Chart 2_Book2_Electric Rev Req Model (2009 GRC) Rebuttal" xfId="7595"/>
    <cellStyle name="_VC 6.15.06 update on 06GRC power costs.xls Chart 2_Book2_Electric Rev Req Model (2009 GRC) Rebuttal 2" xfId="7596"/>
    <cellStyle name="_VC 6.15.06 update on 06GRC power costs.xls Chart 2_Book2_Electric Rev Req Model (2009 GRC) Rebuttal 2 2" xfId="7597"/>
    <cellStyle name="_VC 6.15.06 update on 06GRC power costs.xls Chart 2_Book2_Electric Rev Req Model (2009 GRC) Rebuttal 2 3" xfId="7598"/>
    <cellStyle name="_VC 6.15.06 update on 06GRC power costs.xls Chart 2_Book2_Electric Rev Req Model (2009 GRC) Rebuttal 3" xfId="7599"/>
    <cellStyle name="_VC 6.15.06 update on 06GRC power costs.xls Chart 2_Book2_Electric Rev Req Model (2009 GRC) Rebuttal 4" xfId="7600"/>
    <cellStyle name="_VC 6.15.06 update on 06GRC power costs.xls Chart 2_Book2_Electric Rev Req Model (2009 GRC) Rebuttal REmoval of New  WH Solar AdjustMI" xfId="7601"/>
    <cellStyle name="_VC 6.15.06 update on 06GRC power costs.xls Chart 2_Book2_Electric Rev Req Model (2009 GRC) Rebuttal REmoval of New  WH Solar AdjustMI 2" xfId="7602"/>
    <cellStyle name="_VC 6.15.06 update on 06GRC power costs.xls Chart 2_Book2_Electric Rev Req Model (2009 GRC) Rebuttal REmoval of New  WH Solar AdjustMI 2 2" xfId="7603"/>
    <cellStyle name="_VC 6.15.06 update on 06GRC power costs.xls Chart 2_Book2_Electric Rev Req Model (2009 GRC) Rebuttal REmoval of New  WH Solar AdjustMI 2 3" xfId="7604"/>
    <cellStyle name="_VC 6.15.06 update on 06GRC power costs.xls Chart 2_Book2_Electric Rev Req Model (2009 GRC) Rebuttal REmoval of New  WH Solar AdjustMI 3" xfId="7605"/>
    <cellStyle name="_VC 6.15.06 update on 06GRC power costs.xls Chart 2_Book2_Electric Rev Req Model (2009 GRC) Rebuttal REmoval of New  WH Solar AdjustMI 4" xfId="7606"/>
    <cellStyle name="_VC 6.15.06 update on 06GRC power costs.xls Chart 2_Book2_Electric Rev Req Model (2009 GRC) Revised 01-18-2010" xfId="7607"/>
    <cellStyle name="_VC 6.15.06 update on 06GRC power costs.xls Chart 2_Book2_Electric Rev Req Model (2009 GRC) Revised 01-18-2010 2" xfId="7608"/>
    <cellStyle name="_VC 6.15.06 update on 06GRC power costs.xls Chart 2_Book2_Electric Rev Req Model (2009 GRC) Revised 01-18-2010 2 2" xfId="7609"/>
    <cellStyle name="_VC 6.15.06 update on 06GRC power costs.xls Chart 2_Book2_Electric Rev Req Model (2009 GRC) Revised 01-18-2010 2 3" xfId="7610"/>
    <cellStyle name="_VC 6.15.06 update on 06GRC power costs.xls Chart 2_Book2_Electric Rev Req Model (2009 GRC) Revised 01-18-2010 3" xfId="7611"/>
    <cellStyle name="_VC 6.15.06 update on 06GRC power costs.xls Chart 2_Book2_Electric Rev Req Model (2009 GRC) Revised 01-18-2010 4" xfId="7612"/>
    <cellStyle name="_VC 6.15.06 update on 06GRC power costs.xls Chart 2_Book2_Final Order Electric EXHIBIT A-1" xfId="7613"/>
    <cellStyle name="_VC 6.15.06 update on 06GRC power costs.xls Chart 2_Book2_Final Order Electric EXHIBIT A-1 2" xfId="7614"/>
    <cellStyle name="_VC 6.15.06 update on 06GRC power costs.xls Chart 2_Book2_Final Order Electric EXHIBIT A-1 2 2" xfId="7615"/>
    <cellStyle name="_VC 6.15.06 update on 06GRC power costs.xls Chart 2_Book2_Final Order Electric EXHIBIT A-1 2 3" xfId="7616"/>
    <cellStyle name="_VC 6.15.06 update on 06GRC power costs.xls Chart 2_Book2_Final Order Electric EXHIBIT A-1 3" xfId="7617"/>
    <cellStyle name="_VC 6.15.06 update on 06GRC power costs.xls Chart 2_Book2_Final Order Electric EXHIBIT A-1 4" xfId="7618"/>
    <cellStyle name="_VC 6.15.06 update on 06GRC power costs.xls Chart 2_Book4" xfId="7619"/>
    <cellStyle name="_VC 6.15.06 update on 06GRC power costs.xls Chart 2_Book4 2" xfId="7620"/>
    <cellStyle name="_VC 6.15.06 update on 06GRC power costs.xls Chart 2_Book4 2 2" xfId="7621"/>
    <cellStyle name="_VC 6.15.06 update on 06GRC power costs.xls Chart 2_Book4 2 3" xfId="7622"/>
    <cellStyle name="_VC 6.15.06 update on 06GRC power costs.xls Chart 2_Book4 3" xfId="7623"/>
    <cellStyle name="_VC 6.15.06 update on 06GRC power costs.xls Chart 2_Book4 4" xfId="7624"/>
    <cellStyle name="_VC 6.15.06 update on 06GRC power costs.xls Chart 2_Book9" xfId="7625"/>
    <cellStyle name="_VC 6.15.06 update on 06GRC power costs.xls Chart 2_Book9 2" xfId="7626"/>
    <cellStyle name="_VC 6.15.06 update on 06GRC power costs.xls Chart 2_Book9 2 2" xfId="7627"/>
    <cellStyle name="_VC 6.15.06 update on 06GRC power costs.xls Chart 2_Book9 2 3" xfId="7628"/>
    <cellStyle name="_VC 6.15.06 update on 06GRC power costs.xls Chart 2_Book9 3" xfId="7629"/>
    <cellStyle name="_VC 6.15.06 update on 06GRC power costs.xls Chart 2_Book9 4" xfId="7630"/>
    <cellStyle name="_VC 6.15.06 update on 06GRC power costs.xls Chart 2_Chelan PUD Power Costs (8-10)" xfId="7631"/>
    <cellStyle name="_VC 6.15.06 update on 06GRC power costs.xls Chart 2_DWH-08 (Rate Spread &amp; Design Workpapers)" xfId="7632"/>
    <cellStyle name="_VC 6.15.06 update on 06GRC power costs.xls Chart 2_Final 2008 PTC Rate Design Workpapers 10.27.08" xfId="7633"/>
    <cellStyle name="_VC 6.15.06 update on 06GRC power costs.xls Chart 2_Gas Rev Req Model (2010 GRC)" xfId="7634"/>
    <cellStyle name="_VC 6.15.06 update on 06GRC power costs.xls Chart 2_INPUTS" xfId="7635"/>
    <cellStyle name="_VC 6.15.06 update on 06GRC power costs.xls Chart 2_INPUTS 2" xfId="7636"/>
    <cellStyle name="_VC 6.15.06 update on 06GRC power costs.xls Chart 2_INPUTS 2 2" xfId="7637"/>
    <cellStyle name="_VC 6.15.06 update on 06GRC power costs.xls Chart 2_INPUTS 2 3" xfId="7638"/>
    <cellStyle name="_VC 6.15.06 update on 06GRC power costs.xls Chart 2_INPUTS 3" xfId="7639"/>
    <cellStyle name="_VC 6.15.06 update on 06GRC power costs.xls Chart 2_INPUTS 4" xfId="7640"/>
    <cellStyle name="_VC 6.15.06 update on 06GRC power costs.xls Chart 2_NIM Summary" xfId="7641"/>
    <cellStyle name="_VC 6.15.06 update on 06GRC power costs.xls Chart 2_NIM Summary 09GRC" xfId="7642"/>
    <cellStyle name="_VC 6.15.06 update on 06GRC power costs.xls Chart 2_NIM Summary 09GRC 2" xfId="7643"/>
    <cellStyle name="_VC 6.15.06 update on 06GRC power costs.xls Chart 2_NIM Summary 2" xfId="7644"/>
    <cellStyle name="_VC 6.15.06 update on 06GRC power costs.xls Chart 2_NIM Summary 3" xfId="7645"/>
    <cellStyle name="_VC 6.15.06 update on 06GRC power costs.xls Chart 2_NIM Summary 4" xfId="7646"/>
    <cellStyle name="_VC 6.15.06 update on 06GRC power costs.xls Chart 2_NIM Summary 5" xfId="7647"/>
    <cellStyle name="_VC 6.15.06 update on 06GRC power costs.xls Chart 2_NIM Summary 6" xfId="7648"/>
    <cellStyle name="_VC 6.15.06 update on 06GRC power costs.xls Chart 2_NIM Summary 7" xfId="7649"/>
    <cellStyle name="_VC 6.15.06 update on 06GRC power costs.xls Chart 2_NIM Summary 8" xfId="7650"/>
    <cellStyle name="_VC 6.15.06 update on 06GRC power costs.xls Chart 2_NIM Summary 9" xfId="7651"/>
    <cellStyle name="_VC 6.15.06 update on 06GRC power costs.xls Chart 2_PCA 10 -  Exhibit D from A Kellogg Jan 2011" xfId="7652"/>
    <cellStyle name="_VC 6.15.06 update on 06GRC power costs.xls Chart 2_PCA 10 -  Exhibit D from A Kellogg July 2011" xfId="7653"/>
    <cellStyle name="_VC 6.15.06 update on 06GRC power costs.xls Chart 2_PCA 10 -  Exhibit D from S Free Rcv'd 12-11" xfId="7654"/>
    <cellStyle name="_VC 6.15.06 update on 06GRC power costs.xls Chart 2_PCA 9 -  Exhibit D April 2010" xfId="7655"/>
    <cellStyle name="_VC 6.15.06 update on 06GRC power costs.xls Chart 2_PCA 9 -  Exhibit D April 2010 (3)" xfId="7656"/>
    <cellStyle name="_VC 6.15.06 update on 06GRC power costs.xls Chart 2_PCA 9 -  Exhibit D April 2010 (3) 2" xfId="7657"/>
    <cellStyle name="_VC 6.15.06 update on 06GRC power costs.xls Chart 2_PCA 9 -  Exhibit D April 2010 2" xfId="7658"/>
    <cellStyle name="_VC 6.15.06 update on 06GRC power costs.xls Chart 2_PCA 9 -  Exhibit D April 2010 3" xfId="7659"/>
    <cellStyle name="_VC 6.15.06 update on 06GRC power costs.xls Chart 2_PCA 9 -  Exhibit D Nov 2010" xfId="7660"/>
    <cellStyle name="_VC 6.15.06 update on 06GRC power costs.xls Chart 2_PCA 9 -  Exhibit D Nov 2010 2" xfId="7661"/>
    <cellStyle name="_VC 6.15.06 update on 06GRC power costs.xls Chart 2_PCA 9 - Exhibit D at August 2010" xfId="7662"/>
    <cellStyle name="_VC 6.15.06 update on 06GRC power costs.xls Chart 2_PCA 9 - Exhibit D at August 2010 2" xfId="7663"/>
    <cellStyle name="_VC 6.15.06 update on 06GRC power costs.xls Chart 2_PCA 9 - Exhibit D June 2010 GRC" xfId="7664"/>
    <cellStyle name="_VC 6.15.06 update on 06GRC power costs.xls Chart 2_PCA 9 - Exhibit D June 2010 GRC 2" xfId="7665"/>
    <cellStyle name="_VC 6.15.06 update on 06GRC power costs.xls Chart 2_Power Costs - Comparison bx Rbtl-Staff-Jt-PC" xfId="7666"/>
    <cellStyle name="_VC 6.15.06 update on 06GRC power costs.xls Chart 2_Power Costs - Comparison bx Rbtl-Staff-Jt-PC 2" xfId="7667"/>
    <cellStyle name="_VC 6.15.06 update on 06GRC power costs.xls Chart 2_Power Costs - Comparison bx Rbtl-Staff-Jt-PC 2 2" xfId="7668"/>
    <cellStyle name="_VC 6.15.06 update on 06GRC power costs.xls Chart 2_Power Costs - Comparison bx Rbtl-Staff-Jt-PC 2 3" xfId="7669"/>
    <cellStyle name="_VC 6.15.06 update on 06GRC power costs.xls Chart 2_Power Costs - Comparison bx Rbtl-Staff-Jt-PC 3" xfId="7670"/>
    <cellStyle name="_VC 6.15.06 update on 06GRC power costs.xls Chart 2_Power Costs - Comparison bx Rbtl-Staff-Jt-PC 4" xfId="7671"/>
    <cellStyle name="_VC 6.15.06 update on 06GRC power costs.xls Chart 2_Power Costs - Comparison bx Rbtl-Staff-Jt-PC_Adj Bench DR 3 for Initial Briefs (Electric)" xfId="7672"/>
    <cellStyle name="_VC 6.15.06 update on 06GRC power costs.xls Chart 2_Power Costs - Comparison bx Rbtl-Staff-Jt-PC_Adj Bench DR 3 for Initial Briefs (Electric) 2" xfId="7673"/>
    <cellStyle name="_VC 6.15.06 update on 06GRC power costs.xls Chart 2_Power Costs - Comparison bx Rbtl-Staff-Jt-PC_Adj Bench DR 3 for Initial Briefs (Electric) 2 2" xfId="7674"/>
    <cellStyle name="_VC 6.15.06 update on 06GRC power costs.xls Chart 2_Power Costs - Comparison bx Rbtl-Staff-Jt-PC_Adj Bench DR 3 for Initial Briefs (Electric) 2 3" xfId="7675"/>
    <cellStyle name="_VC 6.15.06 update on 06GRC power costs.xls Chart 2_Power Costs - Comparison bx Rbtl-Staff-Jt-PC_Adj Bench DR 3 for Initial Briefs (Electric) 3" xfId="7676"/>
    <cellStyle name="_VC 6.15.06 update on 06GRC power costs.xls Chart 2_Power Costs - Comparison bx Rbtl-Staff-Jt-PC_Adj Bench DR 3 for Initial Briefs (Electric) 4" xfId="7677"/>
    <cellStyle name="_VC 6.15.06 update on 06GRC power costs.xls Chart 2_Power Costs - Comparison bx Rbtl-Staff-Jt-PC_Electric Rev Req Model (2009 GRC) Rebuttal" xfId="7678"/>
    <cellStyle name="_VC 6.15.06 update on 06GRC power costs.xls Chart 2_Power Costs - Comparison bx Rbtl-Staff-Jt-PC_Electric Rev Req Model (2009 GRC) Rebuttal 2" xfId="7679"/>
    <cellStyle name="_VC 6.15.06 update on 06GRC power costs.xls Chart 2_Power Costs - Comparison bx Rbtl-Staff-Jt-PC_Electric Rev Req Model (2009 GRC) Rebuttal 2 2" xfId="7680"/>
    <cellStyle name="_VC 6.15.06 update on 06GRC power costs.xls Chart 2_Power Costs - Comparison bx Rbtl-Staff-Jt-PC_Electric Rev Req Model (2009 GRC) Rebuttal 2 3" xfId="7681"/>
    <cellStyle name="_VC 6.15.06 update on 06GRC power costs.xls Chart 2_Power Costs - Comparison bx Rbtl-Staff-Jt-PC_Electric Rev Req Model (2009 GRC) Rebuttal 3" xfId="7682"/>
    <cellStyle name="_VC 6.15.06 update on 06GRC power costs.xls Chart 2_Power Costs - Comparison bx Rbtl-Staff-Jt-PC_Electric Rev Req Model (2009 GRC) Rebuttal 4" xfId="7683"/>
    <cellStyle name="_VC 6.15.06 update on 06GRC power costs.xls Chart 2_Power Costs - Comparison bx Rbtl-Staff-Jt-PC_Electric Rev Req Model (2009 GRC) Rebuttal REmoval of New  WH Solar AdjustMI" xfId="7684"/>
    <cellStyle name="_VC 6.15.06 update on 06GRC power costs.xls Chart 2_Power Costs - Comparison bx Rbtl-Staff-Jt-PC_Electric Rev Req Model (2009 GRC) Rebuttal REmoval of New  WH Solar AdjustMI 2" xfId="7685"/>
    <cellStyle name="_VC 6.15.06 update on 06GRC power costs.xls Chart 2_Power Costs - Comparison bx Rbtl-Staff-Jt-PC_Electric Rev Req Model (2009 GRC) Rebuttal REmoval of New  WH Solar AdjustMI 2 2" xfId="7686"/>
    <cellStyle name="_VC 6.15.06 update on 06GRC power costs.xls Chart 2_Power Costs - Comparison bx Rbtl-Staff-Jt-PC_Electric Rev Req Model (2009 GRC) Rebuttal REmoval of New  WH Solar AdjustMI 2 3" xfId="7687"/>
    <cellStyle name="_VC 6.15.06 update on 06GRC power costs.xls Chart 2_Power Costs - Comparison bx Rbtl-Staff-Jt-PC_Electric Rev Req Model (2009 GRC) Rebuttal REmoval of New  WH Solar AdjustMI 3" xfId="7688"/>
    <cellStyle name="_VC 6.15.06 update on 06GRC power costs.xls Chart 2_Power Costs - Comparison bx Rbtl-Staff-Jt-PC_Electric Rev Req Model (2009 GRC) Rebuttal REmoval of New  WH Solar AdjustMI 4" xfId="7689"/>
    <cellStyle name="_VC 6.15.06 update on 06GRC power costs.xls Chart 2_Power Costs - Comparison bx Rbtl-Staff-Jt-PC_Electric Rev Req Model (2009 GRC) Revised 01-18-2010" xfId="7690"/>
    <cellStyle name="_VC 6.15.06 update on 06GRC power costs.xls Chart 2_Power Costs - Comparison bx Rbtl-Staff-Jt-PC_Electric Rev Req Model (2009 GRC) Revised 01-18-2010 2" xfId="7691"/>
    <cellStyle name="_VC 6.15.06 update on 06GRC power costs.xls Chart 2_Power Costs - Comparison bx Rbtl-Staff-Jt-PC_Electric Rev Req Model (2009 GRC) Revised 01-18-2010 2 2" xfId="7692"/>
    <cellStyle name="_VC 6.15.06 update on 06GRC power costs.xls Chart 2_Power Costs - Comparison bx Rbtl-Staff-Jt-PC_Electric Rev Req Model (2009 GRC) Revised 01-18-2010 2 3" xfId="7693"/>
    <cellStyle name="_VC 6.15.06 update on 06GRC power costs.xls Chart 2_Power Costs - Comparison bx Rbtl-Staff-Jt-PC_Electric Rev Req Model (2009 GRC) Revised 01-18-2010 3" xfId="7694"/>
    <cellStyle name="_VC 6.15.06 update on 06GRC power costs.xls Chart 2_Power Costs - Comparison bx Rbtl-Staff-Jt-PC_Electric Rev Req Model (2009 GRC) Revised 01-18-2010 4" xfId="7695"/>
    <cellStyle name="_VC 6.15.06 update on 06GRC power costs.xls Chart 2_Power Costs - Comparison bx Rbtl-Staff-Jt-PC_Final Order Electric EXHIBIT A-1" xfId="7696"/>
    <cellStyle name="_VC 6.15.06 update on 06GRC power costs.xls Chart 2_Power Costs - Comparison bx Rbtl-Staff-Jt-PC_Final Order Electric EXHIBIT A-1 2" xfId="7697"/>
    <cellStyle name="_VC 6.15.06 update on 06GRC power costs.xls Chart 2_Power Costs - Comparison bx Rbtl-Staff-Jt-PC_Final Order Electric EXHIBIT A-1 2 2" xfId="7698"/>
    <cellStyle name="_VC 6.15.06 update on 06GRC power costs.xls Chart 2_Power Costs - Comparison bx Rbtl-Staff-Jt-PC_Final Order Electric EXHIBIT A-1 2 3" xfId="7699"/>
    <cellStyle name="_VC 6.15.06 update on 06GRC power costs.xls Chart 2_Power Costs - Comparison bx Rbtl-Staff-Jt-PC_Final Order Electric EXHIBIT A-1 3" xfId="7700"/>
    <cellStyle name="_VC 6.15.06 update on 06GRC power costs.xls Chart 2_Power Costs - Comparison bx Rbtl-Staff-Jt-PC_Final Order Electric EXHIBIT A-1 4" xfId="7701"/>
    <cellStyle name="_VC 6.15.06 update on 06GRC power costs.xls Chart 2_Production Adj 4.37" xfId="7702"/>
    <cellStyle name="_VC 6.15.06 update on 06GRC power costs.xls Chart 2_Production Adj 4.37 2" xfId="7703"/>
    <cellStyle name="_VC 6.15.06 update on 06GRC power costs.xls Chart 2_Production Adj 4.37 2 2" xfId="7704"/>
    <cellStyle name="_VC 6.15.06 update on 06GRC power costs.xls Chart 2_Production Adj 4.37 2 3" xfId="7705"/>
    <cellStyle name="_VC 6.15.06 update on 06GRC power costs.xls Chart 2_Production Adj 4.37 3" xfId="7706"/>
    <cellStyle name="_VC 6.15.06 update on 06GRC power costs.xls Chart 2_Purchased Power Adj 4.03" xfId="7707"/>
    <cellStyle name="_VC 6.15.06 update on 06GRC power costs.xls Chart 2_Purchased Power Adj 4.03 2" xfId="7708"/>
    <cellStyle name="_VC 6.15.06 update on 06GRC power costs.xls Chart 2_Purchased Power Adj 4.03 2 2" xfId="7709"/>
    <cellStyle name="_VC 6.15.06 update on 06GRC power costs.xls Chart 2_Purchased Power Adj 4.03 2 3" xfId="7710"/>
    <cellStyle name="_VC 6.15.06 update on 06GRC power costs.xls Chart 2_Purchased Power Adj 4.03 3" xfId="7711"/>
    <cellStyle name="_VC 6.15.06 update on 06GRC power costs.xls Chart 2_Rebuttal Power Costs" xfId="7712"/>
    <cellStyle name="_VC 6.15.06 update on 06GRC power costs.xls Chart 2_Rebuttal Power Costs 2" xfId="7713"/>
    <cellStyle name="_VC 6.15.06 update on 06GRC power costs.xls Chart 2_Rebuttal Power Costs 2 2" xfId="7714"/>
    <cellStyle name="_VC 6.15.06 update on 06GRC power costs.xls Chart 2_Rebuttal Power Costs 2 3" xfId="7715"/>
    <cellStyle name="_VC 6.15.06 update on 06GRC power costs.xls Chart 2_Rebuttal Power Costs 3" xfId="7716"/>
    <cellStyle name="_VC 6.15.06 update on 06GRC power costs.xls Chart 2_Rebuttal Power Costs 4" xfId="7717"/>
    <cellStyle name="_VC 6.15.06 update on 06GRC power costs.xls Chart 2_Rebuttal Power Costs_Adj Bench DR 3 for Initial Briefs (Electric)" xfId="7718"/>
    <cellStyle name="_VC 6.15.06 update on 06GRC power costs.xls Chart 2_Rebuttal Power Costs_Adj Bench DR 3 for Initial Briefs (Electric) 2" xfId="7719"/>
    <cellStyle name="_VC 6.15.06 update on 06GRC power costs.xls Chart 2_Rebuttal Power Costs_Adj Bench DR 3 for Initial Briefs (Electric) 2 2" xfId="7720"/>
    <cellStyle name="_VC 6.15.06 update on 06GRC power costs.xls Chart 2_Rebuttal Power Costs_Adj Bench DR 3 for Initial Briefs (Electric) 2 3" xfId="7721"/>
    <cellStyle name="_VC 6.15.06 update on 06GRC power costs.xls Chart 2_Rebuttal Power Costs_Adj Bench DR 3 for Initial Briefs (Electric) 3" xfId="7722"/>
    <cellStyle name="_VC 6.15.06 update on 06GRC power costs.xls Chart 2_Rebuttal Power Costs_Adj Bench DR 3 for Initial Briefs (Electric) 4" xfId="7723"/>
    <cellStyle name="_VC 6.15.06 update on 06GRC power costs.xls Chart 2_Rebuttal Power Costs_Electric Rev Req Model (2009 GRC) Rebuttal" xfId="7724"/>
    <cellStyle name="_VC 6.15.06 update on 06GRC power costs.xls Chart 2_Rebuttal Power Costs_Electric Rev Req Model (2009 GRC) Rebuttal 2" xfId="7725"/>
    <cellStyle name="_VC 6.15.06 update on 06GRC power costs.xls Chart 2_Rebuttal Power Costs_Electric Rev Req Model (2009 GRC) Rebuttal 2 2" xfId="7726"/>
    <cellStyle name="_VC 6.15.06 update on 06GRC power costs.xls Chart 2_Rebuttal Power Costs_Electric Rev Req Model (2009 GRC) Rebuttal 2 3" xfId="7727"/>
    <cellStyle name="_VC 6.15.06 update on 06GRC power costs.xls Chart 2_Rebuttal Power Costs_Electric Rev Req Model (2009 GRC) Rebuttal 3" xfId="7728"/>
    <cellStyle name="_VC 6.15.06 update on 06GRC power costs.xls Chart 2_Rebuttal Power Costs_Electric Rev Req Model (2009 GRC) Rebuttal 4" xfId="7729"/>
    <cellStyle name="_VC 6.15.06 update on 06GRC power costs.xls Chart 2_Rebuttal Power Costs_Electric Rev Req Model (2009 GRC) Rebuttal REmoval of New  WH Solar AdjustMI" xfId="7730"/>
    <cellStyle name="_VC 6.15.06 update on 06GRC power costs.xls Chart 2_Rebuttal Power Costs_Electric Rev Req Model (2009 GRC) Rebuttal REmoval of New  WH Solar AdjustMI 2" xfId="7731"/>
    <cellStyle name="_VC 6.15.06 update on 06GRC power costs.xls Chart 2_Rebuttal Power Costs_Electric Rev Req Model (2009 GRC) Rebuttal REmoval of New  WH Solar AdjustMI 2 2" xfId="7732"/>
    <cellStyle name="_VC 6.15.06 update on 06GRC power costs.xls Chart 2_Rebuttal Power Costs_Electric Rev Req Model (2009 GRC) Rebuttal REmoval of New  WH Solar AdjustMI 2 3" xfId="7733"/>
    <cellStyle name="_VC 6.15.06 update on 06GRC power costs.xls Chart 2_Rebuttal Power Costs_Electric Rev Req Model (2009 GRC) Rebuttal REmoval of New  WH Solar AdjustMI 3" xfId="7734"/>
    <cellStyle name="_VC 6.15.06 update on 06GRC power costs.xls Chart 2_Rebuttal Power Costs_Electric Rev Req Model (2009 GRC) Rebuttal REmoval of New  WH Solar AdjustMI 4" xfId="7735"/>
    <cellStyle name="_VC 6.15.06 update on 06GRC power costs.xls Chart 2_Rebuttal Power Costs_Electric Rev Req Model (2009 GRC) Revised 01-18-2010" xfId="7736"/>
    <cellStyle name="_VC 6.15.06 update on 06GRC power costs.xls Chart 2_Rebuttal Power Costs_Electric Rev Req Model (2009 GRC) Revised 01-18-2010 2" xfId="7737"/>
    <cellStyle name="_VC 6.15.06 update on 06GRC power costs.xls Chart 2_Rebuttal Power Costs_Electric Rev Req Model (2009 GRC) Revised 01-18-2010 2 2" xfId="7738"/>
    <cellStyle name="_VC 6.15.06 update on 06GRC power costs.xls Chart 2_Rebuttal Power Costs_Electric Rev Req Model (2009 GRC) Revised 01-18-2010 2 3" xfId="7739"/>
    <cellStyle name="_VC 6.15.06 update on 06GRC power costs.xls Chart 2_Rebuttal Power Costs_Electric Rev Req Model (2009 GRC) Revised 01-18-2010 3" xfId="7740"/>
    <cellStyle name="_VC 6.15.06 update on 06GRC power costs.xls Chart 2_Rebuttal Power Costs_Electric Rev Req Model (2009 GRC) Revised 01-18-2010 4" xfId="7741"/>
    <cellStyle name="_VC 6.15.06 update on 06GRC power costs.xls Chart 2_Rebuttal Power Costs_Final Order Electric EXHIBIT A-1" xfId="7742"/>
    <cellStyle name="_VC 6.15.06 update on 06GRC power costs.xls Chart 2_Rebuttal Power Costs_Final Order Electric EXHIBIT A-1 2" xfId="7743"/>
    <cellStyle name="_VC 6.15.06 update on 06GRC power costs.xls Chart 2_Rebuttal Power Costs_Final Order Electric EXHIBIT A-1 2 2" xfId="7744"/>
    <cellStyle name="_VC 6.15.06 update on 06GRC power costs.xls Chart 2_Rebuttal Power Costs_Final Order Electric EXHIBIT A-1 2 3" xfId="7745"/>
    <cellStyle name="_VC 6.15.06 update on 06GRC power costs.xls Chart 2_Rebuttal Power Costs_Final Order Electric EXHIBIT A-1 3" xfId="7746"/>
    <cellStyle name="_VC 6.15.06 update on 06GRC power costs.xls Chart 2_Rebuttal Power Costs_Final Order Electric EXHIBIT A-1 4" xfId="7747"/>
    <cellStyle name="_VC 6.15.06 update on 06GRC power costs.xls Chart 2_RECS vs PTC's w Interest 6-28-10" xfId="7748"/>
    <cellStyle name="_VC 6.15.06 update on 06GRC power costs.xls Chart 2_ROR &amp; CONV FACTOR" xfId="7749"/>
    <cellStyle name="_VC 6.15.06 update on 06GRC power costs.xls Chart 2_ROR &amp; CONV FACTOR 2" xfId="7750"/>
    <cellStyle name="_VC 6.15.06 update on 06GRC power costs.xls Chart 2_ROR &amp; CONV FACTOR 2 2" xfId="7751"/>
    <cellStyle name="_VC 6.15.06 update on 06GRC power costs.xls Chart 2_ROR &amp; CONV FACTOR 2 3" xfId="7752"/>
    <cellStyle name="_VC 6.15.06 update on 06GRC power costs.xls Chart 2_ROR &amp; CONV FACTOR 3" xfId="7753"/>
    <cellStyle name="_VC 6.15.06 update on 06GRC power costs.xls Chart 2_ROR &amp; CONV FACTOR 4" xfId="7754"/>
    <cellStyle name="_VC 6.15.06 update on 06GRC power costs.xls Chart 2_ROR 5.02" xfId="7755"/>
    <cellStyle name="_VC 6.15.06 update on 06GRC power costs.xls Chart 2_ROR 5.02 2" xfId="7756"/>
    <cellStyle name="_VC 6.15.06 update on 06GRC power costs.xls Chart 2_ROR 5.02 2 2" xfId="7757"/>
    <cellStyle name="_VC 6.15.06 update on 06GRC power costs.xls Chart 2_ROR 5.02 2 3" xfId="7758"/>
    <cellStyle name="_VC 6.15.06 update on 06GRC power costs.xls Chart 2_ROR 5.02 3" xfId="7759"/>
    <cellStyle name="_VC 6.15.06 update on 06GRC power costs.xls Chart 2_Wind Integration 10GRC" xfId="7760"/>
    <cellStyle name="_VC 6.15.06 update on 06GRC power costs.xls Chart 2_Wind Integration 10GRC 2" xfId="7761"/>
    <cellStyle name="_VC 6.15.06 update on 06GRC power costs.xls Chart 3" xfId="7762"/>
    <cellStyle name="_VC 6.15.06 update on 06GRC power costs.xls Chart 3 2" xfId="7763"/>
    <cellStyle name="_VC 6.15.06 update on 06GRC power costs.xls Chart 3 2 2" xfId="7764"/>
    <cellStyle name="_VC 6.15.06 update on 06GRC power costs.xls Chart 3 2 2 2" xfId="7765"/>
    <cellStyle name="_VC 6.15.06 update on 06GRC power costs.xls Chart 3 2 2 3" xfId="7766"/>
    <cellStyle name="_VC 6.15.06 update on 06GRC power costs.xls Chart 3 2 3" xfId="7767"/>
    <cellStyle name="_VC 6.15.06 update on 06GRC power costs.xls Chart 3 2 4" xfId="7768"/>
    <cellStyle name="_VC 6.15.06 update on 06GRC power costs.xls Chart 3 3" xfId="7769"/>
    <cellStyle name="_VC 6.15.06 update on 06GRC power costs.xls Chart 3 3 2" xfId="7770"/>
    <cellStyle name="_VC 6.15.06 update on 06GRC power costs.xls Chart 3 3 2 2" xfId="7771"/>
    <cellStyle name="_VC 6.15.06 update on 06GRC power costs.xls Chart 3 3 2 3" xfId="7772"/>
    <cellStyle name="_VC 6.15.06 update on 06GRC power costs.xls Chart 3 3 3" xfId="7773"/>
    <cellStyle name="_VC 6.15.06 update on 06GRC power costs.xls Chart 3 3 3 2" xfId="7774"/>
    <cellStyle name="_VC 6.15.06 update on 06GRC power costs.xls Chart 3 3 3 3" xfId="7775"/>
    <cellStyle name="_VC 6.15.06 update on 06GRC power costs.xls Chart 3 3 4" xfId="7776"/>
    <cellStyle name="_VC 6.15.06 update on 06GRC power costs.xls Chart 3 3 4 2" xfId="7777"/>
    <cellStyle name="_VC 6.15.06 update on 06GRC power costs.xls Chart 3 3 4 3" xfId="7778"/>
    <cellStyle name="_VC 6.15.06 update on 06GRC power costs.xls Chart 3 4" xfId="7779"/>
    <cellStyle name="_VC 6.15.06 update on 06GRC power costs.xls Chart 3 4 2" xfId="7780"/>
    <cellStyle name="_VC 6.15.06 update on 06GRC power costs.xls Chart 3 4 3" xfId="7781"/>
    <cellStyle name="_VC 6.15.06 update on 06GRC power costs.xls Chart 3 5" xfId="7782"/>
    <cellStyle name="_VC 6.15.06 update on 06GRC power costs.xls Chart 3 6" xfId="7783"/>
    <cellStyle name="_VC 6.15.06 update on 06GRC power costs.xls Chart 3 7" xfId="7784"/>
    <cellStyle name="_VC 6.15.06 update on 06GRC power costs.xls Chart 3_04 07E Wild Horse Wind Expansion (C) (2)" xfId="7785"/>
    <cellStyle name="_VC 6.15.06 update on 06GRC power costs.xls Chart 3_04 07E Wild Horse Wind Expansion (C) (2) 2" xfId="7786"/>
    <cellStyle name="_VC 6.15.06 update on 06GRC power costs.xls Chart 3_04 07E Wild Horse Wind Expansion (C) (2) 2 2" xfId="7787"/>
    <cellStyle name="_VC 6.15.06 update on 06GRC power costs.xls Chart 3_04 07E Wild Horse Wind Expansion (C) (2) 2 3" xfId="7788"/>
    <cellStyle name="_VC 6.15.06 update on 06GRC power costs.xls Chart 3_04 07E Wild Horse Wind Expansion (C) (2) 3" xfId="7789"/>
    <cellStyle name="_VC 6.15.06 update on 06GRC power costs.xls Chart 3_04 07E Wild Horse Wind Expansion (C) (2) 4" xfId="7790"/>
    <cellStyle name="_VC 6.15.06 update on 06GRC power costs.xls Chart 3_04 07E Wild Horse Wind Expansion (C) (2)_Adj Bench DR 3 for Initial Briefs (Electric)" xfId="7791"/>
    <cellStyle name="_VC 6.15.06 update on 06GRC power costs.xls Chart 3_04 07E Wild Horse Wind Expansion (C) (2)_Adj Bench DR 3 for Initial Briefs (Electric) 2" xfId="7792"/>
    <cellStyle name="_VC 6.15.06 update on 06GRC power costs.xls Chart 3_04 07E Wild Horse Wind Expansion (C) (2)_Adj Bench DR 3 for Initial Briefs (Electric) 2 2" xfId="7793"/>
    <cellStyle name="_VC 6.15.06 update on 06GRC power costs.xls Chart 3_04 07E Wild Horse Wind Expansion (C) (2)_Adj Bench DR 3 for Initial Briefs (Electric) 2 3" xfId="7794"/>
    <cellStyle name="_VC 6.15.06 update on 06GRC power costs.xls Chart 3_04 07E Wild Horse Wind Expansion (C) (2)_Adj Bench DR 3 for Initial Briefs (Electric) 3" xfId="7795"/>
    <cellStyle name="_VC 6.15.06 update on 06GRC power costs.xls Chart 3_04 07E Wild Horse Wind Expansion (C) (2)_Adj Bench DR 3 for Initial Briefs (Electric) 4" xfId="7796"/>
    <cellStyle name="_VC 6.15.06 update on 06GRC power costs.xls Chart 3_04 07E Wild Horse Wind Expansion (C) (2)_Book1" xfId="7797"/>
    <cellStyle name="_VC 6.15.06 update on 06GRC power costs.xls Chart 3_04 07E Wild Horse Wind Expansion (C) (2)_Electric Rev Req Model (2009 GRC) " xfId="7798"/>
    <cellStyle name="_VC 6.15.06 update on 06GRC power costs.xls Chart 3_04 07E Wild Horse Wind Expansion (C) (2)_Electric Rev Req Model (2009 GRC)  2" xfId="7799"/>
    <cellStyle name="_VC 6.15.06 update on 06GRC power costs.xls Chart 3_04 07E Wild Horse Wind Expansion (C) (2)_Electric Rev Req Model (2009 GRC)  2 2" xfId="7800"/>
    <cellStyle name="_VC 6.15.06 update on 06GRC power costs.xls Chart 3_04 07E Wild Horse Wind Expansion (C) (2)_Electric Rev Req Model (2009 GRC)  2 3" xfId="7801"/>
    <cellStyle name="_VC 6.15.06 update on 06GRC power costs.xls Chart 3_04 07E Wild Horse Wind Expansion (C) (2)_Electric Rev Req Model (2009 GRC)  3" xfId="7802"/>
    <cellStyle name="_VC 6.15.06 update on 06GRC power costs.xls Chart 3_04 07E Wild Horse Wind Expansion (C) (2)_Electric Rev Req Model (2009 GRC)  4" xfId="7803"/>
    <cellStyle name="_VC 6.15.06 update on 06GRC power costs.xls Chart 3_04 07E Wild Horse Wind Expansion (C) (2)_Electric Rev Req Model (2009 GRC) Rebuttal" xfId="7804"/>
    <cellStyle name="_VC 6.15.06 update on 06GRC power costs.xls Chart 3_04 07E Wild Horse Wind Expansion (C) (2)_Electric Rev Req Model (2009 GRC) Rebuttal 2" xfId="7805"/>
    <cellStyle name="_VC 6.15.06 update on 06GRC power costs.xls Chart 3_04 07E Wild Horse Wind Expansion (C) (2)_Electric Rev Req Model (2009 GRC) Rebuttal 2 2" xfId="7806"/>
    <cellStyle name="_VC 6.15.06 update on 06GRC power costs.xls Chart 3_04 07E Wild Horse Wind Expansion (C) (2)_Electric Rev Req Model (2009 GRC) Rebuttal 2 3" xfId="7807"/>
    <cellStyle name="_VC 6.15.06 update on 06GRC power costs.xls Chart 3_04 07E Wild Horse Wind Expansion (C) (2)_Electric Rev Req Model (2009 GRC) Rebuttal 3" xfId="7808"/>
    <cellStyle name="_VC 6.15.06 update on 06GRC power costs.xls Chart 3_04 07E Wild Horse Wind Expansion (C) (2)_Electric Rev Req Model (2009 GRC) Rebuttal 4" xfId="7809"/>
    <cellStyle name="_VC 6.15.06 update on 06GRC power costs.xls Chart 3_04 07E Wild Horse Wind Expansion (C) (2)_Electric Rev Req Model (2009 GRC) Rebuttal REmoval of New  WH Solar AdjustMI" xfId="7810"/>
    <cellStyle name="_VC 6.15.06 update on 06GRC power costs.xls Chart 3_04 07E Wild Horse Wind Expansion (C) (2)_Electric Rev Req Model (2009 GRC) Rebuttal REmoval of New  WH Solar AdjustMI 2" xfId="7811"/>
    <cellStyle name="_VC 6.15.06 update on 06GRC power costs.xls Chart 3_04 07E Wild Horse Wind Expansion (C) (2)_Electric Rev Req Model (2009 GRC) Rebuttal REmoval of New  WH Solar AdjustMI 2 2" xfId="7812"/>
    <cellStyle name="_VC 6.15.06 update on 06GRC power costs.xls Chart 3_04 07E Wild Horse Wind Expansion (C) (2)_Electric Rev Req Model (2009 GRC) Rebuttal REmoval of New  WH Solar AdjustMI 2 3" xfId="7813"/>
    <cellStyle name="_VC 6.15.06 update on 06GRC power costs.xls Chart 3_04 07E Wild Horse Wind Expansion (C) (2)_Electric Rev Req Model (2009 GRC) Rebuttal REmoval of New  WH Solar AdjustMI 3" xfId="7814"/>
    <cellStyle name="_VC 6.15.06 update on 06GRC power costs.xls Chart 3_04 07E Wild Horse Wind Expansion (C) (2)_Electric Rev Req Model (2009 GRC) Rebuttal REmoval of New  WH Solar AdjustMI 4" xfId="7815"/>
    <cellStyle name="_VC 6.15.06 update on 06GRC power costs.xls Chart 3_04 07E Wild Horse Wind Expansion (C) (2)_Electric Rev Req Model (2009 GRC) Revised 01-18-2010" xfId="7816"/>
    <cellStyle name="_VC 6.15.06 update on 06GRC power costs.xls Chart 3_04 07E Wild Horse Wind Expansion (C) (2)_Electric Rev Req Model (2009 GRC) Revised 01-18-2010 2" xfId="7817"/>
    <cellStyle name="_VC 6.15.06 update on 06GRC power costs.xls Chart 3_04 07E Wild Horse Wind Expansion (C) (2)_Electric Rev Req Model (2009 GRC) Revised 01-18-2010 2 2" xfId="7818"/>
    <cellStyle name="_VC 6.15.06 update on 06GRC power costs.xls Chart 3_04 07E Wild Horse Wind Expansion (C) (2)_Electric Rev Req Model (2009 GRC) Revised 01-18-2010 2 3" xfId="7819"/>
    <cellStyle name="_VC 6.15.06 update on 06GRC power costs.xls Chart 3_04 07E Wild Horse Wind Expansion (C) (2)_Electric Rev Req Model (2009 GRC) Revised 01-18-2010 3" xfId="7820"/>
    <cellStyle name="_VC 6.15.06 update on 06GRC power costs.xls Chart 3_04 07E Wild Horse Wind Expansion (C) (2)_Electric Rev Req Model (2009 GRC) Revised 01-18-2010 4" xfId="7821"/>
    <cellStyle name="_VC 6.15.06 update on 06GRC power costs.xls Chart 3_04 07E Wild Horse Wind Expansion (C) (2)_Electric Rev Req Model (2010 GRC)" xfId="7822"/>
    <cellStyle name="_VC 6.15.06 update on 06GRC power costs.xls Chart 3_04 07E Wild Horse Wind Expansion (C) (2)_Electric Rev Req Model (2010 GRC) SF" xfId="7823"/>
    <cellStyle name="_VC 6.15.06 update on 06GRC power costs.xls Chart 3_04 07E Wild Horse Wind Expansion (C) (2)_Final Order Electric EXHIBIT A-1" xfId="7824"/>
    <cellStyle name="_VC 6.15.06 update on 06GRC power costs.xls Chart 3_04 07E Wild Horse Wind Expansion (C) (2)_Final Order Electric EXHIBIT A-1 2" xfId="7825"/>
    <cellStyle name="_VC 6.15.06 update on 06GRC power costs.xls Chart 3_04 07E Wild Horse Wind Expansion (C) (2)_Final Order Electric EXHIBIT A-1 2 2" xfId="7826"/>
    <cellStyle name="_VC 6.15.06 update on 06GRC power costs.xls Chart 3_04 07E Wild Horse Wind Expansion (C) (2)_Final Order Electric EXHIBIT A-1 2 3" xfId="7827"/>
    <cellStyle name="_VC 6.15.06 update on 06GRC power costs.xls Chart 3_04 07E Wild Horse Wind Expansion (C) (2)_Final Order Electric EXHIBIT A-1 3" xfId="7828"/>
    <cellStyle name="_VC 6.15.06 update on 06GRC power costs.xls Chart 3_04 07E Wild Horse Wind Expansion (C) (2)_Final Order Electric EXHIBIT A-1 4" xfId="7829"/>
    <cellStyle name="_VC 6.15.06 update on 06GRC power costs.xls Chart 3_04 07E Wild Horse Wind Expansion (C) (2)_TENASKA REGULATORY ASSET" xfId="7830"/>
    <cellStyle name="_VC 6.15.06 update on 06GRC power costs.xls Chart 3_04 07E Wild Horse Wind Expansion (C) (2)_TENASKA REGULATORY ASSET 2" xfId="7831"/>
    <cellStyle name="_VC 6.15.06 update on 06GRC power costs.xls Chart 3_04 07E Wild Horse Wind Expansion (C) (2)_TENASKA REGULATORY ASSET 2 2" xfId="7832"/>
    <cellStyle name="_VC 6.15.06 update on 06GRC power costs.xls Chart 3_04 07E Wild Horse Wind Expansion (C) (2)_TENASKA REGULATORY ASSET 2 3" xfId="7833"/>
    <cellStyle name="_VC 6.15.06 update on 06GRC power costs.xls Chart 3_04 07E Wild Horse Wind Expansion (C) (2)_TENASKA REGULATORY ASSET 3" xfId="7834"/>
    <cellStyle name="_VC 6.15.06 update on 06GRC power costs.xls Chart 3_04 07E Wild Horse Wind Expansion (C) (2)_TENASKA REGULATORY ASSET 4" xfId="7835"/>
    <cellStyle name="_VC 6.15.06 update on 06GRC power costs.xls Chart 3_16.37E Wild Horse Expansion DeferralRevwrkingfile SF" xfId="7836"/>
    <cellStyle name="_VC 6.15.06 update on 06GRC power costs.xls Chart 3_16.37E Wild Horse Expansion DeferralRevwrkingfile SF 2" xfId="7837"/>
    <cellStyle name="_VC 6.15.06 update on 06GRC power costs.xls Chart 3_16.37E Wild Horse Expansion DeferralRevwrkingfile SF 2 2" xfId="7838"/>
    <cellStyle name="_VC 6.15.06 update on 06GRC power costs.xls Chart 3_16.37E Wild Horse Expansion DeferralRevwrkingfile SF 2 3" xfId="7839"/>
    <cellStyle name="_VC 6.15.06 update on 06GRC power costs.xls Chart 3_16.37E Wild Horse Expansion DeferralRevwrkingfile SF 3" xfId="7840"/>
    <cellStyle name="_VC 6.15.06 update on 06GRC power costs.xls Chart 3_16.37E Wild Horse Expansion DeferralRevwrkingfile SF 4" xfId="7841"/>
    <cellStyle name="_VC 6.15.06 update on 06GRC power costs.xls Chart 3_2009 Compliance Filing PCA Exhibits for GRC" xfId="7842"/>
    <cellStyle name="_VC 6.15.06 update on 06GRC power costs.xls Chart 3_2009 Compliance Filing PCA Exhibits for GRC 2" xfId="7843"/>
    <cellStyle name="_VC 6.15.06 update on 06GRC power costs.xls Chart 3_2009 GRC Compl Filing - Exhibit D" xfId="7844"/>
    <cellStyle name="_VC 6.15.06 update on 06GRC power costs.xls Chart 3_2009 GRC Compl Filing - Exhibit D 2" xfId="7845"/>
    <cellStyle name="_VC 6.15.06 update on 06GRC power costs.xls Chart 3_2009 GRC Compl Filing - Exhibit D 3" xfId="7846"/>
    <cellStyle name="_VC 6.15.06 update on 06GRC power costs.xls Chart 3_2010 PTC's July1_Dec31 2010 " xfId="7847"/>
    <cellStyle name="_VC 6.15.06 update on 06GRC power costs.xls Chart 3_2010 PTC's Sept10_Aug11 (Version 4)" xfId="7848"/>
    <cellStyle name="_VC 6.15.06 update on 06GRC power costs.xls Chart 3_3.01 Income Statement" xfId="7849"/>
    <cellStyle name="_VC 6.15.06 update on 06GRC power costs.xls Chart 3_4 31 Regulatory Assets and Liabilities  7 06- Exhibit D" xfId="7850"/>
    <cellStyle name="_VC 6.15.06 update on 06GRC power costs.xls Chart 3_4 31 Regulatory Assets and Liabilities  7 06- Exhibit D 2" xfId="7851"/>
    <cellStyle name="_VC 6.15.06 update on 06GRC power costs.xls Chart 3_4 31 Regulatory Assets and Liabilities  7 06- Exhibit D 2 2" xfId="7852"/>
    <cellStyle name="_VC 6.15.06 update on 06GRC power costs.xls Chart 3_4 31 Regulatory Assets and Liabilities  7 06- Exhibit D 2 3" xfId="7853"/>
    <cellStyle name="_VC 6.15.06 update on 06GRC power costs.xls Chart 3_4 31 Regulatory Assets and Liabilities  7 06- Exhibit D 3" xfId="7854"/>
    <cellStyle name="_VC 6.15.06 update on 06GRC power costs.xls Chart 3_4 31 Regulatory Assets and Liabilities  7 06- Exhibit D 4" xfId="7855"/>
    <cellStyle name="_VC 6.15.06 update on 06GRC power costs.xls Chart 3_4 31 Regulatory Assets and Liabilities  7 06- Exhibit D_NIM Summary" xfId="7856"/>
    <cellStyle name="_VC 6.15.06 update on 06GRC power costs.xls Chart 3_4 31 Regulatory Assets and Liabilities  7 06- Exhibit D_NIM Summary 2" xfId="7857"/>
    <cellStyle name="_VC 6.15.06 update on 06GRC power costs.xls Chart 3_4 32 Regulatory Assets and Liabilities  7 06- Exhibit D" xfId="7858"/>
    <cellStyle name="_VC 6.15.06 update on 06GRC power costs.xls Chart 3_4 32 Regulatory Assets and Liabilities  7 06- Exhibit D 2" xfId="7859"/>
    <cellStyle name="_VC 6.15.06 update on 06GRC power costs.xls Chart 3_4 32 Regulatory Assets and Liabilities  7 06- Exhibit D 2 2" xfId="7860"/>
    <cellStyle name="_VC 6.15.06 update on 06GRC power costs.xls Chart 3_4 32 Regulatory Assets and Liabilities  7 06- Exhibit D 2 3" xfId="7861"/>
    <cellStyle name="_VC 6.15.06 update on 06GRC power costs.xls Chart 3_4 32 Regulatory Assets and Liabilities  7 06- Exhibit D 3" xfId="7862"/>
    <cellStyle name="_VC 6.15.06 update on 06GRC power costs.xls Chart 3_4 32 Regulatory Assets and Liabilities  7 06- Exhibit D 4" xfId="7863"/>
    <cellStyle name="_VC 6.15.06 update on 06GRC power costs.xls Chart 3_4 32 Regulatory Assets and Liabilities  7 06- Exhibit D_NIM Summary" xfId="7864"/>
    <cellStyle name="_VC 6.15.06 update on 06GRC power costs.xls Chart 3_4 32 Regulatory Assets and Liabilities  7 06- Exhibit D_NIM Summary 2" xfId="7865"/>
    <cellStyle name="_VC 6.15.06 update on 06GRC power costs.xls Chart 3_ACCOUNTS" xfId="7866"/>
    <cellStyle name="_VC 6.15.06 update on 06GRC power costs.xls Chart 3_Att B to RECs proceeds proposal" xfId="7867"/>
    <cellStyle name="_VC 6.15.06 update on 06GRC power costs.xls Chart 3_AURORA Total New" xfId="7868"/>
    <cellStyle name="_VC 6.15.06 update on 06GRC power costs.xls Chart 3_AURORA Total New 2" xfId="7869"/>
    <cellStyle name="_VC 6.15.06 update on 06GRC power costs.xls Chart 3_Backup for Attachment B 2010-09-09" xfId="7870"/>
    <cellStyle name="_VC 6.15.06 update on 06GRC power costs.xls Chart 3_Bench Request - Attachment B" xfId="7871"/>
    <cellStyle name="_VC 6.15.06 update on 06GRC power costs.xls Chart 3_Book2" xfId="7872"/>
    <cellStyle name="_VC 6.15.06 update on 06GRC power costs.xls Chart 3_Book2 2" xfId="7873"/>
    <cellStyle name="_VC 6.15.06 update on 06GRC power costs.xls Chart 3_Book2 2 2" xfId="7874"/>
    <cellStyle name="_VC 6.15.06 update on 06GRC power costs.xls Chart 3_Book2 2 3" xfId="7875"/>
    <cellStyle name="_VC 6.15.06 update on 06GRC power costs.xls Chart 3_Book2 3" xfId="7876"/>
    <cellStyle name="_VC 6.15.06 update on 06GRC power costs.xls Chart 3_Book2 4" xfId="7877"/>
    <cellStyle name="_VC 6.15.06 update on 06GRC power costs.xls Chart 3_Book2_Adj Bench DR 3 for Initial Briefs (Electric)" xfId="7878"/>
    <cellStyle name="_VC 6.15.06 update on 06GRC power costs.xls Chart 3_Book2_Adj Bench DR 3 for Initial Briefs (Electric) 2" xfId="7879"/>
    <cellStyle name="_VC 6.15.06 update on 06GRC power costs.xls Chart 3_Book2_Adj Bench DR 3 for Initial Briefs (Electric) 2 2" xfId="7880"/>
    <cellStyle name="_VC 6.15.06 update on 06GRC power costs.xls Chart 3_Book2_Adj Bench DR 3 for Initial Briefs (Electric) 2 3" xfId="7881"/>
    <cellStyle name="_VC 6.15.06 update on 06GRC power costs.xls Chart 3_Book2_Adj Bench DR 3 for Initial Briefs (Electric) 3" xfId="7882"/>
    <cellStyle name="_VC 6.15.06 update on 06GRC power costs.xls Chart 3_Book2_Adj Bench DR 3 for Initial Briefs (Electric) 4" xfId="7883"/>
    <cellStyle name="_VC 6.15.06 update on 06GRC power costs.xls Chart 3_Book2_Electric Rev Req Model (2009 GRC) Rebuttal" xfId="7884"/>
    <cellStyle name="_VC 6.15.06 update on 06GRC power costs.xls Chart 3_Book2_Electric Rev Req Model (2009 GRC) Rebuttal 2" xfId="7885"/>
    <cellStyle name="_VC 6.15.06 update on 06GRC power costs.xls Chart 3_Book2_Electric Rev Req Model (2009 GRC) Rebuttal 2 2" xfId="7886"/>
    <cellStyle name="_VC 6.15.06 update on 06GRC power costs.xls Chart 3_Book2_Electric Rev Req Model (2009 GRC) Rebuttal 2 3" xfId="7887"/>
    <cellStyle name="_VC 6.15.06 update on 06GRC power costs.xls Chart 3_Book2_Electric Rev Req Model (2009 GRC) Rebuttal 3" xfId="7888"/>
    <cellStyle name="_VC 6.15.06 update on 06GRC power costs.xls Chart 3_Book2_Electric Rev Req Model (2009 GRC) Rebuttal 4" xfId="7889"/>
    <cellStyle name="_VC 6.15.06 update on 06GRC power costs.xls Chart 3_Book2_Electric Rev Req Model (2009 GRC) Rebuttal REmoval of New  WH Solar AdjustMI" xfId="7890"/>
    <cellStyle name="_VC 6.15.06 update on 06GRC power costs.xls Chart 3_Book2_Electric Rev Req Model (2009 GRC) Rebuttal REmoval of New  WH Solar AdjustMI 2" xfId="7891"/>
    <cellStyle name="_VC 6.15.06 update on 06GRC power costs.xls Chart 3_Book2_Electric Rev Req Model (2009 GRC) Rebuttal REmoval of New  WH Solar AdjustMI 2 2" xfId="7892"/>
    <cellStyle name="_VC 6.15.06 update on 06GRC power costs.xls Chart 3_Book2_Electric Rev Req Model (2009 GRC) Rebuttal REmoval of New  WH Solar AdjustMI 2 3" xfId="7893"/>
    <cellStyle name="_VC 6.15.06 update on 06GRC power costs.xls Chart 3_Book2_Electric Rev Req Model (2009 GRC) Rebuttal REmoval of New  WH Solar AdjustMI 3" xfId="7894"/>
    <cellStyle name="_VC 6.15.06 update on 06GRC power costs.xls Chart 3_Book2_Electric Rev Req Model (2009 GRC) Rebuttal REmoval of New  WH Solar AdjustMI 4" xfId="7895"/>
    <cellStyle name="_VC 6.15.06 update on 06GRC power costs.xls Chart 3_Book2_Electric Rev Req Model (2009 GRC) Revised 01-18-2010" xfId="7896"/>
    <cellStyle name="_VC 6.15.06 update on 06GRC power costs.xls Chart 3_Book2_Electric Rev Req Model (2009 GRC) Revised 01-18-2010 2" xfId="7897"/>
    <cellStyle name="_VC 6.15.06 update on 06GRC power costs.xls Chart 3_Book2_Electric Rev Req Model (2009 GRC) Revised 01-18-2010 2 2" xfId="7898"/>
    <cellStyle name="_VC 6.15.06 update on 06GRC power costs.xls Chart 3_Book2_Electric Rev Req Model (2009 GRC) Revised 01-18-2010 2 3" xfId="7899"/>
    <cellStyle name="_VC 6.15.06 update on 06GRC power costs.xls Chart 3_Book2_Electric Rev Req Model (2009 GRC) Revised 01-18-2010 3" xfId="7900"/>
    <cellStyle name="_VC 6.15.06 update on 06GRC power costs.xls Chart 3_Book2_Electric Rev Req Model (2009 GRC) Revised 01-18-2010 4" xfId="7901"/>
    <cellStyle name="_VC 6.15.06 update on 06GRC power costs.xls Chart 3_Book2_Final Order Electric EXHIBIT A-1" xfId="7902"/>
    <cellStyle name="_VC 6.15.06 update on 06GRC power costs.xls Chart 3_Book2_Final Order Electric EXHIBIT A-1 2" xfId="7903"/>
    <cellStyle name="_VC 6.15.06 update on 06GRC power costs.xls Chart 3_Book2_Final Order Electric EXHIBIT A-1 2 2" xfId="7904"/>
    <cellStyle name="_VC 6.15.06 update on 06GRC power costs.xls Chart 3_Book2_Final Order Electric EXHIBIT A-1 2 3" xfId="7905"/>
    <cellStyle name="_VC 6.15.06 update on 06GRC power costs.xls Chart 3_Book2_Final Order Electric EXHIBIT A-1 3" xfId="7906"/>
    <cellStyle name="_VC 6.15.06 update on 06GRC power costs.xls Chart 3_Book2_Final Order Electric EXHIBIT A-1 4" xfId="7907"/>
    <cellStyle name="_VC 6.15.06 update on 06GRC power costs.xls Chart 3_Book4" xfId="7908"/>
    <cellStyle name="_VC 6.15.06 update on 06GRC power costs.xls Chart 3_Book4 2" xfId="7909"/>
    <cellStyle name="_VC 6.15.06 update on 06GRC power costs.xls Chart 3_Book4 2 2" xfId="7910"/>
    <cellStyle name="_VC 6.15.06 update on 06GRC power costs.xls Chart 3_Book4 2 3" xfId="7911"/>
    <cellStyle name="_VC 6.15.06 update on 06GRC power costs.xls Chart 3_Book4 3" xfId="7912"/>
    <cellStyle name="_VC 6.15.06 update on 06GRC power costs.xls Chart 3_Book4 4" xfId="7913"/>
    <cellStyle name="_VC 6.15.06 update on 06GRC power costs.xls Chart 3_Book9" xfId="7914"/>
    <cellStyle name="_VC 6.15.06 update on 06GRC power costs.xls Chart 3_Book9 2" xfId="7915"/>
    <cellStyle name="_VC 6.15.06 update on 06GRC power costs.xls Chart 3_Book9 2 2" xfId="7916"/>
    <cellStyle name="_VC 6.15.06 update on 06GRC power costs.xls Chart 3_Book9 2 3" xfId="7917"/>
    <cellStyle name="_VC 6.15.06 update on 06GRC power costs.xls Chart 3_Book9 3" xfId="7918"/>
    <cellStyle name="_VC 6.15.06 update on 06GRC power costs.xls Chart 3_Book9 4" xfId="7919"/>
    <cellStyle name="_VC 6.15.06 update on 06GRC power costs.xls Chart 3_Chelan PUD Power Costs (8-10)" xfId="7920"/>
    <cellStyle name="_VC 6.15.06 update on 06GRC power costs.xls Chart 3_DWH-08 (Rate Spread &amp; Design Workpapers)" xfId="7921"/>
    <cellStyle name="_VC 6.15.06 update on 06GRC power costs.xls Chart 3_Final 2008 PTC Rate Design Workpapers 10.27.08" xfId="7922"/>
    <cellStyle name="_VC 6.15.06 update on 06GRC power costs.xls Chart 3_Gas Rev Req Model (2010 GRC)" xfId="7923"/>
    <cellStyle name="_VC 6.15.06 update on 06GRC power costs.xls Chart 3_INPUTS" xfId="7924"/>
    <cellStyle name="_VC 6.15.06 update on 06GRC power costs.xls Chart 3_INPUTS 2" xfId="7925"/>
    <cellStyle name="_VC 6.15.06 update on 06GRC power costs.xls Chart 3_INPUTS 2 2" xfId="7926"/>
    <cellStyle name="_VC 6.15.06 update on 06GRC power costs.xls Chart 3_INPUTS 2 3" xfId="7927"/>
    <cellStyle name="_VC 6.15.06 update on 06GRC power costs.xls Chart 3_INPUTS 3" xfId="7928"/>
    <cellStyle name="_VC 6.15.06 update on 06GRC power costs.xls Chart 3_INPUTS 4" xfId="7929"/>
    <cellStyle name="_VC 6.15.06 update on 06GRC power costs.xls Chart 3_NIM Summary" xfId="7930"/>
    <cellStyle name="_VC 6.15.06 update on 06GRC power costs.xls Chart 3_NIM Summary 09GRC" xfId="7931"/>
    <cellStyle name="_VC 6.15.06 update on 06GRC power costs.xls Chart 3_NIM Summary 09GRC 2" xfId="7932"/>
    <cellStyle name="_VC 6.15.06 update on 06GRC power costs.xls Chart 3_NIM Summary 2" xfId="7933"/>
    <cellStyle name="_VC 6.15.06 update on 06GRC power costs.xls Chart 3_NIM Summary 3" xfId="7934"/>
    <cellStyle name="_VC 6.15.06 update on 06GRC power costs.xls Chart 3_NIM Summary 4" xfId="7935"/>
    <cellStyle name="_VC 6.15.06 update on 06GRC power costs.xls Chart 3_NIM Summary 5" xfId="7936"/>
    <cellStyle name="_VC 6.15.06 update on 06GRC power costs.xls Chart 3_NIM Summary 6" xfId="7937"/>
    <cellStyle name="_VC 6.15.06 update on 06GRC power costs.xls Chart 3_NIM Summary 7" xfId="7938"/>
    <cellStyle name="_VC 6.15.06 update on 06GRC power costs.xls Chart 3_NIM Summary 8" xfId="7939"/>
    <cellStyle name="_VC 6.15.06 update on 06GRC power costs.xls Chart 3_NIM Summary 9" xfId="7940"/>
    <cellStyle name="_VC 6.15.06 update on 06GRC power costs.xls Chart 3_PCA 10 -  Exhibit D from A Kellogg Jan 2011" xfId="7941"/>
    <cellStyle name="_VC 6.15.06 update on 06GRC power costs.xls Chart 3_PCA 10 -  Exhibit D from A Kellogg July 2011" xfId="7942"/>
    <cellStyle name="_VC 6.15.06 update on 06GRC power costs.xls Chart 3_PCA 10 -  Exhibit D from S Free Rcv'd 12-11" xfId="7943"/>
    <cellStyle name="_VC 6.15.06 update on 06GRC power costs.xls Chart 3_PCA 9 -  Exhibit D April 2010" xfId="7944"/>
    <cellStyle name="_VC 6.15.06 update on 06GRC power costs.xls Chart 3_PCA 9 -  Exhibit D April 2010 (3)" xfId="7945"/>
    <cellStyle name="_VC 6.15.06 update on 06GRC power costs.xls Chart 3_PCA 9 -  Exhibit D April 2010 (3) 2" xfId="7946"/>
    <cellStyle name="_VC 6.15.06 update on 06GRC power costs.xls Chart 3_PCA 9 -  Exhibit D April 2010 2" xfId="7947"/>
    <cellStyle name="_VC 6.15.06 update on 06GRC power costs.xls Chart 3_PCA 9 -  Exhibit D April 2010 3" xfId="7948"/>
    <cellStyle name="_VC 6.15.06 update on 06GRC power costs.xls Chart 3_PCA 9 -  Exhibit D Nov 2010" xfId="7949"/>
    <cellStyle name="_VC 6.15.06 update on 06GRC power costs.xls Chart 3_PCA 9 -  Exhibit D Nov 2010 2" xfId="7950"/>
    <cellStyle name="_VC 6.15.06 update on 06GRC power costs.xls Chart 3_PCA 9 - Exhibit D at August 2010" xfId="7951"/>
    <cellStyle name="_VC 6.15.06 update on 06GRC power costs.xls Chart 3_PCA 9 - Exhibit D at August 2010 2" xfId="7952"/>
    <cellStyle name="_VC 6.15.06 update on 06GRC power costs.xls Chart 3_PCA 9 - Exhibit D June 2010 GRC" xfId="7953"/>
    <cellStyle name="_VC 6.15.06 update on 06GRC power costs.xls Chart 3_PCA 9 - Exhibit D June 2010 GRC 2" xfId="7954"/>
    <cellStyle name="_VC 6.15.06 update on 06GRC power costs.xls Chart 3_Power Costs - Comparison bx Rbtl-Staff-Jt-PC" xfId="7955"/>
    <cellStyle name="_VC 6.15.06 update on 06GRC power costs.xls Chart 3_Power Costs - Comparison bx Rbtl-Staff-Jt-PC 2" xfId="7956"/>
    <cellStyle name="_VC 6.15.06 update on 06GRC power costs.xls Chart 3_Power Costs - Comparison bx Rbtl-Staff-Jt-PC 2 2" xfId="7957"/>
    <cellStyle name="_VC 6.15.06 update on 06GRC power costs.xls Chart 3_Power Costs - Comparison bx Rbtl-Staff-Jt-PC 2 3" xfId="7958"/>
    <cellStyle name="_VC 6.15.06 update on 06GRC power costs.xls Chart 3_Power Costs - Comparison bx Rbtl-Staff-Jt-PC 3" xfId="7959"/>
    <cellStyle name="_VC 6.15.06 update on 06GRC power costs.xls Chart 3_Power Costs - Comparison bx Rbtl-Staff-Jt-PC 4" xfId="7960"/>
    <cellStyle name="_VC 6.15.06 update on 06GRC power costs.xls Chart 3_Power Costs - Comparison bx Rbtl-Staff-Jt-PC_Adj Bench DR 3 for Initial Briefs (Electric)" xfId="7961"/>
    <cellStyle name="_VC 6.15.06 update on 06GRC power costs.xls Chart 3_Power Costs - Comparison bx Rbtl-Staff-Jt-PC_Adj Bench DR 3 for Initial Briefs (Electric) 2" xfId="7962"/>
    <cellStyle name="_VC 6.15.06 update on 06GRC power costs.xls Chart 3_Power Costs - Comparison bx Rbtl-Staff-Jt-PC_Adj Bench DR 3 for Initial Briefs (Electric) 2 2" xfId="7963"/>
    <cellStyle name="_VC 6.15.06 update on 06GRC power costs.xls Chart 3_Power Costs - Comparison bx Rbtl-Staff-Jt-PC_Adj Bench DR 3 for Initial Briefs (Electric) 2 3" xfId="7964"/>
    <cellStyle name="_VC 6.15.06 update on 06GRC power costs.xls Chart 3_Power Costs - Comparison bx Rbtl-Staff-Jt-PC_Adj Bench DR 3 for Initial Briefs (Electric) 3" xfId="7965"/>
    <cellStyle name="_VC 6.15.06 update on 06GRC power costs.xls Chart 3_Power Costs - Comparison bx Rbtl-Staff-Jt-PC_Adj Bench DR 3 for Initial Briefs (Electric) 4" xfId="7966"/>
    <cellStyle name="_VC 6.15.06 update on 06GRC power costs.xls Chart 3_Power Costs - Comparison bx Rbtl-Staff-Jt-PC_Electric Rev Req Model (2009 GRC) Rebuttal" xfId="7967"/>
    <cellStyle name="_VC 6.15.06 update on 06GRC power costs.xls Chart 3_Power Costs - Comparison bx Rbtl-Staff-Jt-PC_Electric Rev Req Model (2009 GRC) Rebuttal 2" xfId="7968"/>
    <cellStyle name="_VC 6.15.06 update on 06GRC power costs.xls Chart 3_Power Costs - Comparison bx Rbtl-Staff-Jt-PC_Electric Rev Req Model (2009 GRC) Rebuttal 2 2" xfId="7969"/>
    <cellStyle name="_VC 6.15.06 update on 06GRC power costs.xls Chart 3_Power Costs - Comparison bx Rbtl-Staff-Jt-PC_Electric Rev Req Model (2009 GRC) Rebuttal 2 3" xfId="7970"/>
    <cellStyle name="_VC 6.15.06 update on 06GRC power costs.xls Chart 3_Power Costs - Comparison bx Rbtl-Staff-Jt-PC_Electric Rev Req Model (2009 GRC) Rebuttal 3" xfId="7971"/>
    <cellStyle name="_VC 6.15.06 update on 06GRC power costs.xls Chart 3_Power Costs - Comparison bx Rbtl-Staff-Jt-PC_Electric Rev Req Model (2009 GRC) Rebuttal 4" xfId="7972"/>
    <cellStyle name="_VC 6.15.06 update on 06GRC power costs.xls Chart 3_Power Costs - Comparison bx Rbtl-Staff-Jt-PC_Electric Rev Req Model (2009 GRC) Rebuttal REmoval of New  WH Solar AdjustMI" xfId="7973"/>
    <cellStyle name="_VC 6.15.06 update on 06GRC power costs.xls Chart 3_Power Costs - Comparison bx Rbtl-Staff-Jt-PC_Electric Rev Req Model (2009 GRC) Rebuttal REmoval of New  WH Solar AdjustMI 2" xfId="7974"/>
    <cellStyle name="_VC 6.15.06 update on 06GRC power costs.xls Chart 3_Power Costs - Comparison bx Rbtl-Staff-Jt-PC_Electric Rev Req Model (2009 GRC) Rebuttal REmoval of New  WH Solar AdjustMI 2 2" xfId="7975"/>
    <cellStyle name="_VC 6.15.06 update on 06GRC power costs.xls Chart 3_Power Costs - Comparison bx Rbtl-Staff-Jt-PC_Electric Rev Req Model (2009 GRC) Rebuttal REmoval of New  WH Solar AdjustMI 2 3" xfId="7976"/>
    <cellStyle name="_VC 6.15.06 update on 06GRC power costs.xls Chart 3_Power Costs - Comparison bx Rbtl-Staff-Jt-PC_Electric Rev Req Model (2009 GRC) Rebuttal REmoval of New  WH Solar AdjustMI 3" xfId="7977"/>
    <cellStyle name="_VC 6.15.06 update on 06GRC power costs.xls Chart 3_Power Costs - Comparison bx Rbtl-Staff-Jt-PC_Electric Rev Req Model (2009 GRC) Rebuttal REmoval of New  WH Solar AdjustMI 4" xfId="7978"/>
    <cellStyle name="_VC 6.15.06 update on 06GRC power costs.xls Chart 3_Power Costs - Comparison bx Rbtl-Staff-Jt-PC_Electric Rev Req Model (2009 GRC) Revised 01-18-2010" xfId="7979"/>
    <cellStyle name="_VC 6.15.06 update on 06GRC power costs.xls Chart 3_Power Costs - Comparison bx Rbtl-Staff-Jt-PC_Electric Rev Req Model (2009 GRC) Revised 01-18-2010 2" xfId="7980"/>
    <cellStyle name="_VC 6.15.06 update on 06GRC power costs.xls Chart 3_Power Costs - Comparison bx Rbtl-Staff-Jt-PC_Electric Rev Req Model (2009 GRC) Revised 01-18-2010 2 2" xfId="7981"/>
    <cellStyle name="_VC 6.15.06 update on 06GRC power costs.xls Chart 3_Power Costs - Comparison bx Rbtl-Staff-Jt-PC_Electric Rev Req Model (2009 GRC) Revised 01-18-2010 2 3" xfId="7982"/>
    <cellStyle name="_VC 6.15.06 update on 06GRC power costs.xls Chart 3_Power Costs - Comparison bx Rbtl-Staff-Jt-PC_Electric Rev Req Model (2009 GRC) Revised 01-18-2010 3" xfId="7983"/>
    <cellStyle name="_VC 6.15.06 update on 06GRC power costs.xls Chart 3_Power Costs - Comparison bx Rbtl-Staff-Jt-PC_Electric Rev Req Model (2009 GRC) Revised 01-18-2010 4" xfId="7984"/>
    <cellStyle name="_VC 6.15.06 update on 06GRC power costs.xls Chart 3_Power Costs - Comparison bx Rbtl-Staff-Jt-PC_Final Order Electric EXHIBIT A-1" xfId="7985"/>
    <cellStyle name="_VC 6.15.06 update on 06GRC power costs.xls Chart 3_Power Costs - Comparison bx Rbtl-Staff-Jt-PC_Final Order Electric EXHIBIT A-1 2" xfId="7986"/>
    <cellStyle name="_VC 6.15.06 update on 06GRC power costs.xls Chart 3_Power Costs - Comparison bx Rbtl-Staff-Jt-PC_Final Order Electric EXHIBIT A-1 2 2" xfId="7987"/>
    <cellStyle name="_VC 6.15.06 update on 06GRC power costs.xls Chart 3_Power Costs - Comparison bx Rbtl-Staff-Jt-PC_Final Order Electric EXHIBIT A-1 2 3" xfId="7988"/>
    <cellStyle name="_VC 6.15.06 update on 06GRC power costs.xls Chart 3_Power Costs - Comparison bx Rbtl-Staff-Jt-PC_Final Order Electric EXHIBIT A-1 3" xfId="7989"/>
    <cellStyle name="_VC 6.15.06 update on 06GRC power costs.xls Chart 3_Power Costs - Comparison bx Rbtl-Staff-Jt-PC_Final Order Electric EXHIBIT A-1 4" xfId="7990"/>
    <cellStyle name="_VC 6.15.06 update on 06GRC power costs.xls Chart 3_Production Adj 4.37" xfId="7991"/>
    <cellStyle name="_VC 6.15.06 update on 06GRC power costs.xls Chart 3_Production Adj 4.37 2" xfId="7992"/>
    <cellStyle name="_VC 6.15.06 update on 06GRC power costs.xls Chart 3_Production Adj 4.37 2 2" xfId="7993"/>
    <cellStyle name="_VC 6.15.06 update on 06GRC power costs.xls Chart 3_Production Adj 4.37 2 3" xfId="7994"/>
    <cellStyle name="_VC 6.15.06 update on 06GRC power costs.xls Chart 3_Production Adj 4.37 3" xfId="7995"/>
    <cellStyle name="_VC 6.15.06 update on 06GRC power costs.xls Chart 3_Purchased Power Adj 4.03" xfId="7996"/>
    <cellStyle name="_VC 6.15.06 update on 06GRC power costs.xls Chart 3_Purchased Power Adj 4.03 2" xfId="7997"/>
    <cellStyle name="_VC 6.15.06 update on 06GRC power costs.xls Chart 3_Purchased Power Adj 4.03 2 2" xfId="7998"/>
    <cellStyle name="_VC 6.15.06 update on 06GRC power costs.xls Chart 3_Purchased Power Adj 4.03 2 3" xfId="7999"/>
    <cellStyle name="_VC 6.15.06 update on 06GRC power costs.xls Chart 3_Purchased Power Adj 4.03 3" xfId="8000"/>
    <cellStyle name="_VC 6.15.06 update on 06GRC power costs.xls Chart 3_Rebuttal Power Costs" xfId="8001"/>
    <cellStyle name="_VC 6.15.06 update on 06GRC power costs.xls Chart 3_Rebuttal Power Costs 2" xfId="8002"/>
    <cellStyle name="_VC 6.15.06 update on 06GRC power costs.xls Chart 3_Rebuttal Power Costs 2 2" xfId="8003"/>
    <cellStyle name="_VC 6.15.06 update on 06GRC power costs.xls Chart 3_Rebuttal Power Costs 2 3" xfId="8004"/>
    <cellStyle name="_VC 6.15.06 update on 06GRC power costs.xls Chart 3_Rebuttal Power Costs 3" xfId="8005"/>
    <cellStyle name="_VC 6.15.06 update on 06GRC power costs.xls Chart 3_Rebuttal Power Costs 4" xfId="8006"/>
    <cellStyle name="_VC 6.15.06 update on 06GRC power costs.xls Chart 3_Rebuttal Power Costs_Adj Bench DR 3 for Initial Briefs (Electric)" xfId="8007"/>
    <cellStyle name="_VC 6.15.06 update on 06GRC power costs.xls Chart 3_Rebuttal Power Costs_Adj Bench DR 3 for Initial Briefs (Electric) 2" xfId="8008"/>
    <cellStyle name="_VC 6.15.06 update on 06GRC power costs.xls Chart 3_Rebuttal Power Costs_Adj Bench DR 3 for Initial Briefs (Electric) 2 2" xfId="8009"/>
    <cellStyle name="_VC 6.15.06 update on 06GRC power costs.xls Chart 3_Rebuttal Power Costs_Adj Bench DR 3 for Initial Briefs (Electric) 2 3" xfId="8010"/>
    <cellStyle name="_VC 6.15.06 update on 06GRC power costs.xls Chart 3_Rebuttal Power Costs_Adj Bench DR 3 for Initial Briefs (Electric) 3" xfId="8011"/>
    <cellStyle name="_VC 6.15.06 update on 06GRC power costs.xls Chart 3_Rebuttal Power Costs_Adj Bench DR 3 for Initial Briefs (Electric) 4" xfId="8012"/>
    <cellStyle name="_VC 6.15.06 update on 06GRC power costs.xls Chart 3_Rebuttal Power Costs_Electric Rev Req Model (2009 GRC) Rebuttal" xfId="8013"/>
    <cellStyle name="_VC 6.15.06 update on 06GRC power costs.xls Chart 3_Rebuttal Power Costs_Electric Rev Req Model (2009 GRC) Rebuttal 2" xfId="8014"/>
    <cellStyle name="_VC 6.15.06 update on 06GRC power costs.xls Chart 3_Rebuttal Power Costs_Electric Rev Req Model (2009 GRC) Rebuttal 2 2" xfId="8015"/>
    <cellStyle name="_VC 6.15.06 update on 06GRC power costs.xls Chart 3_Rebuttal Power Costs_Electric Rev Req Model (2009 GRC) Rebuttal 2 3" xfId="8016"/>
    <cellStyle name="_VC 6.15.06 update on 06GRC power costs.xls Chart 3_Rebuttal Power Costs_Electric Rev Req Model (2009 GRC) Rebuttal 3" xfId="8017"/>
    <cellStyle name="_VC 6.15.06 update on 06GRC power costs.xls Chart 3_Rebuttal Power Costs_Electric Rev Req Model (2009 GRC) Rebuttal 4" xfId="8018"/>
    <cellStyle name="_VC 6.15.06 update on 06GRC power costs.xls Chart 3_Rebuttal Power Costs_Electric Rev Req Model (2009 GRC) Rebuttal REmoval of New  WH Solar AdjustMI" xfId="8019"/>
    <cellStyle name="_VC 6.15.06 update on 06GRC power costs.xls Chart 3_Rebuttal Power Costs_Electric Rev Req Model (2009 GRC) Rebuttal REmoval of New  WH Solar AdjustMI 2" xfId="8020"/>
    <cellStyle name="_VC 6.15.06 update on 06GRC power costs.xls Chart 3_Rebuttal Power Costs_Electric Rev Req Model (2009 GRC) Rebuttal REmoval of New  WH Solar AdjustMI 2 2" xfId="8021"/>
    <cellStyle name="_VC 6.15.06 update on 06GRC power costs.xls Chart 3_Rebuttal Power Costs_Electric Rev Req Model (2009 GRC) Rebuttal REmoval of New  WH Solar AdjustMI 2 3" xfId="8022"/>
    <cellStyle name="_VC 6.15.06 update on 06GRC power costs.xls Chart 3_Rebuttal Power Costs_Electric Rev Req Model (2009 GRC) Rebuttal REmoval of New  WH Solar AdjustMI 3" xfId="8023"/>
    <cellStyle name="_VC 6.15.06 update on 06GRC power costs.xls Chart 3_Rebuttal Power Costs_Electric Rev Req Model (2009 GRC) Rebuttal REmoval of New  WH Solar AdjustMI 4" xfId="8024"/>
    <cellStyle name="_VC 6.15.06 update on 06GRC power costs.xls Chart 3_Rebuttal Power Costs_Electric Rev Req Model (2009 GRC) Revised 01-18-2010" xfId="8025"/>
    <cellStyle name="_VC 6.15.06 update on 06GRC power costs.xls Chart 3_Rebuttal Power Costs_Electric Rev Req Model (2009 GRC) Revised 01-18-2010 2" xfId="8026"/>
    <cellStyle name="_VC 6.15.06 update on 06GRC power costs.xls Chart 3_Rebuttal Power Costs_Electric Rev Req Model (2009 GRC) Revised 01-18-2010 2 2" xfId="8027"/>
    <cellStyle name="_VC 6.15.06 update on 06GRC power costs.xls Chart 3_Rebuttal Power Costs_Electric Rev Req Model (2009 GRC) Revised 01-18-2010 2 3" xfId="8028"/>
    <cellStyle name="_VC 6.15.06 update on 06GRC power costs.xls Chart 3_Rebuttal Power Costs_Electric Rev Req Model (2009 GRC) Revised 01-18-2010 3" xfId="8029"/>
    <cellStyle name="_VC 6.15.06 update on 06GRC power costs.xls Chart 3_Rebuttal Power Costs_Electric Rev Req Model (2009 GRC) Revised 01-18-2010 4" xfId="8030"/>
    <cellStyle name="_VC 6.15.06 update on 06GRC power costs.xls Chart 3_Rebuttal Power Costs_Final Order Electric EXHIBIT A-1" xfId="8031"/>
    <cellStyle name="_VC 6.15.06 update on 06GRC power costs.xls Chart 3_Rebuttal Power Costs_Final Order Electric EXHIBIT A-1 2" xfId="8032"/>
    <cellStyle name="_VC 6.15.06 update on 06GRC power costs.xls Chart 3_Rebuttal Power Costs_Final Order Electric EXHIBIT A-1 2 2" xfId="8033"/>
    <cellStyle name="_VC 6.15.06 update on 06GRC power costs.xls Chart 3_Rebuttal Power Costs_Final Order Electric EXHIBIT A-1 2 3" xfId="8034"/>
    <cellStyle name="_VC 6.15.06 update on 06GRC power costs.xls Chart 3_Rebuttal Power Costs_Final Order Electric EXHIBIT A-1 3" xfId="8035"/>
    <cellStyle name="_VC 6.15.06 update on 06GRC power costs.xls Chart 3_Rebuttal Power Costs_Final Order Electric EXHIBIT A-1 4" xfId="8036"/>
    <cellStyle name="_VC 6.15.06 update on 06GRC power costs.xls Chart 3_RECS vs PTC's w Interest 6-28-10" xfId="8037"/>
    <cellStyle name="_VC 6.15.06 update on 06GRC power costs.xls Chart 3_ROR &amp; CONV FACTOR" xfId="8038"/>
    <cellStyle name="_VC 6.15.06 update on 06GRC power costs.xls Chart 3_ROR &amp; CONV FACTOR 2" xfId="8039"/>
    <cellStyle name="_VC 6.15.06 update on 06GRC power costs.xls Chart 3_ROR &amp; CONV FACTOR 2 2" xfId="8040"/>
    <cellStyle name="_VC 6.15.06 update on 06GRC power costs.xls Chart 3_ROR &amp; CONV FACTOR 2 3" xfId="8041"/>
    <cellStyle name="_VC 6.15.06 update on 06GRC power costs.xls Chart 3_ROR &amp; CONV FACTOR 3" xfId="8042"/>
    <cellStyle name="_VC 6.15.06 update on 06GRC power costs.xls Chart 3_ROR &amp; CONV FACTOR 4" xfId="8043"/>
    <cellStyle name="_VC 6.15.06 update on 06GRC power costs.xls Chart 3_ROR 5.02" xfId="8044"/>
    <cellStyle name="_VC 6.15.06 update on 06GRC power costs.xls Chart 3_ROR 5.02 2" xfId="8045"/>
    <cellStyle name="_VC 6.15.06 update on 06GRC power costs.xls Chart 3_ROR 5.02 2 2" xfId="8046"/>
    <cellStyle name="_VC 6.15.06 update on 06GRC power costs.xls Chart 3_ROR 5.02 2 3" xfId="8047"/>
    <cellStyle name="_VC 6.15.06 update on 06GRC power costs.xls Chart 3_ROR 5.02 3" xfId="8048"/>
    <cellStyle name="_VC 6.15.06 update on 06GRC power costs.xls Chart 3_Wind Integration 10GRC" xfId="8049"/>
    <cellStyle name="_VC 6.15.06 update on 06GRC power costs.xls Chart 3_Wind Integration 10GRC 2" xfId="8050"/>
    <cellStyle name="_Worksheet" xfId="8051"/>
    <cellStyle name="_Worksheet 2" xfId="8052"/>
    <cellStyle name="_Worksheet_Chelan PUD Power Costs (8-10)" xfId="8053"/>
    <cellStyle name="_Worksheet_NIM Summary" xfId="8054"/>
    <cellStyle name="_Worksheet_NIM Summary 2" xfId="8055"/>
    <cellStyle name="_Worksheet_Transmission Workbook for May BOD" xfId="8056"/>
    <cellStyle name="_Worksheet_Transmission Workbook for May BOD 2" xfId="8057"/>
    <cellStyle name="_Worksheet_Wind Integration 10GRC" xfId="8058"/>
    <cellStyle name="_Worksheet_Wind Integration 10GRC 2" xfId="8059"/>
    <cellStyle name="£ BP" xfId="8060"/>
    <cellStyle name="£ BP 2" xfId="8061"/>
    <cellStyle name="¥ JY" xfId="8062"/>
    <cellStyle name="¥ JY 2" xfId="8063"/>
    <cellStyle name="=C:\WINNT35\SYSTEM32\COMMAND.COM" xfId="8064"/>
    <cellStyle name="=C:\WINNT35\SYSTEM32\COMMAND.COM 2" xfId="8065"/>
    <cellStyle name="0,0_x000d__x000a_NA_x000d__x000a_" xfId="8066"/>
    <cellStyle name="0,0_x000d__x000a_NA_x000d__x000a_ 2" xfId="8067"/>
    <cellStyle name="0000" xfId="8068"/>
    <cellStyle name="000000" xfId="8069"/>
    <cellStyle name="14BLIN - Style8" xfId="8070"/>
    <cellStyle name="14-BT - Style1" xfId="8071"/>
    <cellStyle name="20% - Accent1 10" xfId="8072"/>
    <cellStyle name="20% - Accent1 11" xfId="8073"/>
    <cellStyle name="20% - Accent1 12" xfId="8074"/>
    <cellStyle name="20% - Accent1 13" xfId="8075"/>
    <cellStyle name="20% - Accent1 14" xfId="8076"/>
    <cellStyle name="20% - Accent1 15" xfId="8077"/>
    <cellStyle name="20% - Accent1 16" xfId="8078"/>
    <cellStyle name="20% - Accent1 17" xfId="8079"/>
    <cellStyle name="20% - Accent1 18" xfId="8080"/>
    <cellStyle name="20% - Accent1 19" xfId="8081"/>
    <cellStyle name="20% - Accent1 2" xfId="8082"/>
    <cellStyle name="20% - Accent1 2 2" xfId="8083"/>
    <cellStyle name="20% - Accent1 2 2 2" xfId="8084"/>
    <cellStyle name="20% - Accent1 2 2 3" xfId="8085"/>
    <cellStyle name="20% - Accent1 2 3" xfId="8086"/>
    <cellStyle name="20% - Accent1 2 3 2" xfId="8087"/>
    <cellStyle name="20% - Accent1 2 4" xfId="8088"/>
    <cellStyle name="20% - Accent1 2 4 2" xfId="8089"/>
    <cellStyle name="20% - Accent1 2 5" xfId="8090"/>
    <cellStyle name="20% - Accent1 2_2009 GRC Compl Filing - Exhibit D" xfId="8091"/>
    <cellStyle name="20% - Accent1 20" xfId="8092"/>
    <cellStyle name="20% - Accent1 21" xfId="8093"/>
    <cellStyle name="20% - Accent1 22" xfId="8094"/>
    <cellStyle name="20% - Accent1 23" xfId="8095"/>
    <cellStyle name="20% - Accent1 24" xfId="8096"/>
    <cellStyle name="20% - Accent1 25" xfId="8097"/>
    <cellStyle name="20% - Accent1 26" xfId="8098"/>
    <cellStyle name="20% - Accent1 27" xfId="8099"/>
    <cellStyle name="20% - Accent1 28" xfId="8100"/>
    <cellStyle name="20% - Accent1 29" xfId="8101"/>
    <cellStyle name="20% - Accent1 3" xfId="8102"/>
    <cellStyle name="20% - Accent1 3 2" xfId="8103"/>
    <cellStyle name="20% - Accent1 3 3" xfId="8104"/>
    <cellStyle name="20% - Accent1 3 4" xfId="8105"/>
    <cellStyle name="20% - Accent1 30" xfId="8106"/>
    <cellStyle name="20% - Accent1 31" xfId="8107"/>
    <cellStyle name="20% - Accent1 32" xfId="8108"/>
    <cellStyle name="20% - Accent1 33" xfId="8109"/>
    <cellStyle name="20% - Accent1 34" xfId="8110"/>
    <cellStyle name="20% - Accent1 35" xfId="8111"/>
    <cellStyle name="20% - Accent1 36" xfId="8112"/>
    <cellStyle name="20% - Accent1 37" xfId="8113"/>
    <cellStyle name="20% - Accent1 38" xfId="8114"/>
    <cellStyle name="20% - Accent1 39" xfId="8115"/>
    <cellStyle name="20% - Accent1 4" xfId="8116"/>
    <cellStyle name="20% - Accent1 4 2" xfId="8117"/>
    <cellStyle name="20% - Accent1 4 2 2" xfId="8118"/>
    <cellStyle name="20% - Accent1 4 2 2 2" xfId="8119"/>
    <cellStyle name="20% - Accent1 4 2 3" xfId="8120"/>
    <cellStyle name="20% - Accent1 4 2 3 2" xfId="8121"/>
    <cellStyle name="20% - Accent1 4 2 4" xfId="8122"/>
    <cellStyle name="20% - Accent1 4 2 5" xfId="8123"/>
    <cellStyle name="20% - Accent1 4 3" xfId="8124"/>
    <cellStyle name="20% - Accent1 4 3 2" xfId="8125"/>
    <cellStyle name="20% - Accent1 4 3 2 2" xfId="8126"/>
    <cellStyle name="20% - Accent1 4 3 3" xfId="8127"/>
    <cellStyle name="20% - Accent1 4 4" xfId="8128"/>
    <cellStyle name="20% - Accent1 4 4 2" xfId="8129"/>
    <cellStyle name="20% - Accent1 4 5" xfId="8130"/>
    <cellStyle name="20% - Accent1 4 5 2" xfId="8131"/>
    <cellStyle name="20% - Accent1 4 6" xfId="8132"/>
    <cellStyle name="20% - Accent1 4 7" xfId="8133"/>
    <cellStyle name="20% - Accent1 4 8" xfId="8134"/>
    <cellStyle name="20% - Accent1 4 9" xfId="8135"/>
    <cellStyle name="20% - Accent1 40" xfId="8136"/>
    <cellStyle name="20% - Accent1 41" xfId="8137"/>
    <cellStyle name="20% - Accent1 42" xfId="8138"/>
    <cellStyle name="20% - Accent1 43" xfId="8139"/>
    <cellStyle name="20% - Accent1 44" xfId="8140"/>
    <cellStyle name="20% - Accent1 45" xfId="8141"/>
    <cellStyle name="20% - Accent1 46" xfId="8142"/>
    <cellStyle name="20% - Accent1 47" xfId="8143"/>
    <cellStyle name="20% - Accent1 48" xfId="8144"/>
    <cellStyle name="20% - Accent1 49" xfId="8145"/>
    <cellStyle name="20% - Accent1 5" xfId="8146"/>
    <cellStyle name="20% - Accent1 5 2" xfId="8147"/>
    <cellStyle name="20% - Accent1 50" xfId="8148"/>
    <cellStyle name="20% - Accent1 51" xfId="8149"/>
    <cellStyle name="20% - Accent1 52" xfId="8150"/>
    <cellStyle name="20% - Accent1 53" xfId="8151"/>
    <cellStyle name="20% - Accent1 54" xfId="8152"/>
    <cellStyle name="20% - Accent1 55" xfId="8153"/>
    <cellStyle name="20% - Accent1 56" xfId="8154"/>
    <cellStyle name="20% - Accent1 57" xfId="8155"/>
    <cellStyle name="20% - Accent1 58" xfId="8156"/>
    <cellStyle name="20% - Accent1 59" xfId="8157"/>
    <cellStyle name="20% - Accent1 6" xfId="8158"/>
    <cellStyle name="20% - Accent1 6 2" xfId="8159"/>
    <cellStyle name="20% - Accent1 60" xfId="8160"/>
    <cellStyle name="20% - Accent1 61" xfId="8161"/>
    <cellStyle name="20% - Accent1 62" xfId="8162"/>
    <cellStyle name="20% - Accent1 63" xfId="8163"/>
    <cellStyle name="20% - Accent1 64" xfId="8164"/>
    <cellStyle name="20% - Accent1 7" xfId="8165"/>
    <cellStyle name="20% - Accent1 7 2" xfId="8166"/>
    <cellStyle name="20% - Accent1 8" xfId="8167"/>
    <cellStyle name="20% - Accent1 8 2" xfId="8168"/>
    <cellStyle name="20% - Accent1 9" xfId="8169"/>
    <cellStyle name="20% - Accent1 9 2" xfId="8170"/>
    <cellStyle name="20% - Accent2 10" xfId="8171"/>
    <cellStyle name="20% - Accent2 11" xfId="8172"/>
    <cellStyle name="20% - Accent2 12" xfId="8173"/>
    <cellStyle name="20% - Accent2 13" xfId="8174"/>
    <cellStyle name="20% - Accent2 14" xfId="8175"/>
    <cellStyle name="20% - Accent2 15" xfId="8176"/>
    <cellStyle name="20% - Accent2 16" xfId="8177"/>
    <cellStyle name="20% - Accent2 17" xfId="8178"/>
    <cellStyle name="20% - Accent2 18" xfId="8179"/>
    <cellStyle name="20% - Accent2 19" xfId="8180"/>
    <cellStyle name="20% - Accent2 2" xfId="8181"/>
    <cellStyle name="20% - Accent2 2 2" xfId="8182"/>
    <cellStyle name="20% - Accent2 2 2 2" xfId="8183"/>
    <cellStyle name="20% - Accent2 2 2 3" xfId="8184"/>
    <cellStyle name="20% - Accent2 2 3" xfId="8185"/>
    <cellStyle name="20% - Accent2 2 3 2" xfId="8186"/>
    <cellStyle name="20% - Accent2 2 4" xfId="8187"/>
    <cellStyle name="20% - Accent2 2 4 2" xfId="8188"/>
    <cellStyle name="20% - Accent2 2 5" xfId="8189"/>
    <cellStyle name="20% - Accent2 2_2009 GRC Compl Filing - Exhibit D" xfId="8190"/>
    <cellStyle name="20% - Accent2 20" xfId="8191"/>
    <cellStyle name="20% - Accent2 21" xfId="8192"/>
    <cellStyle name="20% - Accent2 22" xfId="8193"/>
    <cellStyle name="20% - Accent2 23" xfId="8194"/>
    <cellStyle name="20% - Accent2 24" xfId="8195"/>
    <cellStyle name="20% - Accent2 25" xfId="8196"/>
    <cellStyle name="20% - Accent2 26" xfId="8197"/>
    <cellStyle name="20% - Accent2 27" xfId="8198"/>
    <cellStyle name="20% - Accent2 28" xfId="8199"/>
    <cellStyle name="20% - Accent2 29" xfId="8200"/>
    <cellStyle name="20% - Accent2 3" xfId="8201"/>
    <cellStyle name="20% - Accent2 3 2" xfId="8202"/>
    <cellStyle name="20% - Accent2 3 3" xfId="8203"/>
    <cellStyle name="20% - Accent2 3 4" xfId="8204"/>
    <cellStyle name="20% - Accent2 30" xfId="8205"/>
    <cellStyle name="20% - Accent2 31" xfId="8206"/>
    <cellStyle name="20% - Accent2 32" xfId="8207"/>
    <cellStyle name="20% - Accent2 33" xfId="8208"/>
    <cellStyle name="20% - Accent2 34" xfId="8209"/>
    <cellStyle name="20% - Accent2 35" xfId="8210"/>
    <cellStyle name="20% - Accent2 36" xfId="8211"/>
    <cellStyle name="20% - Accent2 37" xfId="8212"/>
    <cellStyle name="20% - Accent2 38" xfId="8213"/>
    <cellStyle name="20% - Accent2 39" xfId="8214"/>
    <cellStyle name="20% - Accent2 4" xfId="8215"/>
    <cellStyle name="20% - Accent2 4 2" xfId="8216"/>
    <cellStyle name="20% - Accent2 4 2 2" xfId="8217"/>
    <cellStyle name="20% - Accent2 4 2 2 2" xfId="8218"/>
    <cellStyle name="20% - Accent2 4 2 3" xfId="8219"/>
    <cellStyle name="20% - Accent2 4 2 3 2" xfId="8220"/>
    <cellStyle name="20% - Accent2 4 2 4" xfId="8221"/>
    <cellStyle name="20% - Accent2 4 2 5" xfId="8222"/>
    <cellStyle name="20% - Accent2 4 3" xfId="8223"/>
    <cellStyle name="20% - Accent2 4 3 2" xfId="8224"/>
    <cellStyle name="20% - Accent2 4 3 2 2" xfId="8225"/>
    <cellStyle name="20% - Accent2 4 3 3" xfId="8226"/>
    <cellStyle name="20% - Accent2 4 4" xfId="8227"/>
    <cellStyle name="20% - Accent2 4 4 2" xfId="8228"/>
    <cellStyle name="20% - Accent2 4 5" xfId="8229"/>
    <cellStyle name="20% - Accent2 4 5 2" xfId="8230"/>
    <cellStyle name="20% - Accent2 4 6" xfId="8231"/>
    <cellStyle name="20% - Accent2 4 7" xfId="8232"/>
    <cellStyle name="20% - Accent2 4 8" xfId="8233"/>
    <cellStyle name="20% - Accent2 4 9" xfId="8234"/>
    <cellStyle name="20% - Accent2 40" xfId="8235"/>
    <cellStyle name="20% - Accent2 41" xfId="8236"/>
    <cellStyle name="20% - Accent2 42" xfId="8237"/>
    <cellStyle name="20% - Accent2 43" xfId="8238"/>
    <cellStyle name="20% - Accent2 44" xfId="8239"/>
    <cellStyle name="20% - Accent2 45" xfId="8240"/>
    <cellStyle name="20% - Accent2 46" xfId="8241"/>
    <cellStyle name="20% - Accent2 47" xfId="8242"/>
    <cellStyle name="20% - Accent2 48" xfId="8243"/>
    <cellStyle name="20% - Accent2 49" xfId="8244"/>
    <cellStyle name="20% - Accent2 5" xfId="8245"/>
    <cellStyle name="20% - Accent2 5 2" xfId="8246"/>
    <cellStyle name="20% - Accent2 50" xfId="8247"/>
    <cellStyle name="20% - Accent2 51" xfId="8248"/>
    <cellStyle name="20% - Accent2 52" xfId="8249"/>
    <cellStyle name="20% - Accent2 53" xfId="8250"/>
    <cellStyle name="20% - Accent2 54" xfId="8251"/>
    <cellStyle name="20% - Accent2 55" xfId="8252"/>
    <cellStyle name="20% - Accent2 56" xfId="8253"/>
    <cellStyle name="20% - Accent2 57" xfId="8254"/>
    <cellStyle name="20% - Accent2 58" xfId="8255"/>
    <cellStyle name="20% - Accent2 59" xfId="8256"/>
    <cellStyle name="20% - Accent2 6" xfId="8257"/>
    <cellStyle name="20% - Accent2 6 2" xfId="8258"/>
    <cellStyle name="20% - Accent2 60" xfId="8259"/>
    <cellStyle name="20% - Accent2 61" xfId="8260"/>
    <cellStyle name="20% - Accent2 62" xfId="8261"/>
    <cellStyle name="20% - Accent2 63" xfId="8262"/>
    <cellStyle name="20% - Accent2 64" xfId="8263"/>
    <cellStyle name="20% - Accent2 7" xfId="8264"/>
    <cellStyle name="20% - Accent2 7 2" xfId="8265"/>
    <cellStyle name="20% - Accent2 8" xfId="8266"/>
    <cellStyle name="20% - Accent2 8 2" xfId="8267"/>
    <cellStyle name="20% - Accent2 9" xfId="8268"/>
    <cellStyle name="20% - Accent2 9 2" xfId="8269"/>
    <cellStyle name="20% - Accent3 10" xfId="8270"/>
    <cellStyle name="20% - Accent3 11" xfId="8271"/>
    <cellStyle name="20% - Accent3 12" xfId="8272"/>
    <cellStyle name="20% - Accent3 13" xfId="8273"/>
    <cellStyle name="20% - Accent3 14" xfId="8274"/>
    <cellStyle name="20% - Accent3 15" xfId="8275"/>
    <cellStyle name="20% - Accent3 16" xfId="8276"/>
    <cellStyle name="20% - Accent3 17" xfId="8277"/>
    <cellStyle name="20% - Accent3 18" xfId="8278"/>
    <cellStyle name="20% - Accent3 19" xfId="8279"/>
    <cellStyle name="20% - Accent3 2" xfId="8280"/>
    <cellStyle name="20% - Accent3 2 2" xfId="8281"/>
    <cellStyle name="20% - Accent3 2 2 2" xfId="8282"/>
    <cellStyle name="20% - Accent3 2 2 3" xfId="8283"/>
    <cellStyle name="20% - Accent3 2 3" xfId="8284"/>
    <cellStyle name="20% - Accent3 2 3 2" xfId="8285"/>
    <cellStyle name="20% - Accent3 2 4" xfId="8286"/>
    <cellStyle name="20% - Accent3 2 4 2" xfId="8287"/>
    <cellStyle name="20% - Accent3 2 5" xfId="8288"/>
    <cellStyle name="20% - Accent3 2_2009 GRC Compl Filing - Exhibit D" xfId="8289"/>
    <cellStyle name="20% - Accent3 20" xfId="8290"/>
    <cellStyle name="20% - Accent3 21" xfId="8291"/>
    <cellStyle name="20% - Accent3 22" xfId="8292"/>
    <cellStyle name="20% - Accent3 23" xfId="8293"/>
    <cellStyle name="20% - Accent3 24" xfId="8294"/>
    <cellStyle name="20% - Accent3 25" xfId="8295"/>
    <cellStyle name="20% - Accent3 26" xfId="8296"/>
    <cellStyle name="20% - Accent3 27" xfId="8297"/>
    <cellStyle name="20% - Accent3 28" xfId="8298"/>
    <cellStyle name="20% - Accent3 29" xfId="8299"/>
    <cellStyle name="20% - Accent3 3" xfId="8300"/>
    <cellStyle name="20% - Accent3 3 2" xfId="8301"/>
    <cellStyle name="20% - Accent3 3 3" xfId="8302"/>
    <cellStyle name="20% - Accent3 3 4" xfId="8303"/>
    <cellStyle name="20% - Accent3 30" xfId="8304"/>
    <cellStyle name="20% - Accent3 31" xfId="8305"/>
    <cellStyle name="20% - Accent3 32" xfId="8306"/>
    <cellStyle name="20% - Accent3 33" xfId="8307"/>
    <cellStyle name="20% - Accent3 34" xfId="8308"/>
    <cellStyle name="20% - Accent3 35" xfId="8309"/>
    <cellStyle name="20% - Accent3 36" xfId="8310"/>
    <cellStyle name="20% - Accent3 37" xfId="8311"/>
    <cellStyle name="20% - Accent3 38" xfId="8312"/>
    <cellStyle name="20% - Accent3 39" xfId="8313"/>
    <cellStyle name="20% - Accent3 4" xfId="8314"/>
    <cellStyle name="20% - Accent3 4 2" xfId="8315"/>
    <cellStyle name="20% - Accent3 4 2 2" xfId="8316"/>
    <cellStyle name="20% - Accent3 4 2 2 2" xfId="8317"/>
    <cellStyle name="20% - Accent3 4 2 3" xfId="8318"/>
    <cellStyle name="20% - Accent3 4 2 3 2" xfId="8319"/>
    <cellStyle name="20% - Accent3 4 2 4" xfId="8320"/>
    <cellStyle name="20% - Accent3 4 2 5" xfId="8321"/>
    <cellStyle name="20% - Accent3 4 3" xfId="8322"/>
    <cellStyle name="20% - Accent3 4 3 2" xfId="8323"/>
    <cellStyle name="20% - Accent3 4 3 2 2" xfId="8324"/>
    <cellStyle name="20% - Accent3 4 3 3" xfId="8325"/>
    <cellStyle name="20% - Accent3 4 4" xfId="8326"/>
    <cellStyle name="20% - Accent3 4 4 2" xfId="8327"/>
    <cellStyle name="20% - Accent3 4 5" xfId="8328"/>
    <cellStyle name="20% - Accent3 4 5 2" xfId="8329"/>
    <cellStyle name="20% - Accent3 4 6" xfId="8330"/>
    <cellStyle name="20% - Accent3 4 7" xfId="8331"/>
    <cellStyle name="20% - Accent3 4 8" xfId="8332"/>
    <cellStyle name="20% - Accent3 4 9" xfId="8333"/>
    <cellStyle name="20% - Accent3 40" xfId="8334"/>
    <cellStyle name="20% - Accent3 41" xfId="8335"/>
    <cellStyle name="20% - Accent3 42" xfId="8336"/>
    <cellStyle name="20% - Accent3 43" xfId="8337"/>
    <cellStyle name="20% - Accent3 44" xfId="8338"/>
    <cellStyle name="20% - Accent3 45" xfId="8339"/>
    <cellStyle name="20% - Accent3 46" xfId="8340"/>
    <cellStyle name="20% - Accent3 47" xfId="8341"/>
    <cellStyle name="20% - Accent3 48" xfId="8342"/>
    <cellStyle name="20% - Accent3 49" xfId="8343"/>
    <cellStyle name="20% - Accent3 5" xfId="8344"/>
    <cellStyle name="20% - Accent3 5 2" xfId="8345"/>
    <cellStyle name="20% - Accent3 50" xfId="8346"/>
    <cellStyle name="20% - Accent3 51" xfId="8347"/>
    <cellStyle name="20% - Accent3 52" xfId="8348"/>
    <cellStyle name="20% - Accent3 53" xfId="8349"/>
    <cellStyle name="20% - Accent3 54" xfId="8350"/>
    <cellStyle name="20% - Accent3 55" xfId="8351"/>
    <cellStyle name="20% - Accent3 56" xfId="8352"/>
    <cellStyle name="20% - Accent3 57" xfId="8353"/>
    <cellStyle name="20% - Accent3 58" xfId="8354"/>
    <cellStyle name="20% - Accent3 59" xfId="8355"/>
    <cellStyle name="20% - Accent3 6" xfId="8356"/>
    <cellStyle name="20% - Accent3 6 2" xfId="8357"/>
    <cellStyle name="20% - Accent3 60" xfId="8358"/>
    <cellStyle name="20% - Accent3 61" xfId="8359"/>
    <cellStyle name="20% - Accent3 62" xfId="8360"/>
    <cellStyle name="20% - Accent3 63" xfId="8361"/>
    <cellStyle name="20% - Accent3 64" xfId="8362"/>
    <cellStyle name="20% - Accent3 7" xfId="8363"/>
    <cellStyle name="20% - Accent3 7 2" xfId="8364"/>
    <cellStyle name="20% - Accent3 8" xfId="8365"/>
    <cellStyle name="20% - Accent3 8 2" xfId="8366"/>
    <cellStyle name="20% - Accent3 9" xfId="8367"/>
    <cellStyle name="20% - Accent3 9 2" xfId="8368"/>
    <cellStyle name="20% - Accent4 10" xfId="8369"/>
    <cellStyle name="20% - Accent4 11" xfId="8370"/>
    <cellStyle name="20% - Accent4 12" xfId="8371"/>
    <cellStyle name="20% - Accent4 13" xfId="8372"/>
    <cellStyle name="20% - Accent4 14" xfId="8373"/>
    <cellStyle name="20% - Accent4 15" xfId="8374"/>
    <cellStyle name="20% - Accent4 16" xfId="8375"/>
    <cellStyle name="20% - Accent4 17" xfId="8376"/>
    <cellStyle name="20% - Accent4 18" xfId="8377"/>
    <cellStyle name="20% - Accent4 19" xfId="8378"/>
    <cellStyle name="20% - Accent4 2" xfId="8379"/>
    <cellStyle name="20% - Accent4 2 2" xfId="8380"/>
    <cellStyle name="20% - Accent4 2 2 2" xfId="8381"/>
    <cellStyle name="20% - Accent4 2 2 3" xfId="8382"/>
    <cellStyle name="20% - Accent4 2 3" xfId="8383"/>
    <cellStyle name="20% - Accent4 2 3 2" xfId="8384"/>
    <cellStyle name="20% - Accent4 2 4" xfId="8385"/>
    <cellStyle name="20% - Accent4 2 4 2" xfId="8386"/>
    <cellStyle name="20% - Accent4 2 5" xfId="8387"/>
    <cellStyle name="20% - Accent4 2_2009 GRC Compl Filing - Exhibit D" xfId="8388"/>
    <cellStyle name="20% - Accent4 20" xfId="8389"/>
    <cellStyle name="20% - Accent4 21" xfId="8390"/>
    <cellStyle name="20% - Accent4 22" xfId="8391"/>
    <cellStyle name="20% - Accent4 23" xfId="8392"/>
    <cellStyle name="20% - Accent4 24" xfId="8393"/>
    <cellStyle name="20% - Accent4 25" xfId="8394"/>
    <cellStyle name="20% - Accent4 26" xfId="8395"/>
    <cellStyle name="20% - Accent4 27" xfId="8396"/>
    <cellStyle name="20% - Accent4 28" xfId="8397"/>
    <cellStyle name="20% - Accent4 29" xfId="8398"/>
    <cellStyle name="20% - Accent4 3" xfId="8399"/>
    <cellStyle name="20% - Accent4 3 2" xfId="8400"/>
    <cellStyle name="20% - Accent4 3 3" xfId="8401"/>
    <cellStyle name="20% - Accent4 3 4" xfId="8402"/>
    <cellStyle name="20% - Accent4 30" xfId="8403"/>
    <cellStyle name="20% - Accent4 31" xfId="8404"/>
    <cellStyle name="20% - Accent4 32" xfId="8405"/>
    <cellStyle name="20% - Accent4 33" xfId="8406"/>
    <cellStyle name="20% - Accent4 34" xfId="8407"/>
    <cellStyle name="20% - Accent4 35" xfId="8408"/>
    <cellStyle name="20% - Accent4 36" xfId="8409"/>
    <cellStyle name="20% - Accent4 37" xfId="8410"/>
    <cellStyle name="20% - Accent4 38" xfId="8411"/>
    <cellStyle name="20% - Accent4 39" xfId="8412"/>
    <cellStyle name="20% - Accent4 4" xfId="8413"/>
    <cellStyle name="20% - Accent4 4 2" xfId="8414"/>
    <cellStyle name="20% - Accent4 4 2 2" xfId="8415"/>
    <cellStyle name="20% - Accent4 4 2 2 2" xfId="8416"/>
    <cellStyle name="20% - Accent4 4 2 3" xfId="8417"/>
    <cellStyle name="20% - Accent4 4 2 3 2" xfId="8418"/>
    <cellStyle name="20% - Accent4 4 2 4" xfId="8419"/>
    <cellStyle name="20% - Accent4 4 2 5" xfId="8420"/>
    <cellStyle name="20% - Accent4 4 3" xfId="8421"/>
    <cellStyle name="20% - Accent4 4 3 2" xfId="8422"/>
    <cellStyle name="20% - Accent4 4 3 2 2" xfId="8423"/>
    <cellStyle name="20% - Accent4 4 3 3" xfId="8424"/>
    <cellStyle name="20% - Accent4 4 4" xfId="8425"/>
    <cellStyle name="20% - Accent4 4 4 2" xfId="8426"/>
    <cellStyle name="20% - Accent4 4 5" xfId="8427"/>
    <cellStyle name="20% - Accent4 4 5 2" xfId="8428"/>
    <cellStyle name="20% - Accent4 4 6" xfId="8429"/>
    <cellStyle name="20% - Accent4 4 7" xfId="8430"/>
    <cellStyle name="20% - Accent4 4 8" xfId="8431"/>
    <cellStyle name="20% - Accent4 4 9" xfId="8432"/>
    <cellStyle name="20% - Accent4 40" xfId="8433"/>
    <cellStyle name="20% - Accent4 41" xfId="8434"/>
    <cellStyle name="20% - Accent4 42" xfId="8435"/>
    <cellStyle name="20% - Accent4 43" xfId="8436"/>
    <cellStyle name="20% - Accent4 44" xfId="8437"/>
    <cellStyle name="20% - Accent4 45" xfId="8438"/>
    <cellStyle name="20% - Accent4 46" xfId="8439"/>
    <cellStyle name="20% - Accent4 47" xfId="8440"/>
    <cellStyle name="20% - Accent4 48" xfId="8441"/>
    <cellStyle name="20% - Accent4 49" xfId="8442"/>
    <cellStyle name="20% - Accent4 5" xfId="8443"/>
    <cellStyle name="20% - Accent4 5 2" xfId="8444"/>
    <cellStyle name="20% - Accent4 50" xfId="8445"/>
    <cellStyle name="20% - Accent4 51" xfId="8446"/>
    <cellStyle name="20% - Accent4 52" xfId="8447"/>
    <cellStyle name="20% - Accent4 53" xfId="8448"/>
    <cellStyle name="20% - Accent4 54" xfId="8449"/>
    <cellStyle name="20% - Accent4 55" xfId="8450"/>
    <cellStyle name="20% - Accent4 56" xfId="8451"/>
    <cellStyle name="20% - Accent4 57" xfId="8452"/>
    <cellStyle name="20% - Accent4 58" xfId="8453"/>
    <cellStyle name="20% - Accent4 59" xfId="8454"/>
    <cellStyle name="20% - Accent4 6" xfId="8455"/>
    <cellStyle name="20% - Accent4 6 2" xfId="8456"/>
    <cellStyle name="20% - Accent4 60" xfId="8457"/>
    <cellStyle name="20% - Accent4 61" xfId="8458"/>
    <cellStyle name="20% - Accent4 62" xfId="8459"/>
    <cellStyle name="20% - Accent4 63" xfId="8460"/>
    <cellStyle name="20% - Accent4 64" xfId="8461"/>
    <cellStyle name="20% - Accent4 7" xfId="8462"/>
    <cellStyle name="20% - Accent4 7 2" xfId="8463"/>
    <cellStyle name="20% - Accent4 8" xfId="8464"/>
    <cellStyle name="20% - Accent4 8 2" xfId="8465"/>
    <cellStyle name="20% - Accent4 9" xfId="8466"/>
    <cellStyle name="20% - Accent4 9 2" xfId="8467"/>
    <cellStyle name="20% - Accent5 10" xfId="8468"/>
    <cellStyle name="20% - Accent5 11" xfId="8469"/>
    <cellStyle name="20% - Accent5 12" xfId="8470"/>
    <cellStyle name="20% - Accent5 13" xfId="8471"/>
    <cellStyle name="20% - Accent5 14" xfId="8472"/>
    <cellStyle name="20% - Accent5 15" xfId="8473"/>
    <cellStyle name="20% - Accent5 16" xfId="8474"/>
    <cellStyle name="20% - Accent5 17" xfId="8475"/>
    <cellStyle name="20% - Accent5 18" xfId="8476"/>
    <cellStyle name="20% - Accent5 19" xfId="8477"/>
    <cellStyle name="20% - Accent5 2" xfId="8478"/>
    <cellStyle name="20% - Accent5 2 2" xfId="8479"/>
    <cellStyle name="20% - Accent5 2 2 2" xfId="8480"/>
    <cellStyle name="20% - Accent5 2 2 3" xfId="8481"/>
    <cellStyle name="20% - Accent5 2 3" xfId="8482"/>
    <cellStyle name="20% - Accent5 2 3 2" xfId="8483"/>
    <cellStyle name="20% - Accent5 2 4" xfId="8484"/>
    <cellStyle name="20% - Accent5 2_2009 GRC Compl Filing - Exhibit D" xfId="8485"/>
    <cellStyle name="20% - Accent5 20" xfId="8486"/>
    <cellStyle name="20% - Accent5 21" xfId="8487"/>
    <cellStyle name="20% - Accent5 22" xfId="8488"/>
    <cellStyle name="20% - Accent5 23" xfId="8489"/>
    <cellStyle name="20% - Accent5 24" xfId="8490"/>
    <cellStyle name="20% - Accent5 25" xfId="8491"/>
    <cellStyle name="20% - Accent5 26" xfId="8492"/>
    <cellStyle name="20% - Accent5 27" xfId="8493"/>
    <cellStyle name="20% - Accent5 28" xfId="8494"/>
    <cellStyle name="20% - Accent5 29" xfId="8495"/>
    <cellStyle name="20% - Accent5 3" xfId="8496"/>
    <cellStyle name="20% - Accent5 3 2" xfId="8497"/>
    <cellStyle name="20% - Accent5 3 3" xfId="8498"/>
    <cellStyle name="20% - Accent5 3 4" xfId="8499"/>
    <cellStyle name="20% - Accent5 30" xfId="8500"/>
    <cellStyle name="20% - Accent5 31" xfId="8501"/>
    <cellStyle name="20% - Accent5 32" xfId="8502"/>
    <cellStyle name="20% - Accent5 33" xfId="8503"/>
    <cellStyle name="20% - Accent5 34" xfId="8504"/>
    <cellStyle name="20% - Accent5 35" xfId="8505"/>
    <cellStyle name="20% - Accent5 36" xfId="8506"/>
    <cellStyle name="20% - Accent5 37" xfId="8507"/>
    <cellStyle name="20% - Accent5 38" xfId="8508"/>
    <cellStyle name="20% - Accent5 39" xfId="8509"/>
    <cellStyle name="20% - Accent5 4" xfId="8510"/>
    <cellStyle name="20% - Accent5 4 2" xfId="8511"/>
    <cellStyle name="20% - Accent5 4 2 2" xfId="8512"/>
    <cellStyle name="20% - Accent5 4 3" xfId="8513"/>
    <cellStyle name="20% - Accent5 4 3 2" xfId="8514"/>
    <cellStyle name="20% - Accent5 4 4" xfId="8515"/>
    <cellStyle name="20% - Accent5 4 5" xfId="8516"/>
    <cellStyle name="20% - Accent5 40" xfId="8517"/>
    <cellStyle name="20% - Accent5 41" xfId="8518"/>
    <cellStyle name="20% - Accent5 42" xfId="8519"/>
    <cellStyle name="20% - Accent5 43" xfId="8520"/>
    <cellStyle name="20% - Accent5 44" xfId="8521"/>
    <cellStyle name="20% - Accent5 45" xfId="8522"/>
    <cellStyle name="20% - Accent5 46" xfId="8523"/>
    <cellStyle name="20% - Accent5 47" xfId="8524"/>
    <cellStyle name="20% - Accent5 48" xfId="8525"/>
    <cellStyle name="20% - Accent5 49" xfId="8526"/>
    <cellStyle name="20% - Accent5 5" xfId="8527"/>
    <cellStyle name="20% - Accent5 5 2" xfId="8528"/>
    <cellStyle name="20% - Accent5 5 2 2" xfId="8529"/>
    <cellStyle name="20% - Accent5 5 3" xfId="8530"/>
    <cellStyle name="20% - Accent5 50" xfId="8531"/>
    <cellStyle name="20% - Accent5 51" xfId="8532"/>
    <cellStyle name="20% - Accent5 52" xfId="8533"/>
    <cellStyle name="20% - Accent5 53" xfId="8534"/>
    <cellStyle name="20% - Accent5 54" xfId="8535"/>
    <cellStyle name="20% - Accent5 55" xfId="8536"/>
    <cellStyle name="20% - Accent5 56" xfId="8537"/>
    <cellStyle name="20% - Accent5 57" xfId="8538"/>
    <cellStyle name="20% - Accent5 58" xfId="8539"/>
    <cellStyle name="20% - Accent5 59" xfId="8540"/>
    <cellStyle name="20% - Accent5 6" xfId="8541"/>
    <cellStyle name="20% - Accent5 6 2" xfId="8542"/>
    <cellStyle name="20% - Accent5 6 2 2" xfId="8543"/>
    <cellStyle name="20% - Accent5 6 3" xfId="8544"/>
    <cellStyle name="20% - Accent5 60" xfId="8545"/>
    <cellStyle name="20% - Accent5 61" xfId="8546"/>
    <cellStyle name="20% - Accent5 62" xfId="8547"/>
    <cellStyle name="20% - Accent5 63" xfId="8548"/>
    <cellStyle name="20% - Accent5 64" xfId="8549"/>
    <cellStyle name="20% - Accent5 7" xfId="8550"/>
    <cellStyle name="20% - Accent5 7 2" xfId="8551"/>
    <cellStyle name="20% - Accent5 8" xfId="8552"/>
    <cellStyle name="20% - Accent5 8 2" xfId="8553"/>
    <cellStyle name="20% - Accent5 9" xfId="8554"/>
    <cellStyle name="20% - Accent5 9 2" xfId="8555"/>
    <cellStyle name="20% - Accent6 10" xfId="8556"/>
    <cellStyle name="20% - Accent6 11" xfId="8557"/>
    <cellStyle name="20% - Accent6 12" xfId="8558"/>
    <cellStyle name="20% - Accent6 13" xfId="8559"/>
    <cellStyle name="20% - Accent6 14" xfId="8560"/>
    <cellStyle name="20% - Accent6 15" xfId="8561"/>
    <cellStyle name="20% - Accent6 16" xfId="8562"/>
    <cellStyle name="20% - Accent6 17" xfId="8563"/>
    <cellStyle name="20% - Accent6 18" xfId="8564"/>
    <cellStyle name="20% - Accent6 19" xfId="8565"/>
    <cellStyle name="20% - Accent6 2" xfId="8566"/>
    <cellStyle name="20% - Accent6 2 2" xfId="8567"/>
    <cellStyle name="20% - Accent6 2 2 2" xfId="8568"/>
    <cellStyle name="20% - Accent6 2 2 3" xfId="8569"/>
    <cellStyle name="20% - Accent6 2 3" xfId="8570"/>
    <cellStyle name="20% - Accent6 2 3 2" xfId="8571"/>
    <cellStyle name="20% - Accent6 2 4" xfId="8572"/>
    <cellStyle name="20% - Accent6 2 4 2" xfId="8573"/>
    <cellStyle name="20% - Accent6 2 5" xfId="8574"/>
    <cellStyle name="20% - Accent6 2_2009 GRC Compl Filing - Exhibit D" xfId="8575"/>
    <cellStyle name="20% - Accent6 20" xfId="8576"/>
    <cellStyle name="20% - Accent6 21" xfId="8577"/>
    <cellStyle name="20% - Accent6 22" xfId="8578"/>
    <cellStyle name="20% - Accent6 23" xfId="8579"/>
    <cellStyle name="20% - Accent6 24" xfId="8580"/>
    <cellStyle name="20% - Accent6 25" xfId="8581"/>
    <cellStyle name="20% - Accent6 26" xfId="8582"/>
    <cellStyle name="20% - Accent6 27" xfId="8583"/>
    <cellStyle name="20% - Accent6 28" xfId="8584"/>
    <cellStyle name="20% - Accent6 29" xfId="8585"/>
    <cellStyle name="20% - Accent6 3" xfId="8586"/>
    <cellStyle name="20% - Accent6 3 2" xfId="8587"/>
    <cellStyle name="20% - Accent6 3 3" xfId="8588"/>
    <cellStyle name="20% - Accent6 3 4" xfId="8589"/>
    <cellStyle name="20% - Accent6 30" xfId="8590"/>
    <cellStyle name="20% - Accent6 31" xfId="8591"/>
    <cellStyle name="20% - Accent6 32" xfId="8592"/>
    <cellStyle name="20% - Accent6 33" xfId="8593"/>
    <cellStyle name="20% - Accent6 34" xfId="8594"/>
    <cellStyle name="20% - Accent6 35" xfId="8595"/>
    <cellStyle name="20% - Accent6 36" xfId="8596"/>
    <cellStyle name="20% - Accent6 37" xfId="8597"/>
    <cellStyle name="20% - Accent6 38" xfId="8598"/>
    <cellStyle name="20% - Accent6 39" xfId="8599"/>
    <cellStyle name="20% - Accent6 4" xfId="8600"/>
    <cellStyle name="20% - Accent6 4 2" xfId="8601"/>
    <cellStyle name="20% - Accent6 4 2 2" xfId="8602"/>
    <cellStyle name="20% - Accent6 4 2 2 2" xfId="8603"/>
    <cellStyle name="20% - Accent6 4 2 3" xfId="8604"/>
    <cellStyle name="20% - Accent6 4 2 3 2" xfId="8605"/>
    <cellStyle name="20% - Accent6 4 2 4" xfId="8606"/>
    <cellStyle name="20% - Accent6 4 2 5" xfId="8607"/>
    <cellStyle name="20% - Accent6 4 3" xfId="8608"/>
    <cellStyle name="20% - Accent6 4 3 2" xfId="8609"/>
    <cellStyle name="20% - Accent6 4 3 2 2" xfId="8610"/>
    <cellStyle name="20% - Accent6 4 3 3" xfId="8611"/>
    <cellStyle name="20% - Accent6 4 4" xfId="8612"/>
    <cellStyle name="20% - Accent6 4 4 2" xfId="8613"/>
    <cellStyle name="20% - Accent6 4 5" xfId="8614"/>
    <cellStyle name="20% - Accent6 4 5 2" xfId="8615"/>
    <cellStyle name="20% - Accent6 4 6" xfId="8616"/>
    <cellStyle name="20% - Accent6 4 7" xfId="8617"/>
    <cellStyle name="20% - Accent6 4 8" xfId="8618"/>
    <cellStyle name="20% - Accent6 4 9" xfId="8619"/>
    <cellStyle name="20% - Accent6 40" xfId="8620"/>
    <cellStyle name="20% - Accent6 41" xfId="8621"/>
    <cellStyle name="20% - Accent6 42" xfId="8622"/>
    <cellStyle name="20% - Accent6 43" xfId="8623"/>
    <cellStyle name="20% - Accent6 44" xfId="8624"/>
    <cellStyle name="20% - Accent6 45" xfId="8625"/>
    <cellStyle name="20% - Accent6 46" xfId="8626"/>
    <cellStyle name="20% - Accent6 47" xfId="8627"/>
    <cellStyle name="20% - Accent6 48" xfId="8628"/>
    <cellStyle name="20% - Accent6 49" xfId="8629"/>
    <cellStyle name="20% - Accent6 5" xfId="8630"/>
    <cellStyle name="20% - Accent6 5 2" xfId="8631"/>
    <cellStyle name="20% - Accent6 50" xfId="8632"/>
    <cellStyle name="20% - Accent6 51" xfId="8633"/>
    <cellStyle name="20% - Accent6 52" xfId="8634"/>
    <cellStyle name="20% - Accent6 53" xfId="8635"/>
    <cellStyle name="20% - Accent6 54" xfId="8636"/>
    <cellStyle name="20% - Accent6 55" xfId="8637"/>
    <cellStyle name="20% - Accent6 56" xfId="8638"/>
    <cellStyle name="20% - Accent6 57" xfId="8639"/>
    <cellStyle name="20% - Accent6 58" xfId="8640"/>
    <cellStyle name="20% - Accent6 59" xfId="8641"/>
    <cellStyle name="20% - Accent6 6" xfId="8642"/>
    <cellStyle name="20% - Accent6 6 2" xfId="8643"/>
    <cellStyle name="20% - Accent6 60" xfId="8644"/>
    <cellStyle name="20% - Accent6 61" xfId="8645"/>
    <cellStyle name="20% - Accent6 62" xfId="8646"/>
    <cellStyle name="20% - Accent6 63" xfId="8647"/>
    <cellStyle name="20% - Accent6 64" xfId="8648"/>
    <cellStyle name="20% - Accent6 7" xfId="8649"/>
    <cellStyle name="20% - Accent6 7 2" xfId="8650"/>
    <cellStyle name="20% - Accent6 8" xfId="8651"/>
    <cellStyle name="20% - Accent6 8 2" xfId="8652"/>
    <cellStyle name="20% - Accent6 9" xfId="8653"/>
    <cellStyle name="20% - Accent6 9 2" xfId="8654"/>
    <cellStyle name="40% - Accent1 10" xfId="8655"/>
    <cellStyle name="40% - Accent1 11" xfId="8656"/>
    <cellStyle name="40% - Accent1 12" xfId="8657"/>
    <cellStyle name="40% - Accent1 13" xfId="8658"/>
    <cellStyle name="40% - Accent1 14" xfId="8659"/>
    <cellStyle name="40% - Accent1 15" xfId="8660"/>
    <cellStyle name="40% - Accent1 16" xfId="8661"/>
    <cellStyle name="40% - Accent1 17" xfId="8662"/>
    <cellStyle name="40% - Accent1 18" xfId="8663"/>
    <cellStyle name="40% - Accent1 19" xfId="8664"/>
    <cellStyle name="40% - Accent1 2" xfId="8665"/>
    <cellStyle name="40% - Accent1 2 2" xfId="8666"/>
    <cellStyle name="40% - Accent1 2 2 2" xfId="8667"/>
    <cellStyle name="40% - Accent1 2 2 3" xfId="8668"/>
    <cellStyle name="40% - Accent1 2 3" xfId="8669"/>
    <cellStyle name="40% - Accent1 2 3 2" xfId="8670"/>
    <cellStyle name="40% - Accent1 2 4" xfId="8671"/>
    <cellStyle name="40% - Accent1 2 4 2" xfId="8672"/>
    <cellStyle name="40% - Accent1 2 5" xfId="8673"/>
    <cellStyle name="40% - Accent1 2_2009 GRC Compl Filing - Exhibit D" xfId="8674"/>
    <cellStyle name="40% - Accent1 20" xfId="8675"/>
    <cellStyle name="40% - Accent1 21" xfId="8676"/>
    <cellStyle name="40% - Accent1 22" xfId="8677"/>
    <cellStyle name="40% - Accent1 23" xfId="8678"/>
    <cellStyle name="40% - Accent1 24" xfId="8679"/>
    <cellStyle name="40% - Accent1 25" xfId="8680"/>
    <cellStyle name="40% - Accent1 26" xfId="8681"/>
    <cellStyle name="40% - Accent1 27" xfId="8682"/>
    <cellStyle name="40% - Accent1 28" xfId="8683"/>
    <cellStyle name="40% - Accent1 29" xfId="8684"/>
    <cellStyle name="40% - Accent1 3" xfId="8685"/>
    <cellStyle name="40% - Accent1 3 2" xfId="8686"/>
    <cellStyle name="40% - Accent1 3 3" xfId="8687"/>
    <cellStyle name="40% - Accent1 3 4" xfId="8688"/>
    <cellStyle name="40% - Accent1 30" xfId="8689"/>
    <cellStyle name="40% - Accent1 31" xfId="8690"/>
    <cellStyle name="40% - Accent1 32" xfId="8691"/>
    <cellStyle name="40% - Accent1 33" xfId="8692"/>
    <cellStyle name="40% - Accent1 34" xfId="8693"/>
    <cellStyle name="40% - Accent1 35" xfId="8694"/>
    <cellStyle name="40% - Accent1 36" xfId="8695"/>
    <cellStyle name="40% - Accent1 37" xfId="8696"/>
    <cellStyle name="40% - Accent1 38" xfId="8697"/>
    <cellStyle name="40% - Accent1 39" xfId="8698"/>
    <cellStyle name="40% - Accent1 4" xfId="8699"/>
    <cellStyle name="40% - Accent1 4 2" xfId="8700"/>
    <cellStyle name="40% - Accent1 4 2 2" xfId="8701"/>
    <cellStyle name="40% - Accent1 4 2 2 2" xfId="8702"/>
    <cellStyle name="40% - Accent1 4 2 3" xfId="8703"/>
    <cellStyle name="40% - Accent1 4 2 3 2" xfId="8704"/>
    <cellStyle name="40% - Accent1 4 2 4" xfId="8705"/>
    <cellStyle name="40% - Accent1 4 2 5" xfId="8706"/>
    <cellStyle name="40% - Accent1 4 3" xfId="8707"/>
    <cellStyle name="40% - Accent1 4 3 2" xfId="8708"/>
    <cellStyle name="40% - Accent1 4 3 2 2" xfId="8709"/>
    <cellStyle name="40% - Accent1 4 3 3" xfId="8710"/>
    <cellStyle name="40% - Accent1 4 4" xfId="8711"/>
    <cellStyle name="40% - Accent1 4 4 2" xfId="8712"/>
    <cellStyle name="40% - Accent1 4 5" xfId="8713"/>
    <cellStyle name="40% - Accent1 4 5 2" xfId="8714"/>
    <cellStyle name="40% - Accent1 4 6" xfId="8715"/>
    <cellStyle name="40% - Accent1 4 7" xfId="8716"/>
    <cellStyle name="40% - Accent1 4 8" xfId="8717"/>
    <cellStyle name="40% - Accent1 4 9" xfId="8718"/>
    <cellStyle name="40% - Accent1 40" xfId="8719"/>
    <cellStyle name="40% - Accent1 41" xfId="8720"/>
    <cellStyle name="40% - Accent1 42" xfId="8721"/>
    <cellStyle name="40% - Accent1 43" xfId="8722"/>
    <cellStyle name="40% - Accent1 44" xfId="8723"/>
    <cellStyle name="40% - Accent1 45" xfId="8724"/>
    <cellStyle name="40% - Accent1 46" xfId="8725"/>
    <cellStyle name="40% - Accent1 47" xfId="8726"/>
    <cellStyle name="40% - Accent1 48" xfId="8727"/>
    <cellStyle name="40% - Accent1 49" xfId="8728"/>
    <cellStyle name="40% - Accent1 5" xfId="8729"/>
    <cellStyle name="40% - Accent1 5 2" xfId="8730"/>
    <cellStyle name="40% - Accent1 50" xfId="8731"/>
    <cellStyle name="40% - Accent1 51" xfId="8732"/>
    <cellStyle name="40% - Accent1 52" xfId="8733"/>
    <cellStyle name="40% - Accent1 53" xfId="8734"/>
    <cellStyle name="40% - Accent1 54" xfId="8735"/>
    <cellStyle name="40% - Accent1 55" xfId="8736"/>
    <cellStyle name="40% - Accent1 56" xfId="8737"/>
    <cellStyle name="40% - Accent1 57" xfId="8738"/>
    <cellStyle name="40% - Accent1 58" xfId="8739"/>
    <cellStyle name="40% - Accent1 59" xfId="8740"/>
    <cellStyle name="40% - Accent1 6" xfId="8741"/>
    <cellStyle name="40% - Accent1 6 2" xfId="8742"/>
    <cellStyle name="40% - Accent1 60" xfId="8743"/>
    <cellStyle name="40% - Accent1 61" xfId="8744"/>
    <cellStyle name="40% - Accent1 62" xfId="8745"/>
    <cellStyle name="40% - Accent1 63" xfId="8746"/>
    <cellStyle name="40% - Accent1 64" xfId="8747"/>
    <cellStyle name="40% - Accent1 7" xfId="8748"/>
    <cellStyle name="40% - Accent1 7 2" xfId="8749"/>
    <cellStyle name="40% - Accent1 8" xfId="8750"/>
    <cellStyle name="40% - Accent1 8 2" xfId="8751"/>
    <cellStyle name="40% - Accent1 9" xfId="8752"/>
    <cellStyle name="40% - Accent1 9 2" xfId="8753"/>
    <cellStyle name="40% - Accent2 10" xfId="8754"/>
    <cellStyle name="40% - Accent2 11" xfId="8755"/>
    <cellStyle name="40% - Accent2 12" xfId="8756"/>
    <cellStyle name="40% - Accent2 13" xfId="8757"/>
    <cellStyle name="40% - Accent2 14" xfId="8758"/>
    <cellStyle name="40% - Accent2 15" xfId="8759"/>
    <cellStyle name="40% - Accent2 16" xfId="8760"/>
    <cellStyle name="40% - Accent2 17" xfId="8761"/>
    <cellStyle name="40% - Accent2 18" xfId="8762"/>
    <cellStyle name="40% - Accent2 19" xfId="8763"/>
    <cellStyle name="40% - Accent2 2" xfId="8764"/>
    <cellStyle name="40% - Accent2 2 2" xfId="8765"/>
    <cellStyle name="40% - Accent2 2 2 2" xfId="8766"/>
    <cellStyle name="40% - Accent2 2 2 3" xfId="8767"/>
    <cellStyle name="40% - Accent2 2 3" xfId="8768"/>
    <cellStyle name="40% - Accent2 2 3 2" xfId="8769"/>
    <cellStyle name="40% - Accent2 2 4" xfId="8770"/>
    <cellStyle name="40% - Accent2 2_2009 GRC Compl Filing - Exhibit D" xfId="8771"/>
    <cellStyle name="40% - Accent2 20" xfId="8772"/>
    <cellStyle name="40% - Accent2 21" xfId="8773"/>
    <cellStyle name="40% - Accent2 22" xfId="8774"/>
    <cellStyle name="40% - Accent2 23" xfId="8775"/>
    <cellStyle name="40% - Accent2 24" xfId="8776"/>
    <cellStyle name="40% - Accent2 25" xfId="8777"/>
    <cellStyle name="40% - Accent2 26" xfId="8778"/>
    <cellStyle name="40% - Accent2 27" xfId="8779"/>
    <cellStyle name="40% - Accent2 28" xfId="8780"/>
    <cellStyle name="40% - Accent2 29" xfId="8781"/>
    <cellStyle name="40% - Accent2 3" xfId="8782"/>
    <cellStyle name="40% - Accent2 3 2" xfId="8783"/>
    <cellStyle name="40% - Accent2 3 3" xfId="8784"/>
    <cellStyle name="40% - Accent2 3 4" xfId="8785"/>
    <cellStyle name="40% - Accent2 30" xfId="8786"/>
    <cellStyle name="40% - Accent2 31" xfId="8787"/>
    <cellStyle name="40% - Accent2 32" xfId="8788"/>
    <cellStyle name="40% - Accent2 33" xfId="8789"/>
    <cellStyle name="40% - Accent2 34" xfId="8790"/>
    <cellStyle name="40% - Accent2 35" xfId="8791"/>
    <cellStyle name="40% - Accent2 36" xfId="8792"/>
    <cellStyle name="40% - Accent2 37" xfId="8793"/>
    <cellStyle name="40% - Accent2 38" xfId="8794"/>
    <cellStyle name="40% - Accent2 39" xfId="8795"/>
    <cellStyle name="40% - Accent2 4" xfId="8796"/>
    <cellStyle name="40% - Accent2 4 2" xfId="8797"/>
    <cellStyle name="40% - Accent2 4 2 2" xfId="8798"/>
    <cellStyle name="40% - Accent2 4 3" xfId="8799"/>
    <cellStyle name="40% - Accent2 4 3 2" xfId="8800"/>
    <cellStyle name="40% - Accent2 4 4" xfId="8801"/>
    <cellStyle name="40% - Accent2 4 5" xfId="8802"/>
    <cellStyle name="40% - Accent2 40" xfId="8803"/>
    <cellStyle name="40% - Accent2 41" xfId="8804"/>
    <cellStyle name="40% - Accent2 42" xfId="8805"/>
    <cellStyle name="40% - Accent2 43" xfId="8806"/>
    <cellStyle name="40% - Accent2 44" xfId="8807"/>
    <cellStyle name="40% - Accent2 45" xfId="8808"/>
    <cellStyle name="40% - Accent2 46" xfId="8809"/>
    <cellStyle name="40% - Accent2 47" xfId="8810"/>
    <cellStyle name="40% - Accent2 48" xfId="8811"/>
    <cellStyle name="40% - Accent2 49" xfId="8812"/>
    <cellStyle name="40% - Accent2 5" xfId="8813"/>
    <cellStyle name="40% - Accent2 5 2" xfId="8814"/>
    <cellStyle name="40% - Accent2 5 2 2" xfId="8815"/>
    <cellStyle name="40% - Accent2 5 3" xfId="8816"/>
    <cellStyle name="40% - Accent2 50" xfId="8817"/>
    <cellStyle name="40% - Accent2 51" xfId="8818"/>
    <cellStyle name="40% - Accent2 52" xfId="8819"/>
    <cellStyle name="40% - Accent2 53" xfId="8820"/>
    <cellStyle name="40% - Accent2 54" xfId="8821"/>
    <cellStyle name="40% - Accent2 55" xfId="8822"/>
    <cellStyle name="40% - Accent2 56" xfId="8823"/>
    <cellStyle name="40% - Accent2 57" xfId="8824"/>
    <cellStyle name="40% - Accent2 58" xfId="8825"/>
    <cellStyle name="40% - Accent2 59" xfId="8826"/>
    <cellStyle name="40% - Accent2 6" xfId="8827"/>
    <cellStyle name="40% - Accent2 6 2" xfId="8828"/>
    <cellStyle name="40% - Accent2 6 2 2" xfId="8829"/>
    <cellStyle name="40% - Accent2 6 3" xfId="8830"/>
    <cellStyle name="40% - Accent2 60" xfId="8831"/>
    <cellStyle name="40% - Accent2 61" xfId="8832"/>
    <cellStyle name="40% - Accent2 62" xfId="8833"/>
    <cellStyle name="40% - Accent2 63" xfId="8834"/>
    <cellStyle name="40% - Accent2 64" xfId="8835"/>
    <cellStyle name="40% - Accent2 7" xfId="8836"/>
    <cellStyle name="40% - Accent2 7 2" xfId="8837"/>
    <cellStyle name="40% - Accent2 8" xfId="8838"/>
    <cellStyle name="40% - Accent2 8 2" xfId="8839"/>
    <cellStyle name="40% - Accent2 9" xfId="8840"/>
    <cellStyle name="40% - Accent2 9 2" xfId="8841"/>
    <cellStyle name="40% - Accent3 10" xfId="8842"/>
    <cellStyle name="40% - Accent3 11" xfId="8843"/>
    <cellStyle name="40% - Accent3 12" xfId="8844"/>
    <cellStyle name="40% - Accent3 13" xfId="8845"/>
    <cellStyle name="40% - Accent3 14" xfId="8846"/>
    <cellStyle name="40% - Accent3 15" xfId="8847"/>
    <cellStyle name="40% - Accent3 16" xfId="8848"/>
    <cellStyle name="40% - Accent3 17" xfId="8849"/>
    <cellStyle name="40% - Accent3 18" xfId="8850"/>
    <cellStyle name="40% - Accent3 19" xfId="8851"/>
    <cellStyle name="40% - Accent3 2" xfId="8852"/>
    <cellStyle name="40% - Accent3 2 2" xfId="8853"/>
    <cellStyle name="40% - Accent3 2 2 2" xfId="8854"/>
    <cellStyle name="40% - Accent3 2 2 3" xfId="8855"/>
    <cellStyle name="40% - Accent3 2 3" xfId="8856"/>
    <cellStyle name="40% - Accent3 2 3 2" xfId="8857"/>
    <cellStyle name="40% - Accent3 2 4" xfId="8858"/>
    <cellStyle name="40% - Accent3 2 4 2" xfId="8859"/>
    <cellStyle name="40% - Accent3 2 5" xfId="8860"/>
    <cellStyle name="40% - Accent3 2_2009 GRC Compl Filing - Exhibit D" xfId="8861"/>
    <cellStyle name="40% - Accent3 20" xfId="8862"/>
    <cellStyle name="40% - Accent3 21" xfId="8863"/>
    <cellStyle name="40% - Accent3 22" xfId="8864"/>
    <cellStyle name="40% - Accent3 23" xfId="8865"/>
    <cellStyle name="40% - Accent3 24" xfId="8866"/>
    <cellStyle name="40% - Accent3 25" xfId="8867"/>
    <cellStyle name="40% - Accent3 26" xfId="8868"/>
    <cellStyle name="40% - Accent3 27" xfId="8869"/>
    <cellStyle name="40% - Accent3 28" xfId="8870"/>
    <cellStyle name="40% - Accent3 29" xfId="8871"/>
    <cellStyle name="40% - Accent3 3" xfId="8872"/>
    <cellStyle name="40% - Accent3 3 2" xfId="8873"/>
    <cellStyle name="40% - Accent3 3 3" xfId="8874"/>
    <cellStyle name="40% - Accent3 3 4" xfId="8875"/>
    <cellStyle name="40% - Accent3 30" xfId="8876"/>
    <cellStyle name="40% - Accent3 31" xfId="8877"/>
    <cellStyle name="40% - Accent3 32" xfId="8878"/>
    <cellStyle name="40% - Accent3 33" xfId="8879"/>
    <cellStyle name="40% - Accent3 34" xfId="8880"/>
    <cellStyle name="40% - Accent3 35" xfId="8881"/>
    <cellStyle name="40% - Accent3 36" xfId="8882"/>
    <cellStyle name="40% - Accent3 37" xfId="8883"/>
    <cellStyle name="40% - Accent3 38" xfId="8884"/>
    <cellStyle name="40% - Accent3 39" xfId="8885"/>
    <cellStyle name="40% - Accent3 4" xfId="8886"/>
    <cellStyle name="40% - Accent3 4 2" xfId="8887"/>
    <cellStyle name="40% - Accent3 4 2 2" xfId="8888"/>
    <cellStyle name="40% - Accent3 4 2 2 2" xfId="8889"/>
    <cellStyle name="40% - Accent3 4 2 3" xfId="8890"/>
    <cellStyle name="40% - Accent3 4 2 3 2" xfId="8891"/>
    <cellStyle name="40% - Accent3 4 2 4" xfId="8892"/>
    <cellStyle name="40% - Accent3 4 2 5" xfId="8893"/>
    <cellStyle name="40% - Accent3 4 3" xfId="8894"/>
    <cellStyle name="40% - Accent3 4 3 2" xfId="8895"/>
    <cellStyle name="40% - Accent3 4 3 2 2" xfId="8896"/>
    <cellStyle name="40% - Accent3 4 3 3" xfId="8897"/>
    <cellStyle name="40% - Accent3 4 4" xfId="8898"/>
    <cellStyle name="40% - Accent3 4 4 2" xfId="8899"/>
    <cellStyle name="40% - Accent3 4 5" xfId="8900"/>
    <cellStyle name="40% - Accent3 4 5 2" xfId="8901"/>
    <cellStyle name="40% - Accent3 4 6" xfId="8902"/>
    <cellStyle name="40% - Accent3 4 7" xfId="8903"/>
    <cellStyle name="40% - Accent3 4 8" xfId="8904"/>
    <cellStyle name="40% - Accent3 4 9" xfId="8905"/>
    <cellStyle name="40% - Accent3 40" xfId="8906"/>
    <cellStyle name="40% - Accent3 41" xfId="8907"/>
    <cellStyle name="40% - Accent3 42" xfId="8908"/>
    <cellStyle name="40% - Accent3 43" xfId="8909"/>
    <cellStyle name="40% - Accent3 44" xfId="8910"/>
    <cellStyle name="40% - Accent3 45" xfId="8911"/>
    <cellStyle name="40% - Accent3 46" xfId="8912"/>
    <cellStyle name="40% - Accent3 47" xfId="8913"/>
    <cellStyle name="40% - Accent3 48" xfId="8914"/>
    <cellStyle name="40% - Accent3 49" xfId="8915"/>
    <cellStyle name="40% - Accent3 5" xfId="8916"/>
    <cellStyle name="40% - Accent3 5 2" xfId="8917"/>
    <cellStyle name="40% - Accent3 50" xfId="8918"/>
    <cellStyle name="40% - Accent3 51" xfId="8919"/>
    <cellStyle name="40% - Accent3 52" xfId="8920"/>
    <cellStyle name="40% - Accent3 53" xfId="8921"/>
    <cellStyle name="40% - Accent3 54" xfId="8922"/>
    <cellStyle name="40% - Accent3 55" xfId="8923"/>
    <cellStyle name="40% - Accent3 56" xfId="8924"/>
    <cellStyle name="40% - Accent3 57" xfId="8925"/>
    <cellStyle name="40% - Accent3 58" xfId="8926"/>
    <cellStyle name="40% - Accent3 59" xfId="8927"/>
    <cellStyle name="40% - Accent3 6" xfId="8928"/>
    <cellStyle name="40% - Accent3 6 2" xfId="8929"/>
    <cellStyle name="40% - Accent3 60" xfId="8930"/>
    <cellStyle name="40% - Accent3 61" xfId="8931"/>
    <cellStyle name="40% - Accent3 62" xfId="8932"/>
    <cellStyle name="40% - Accent3 63" xfId="8933"/>
    <cellStyle name="40% - Accent3 64" xfId="8934"/>
    <cellStyle name="40% - Accent3 7" xfId="8935"/>
    <cellStyle name="40% - Accent3 7 2" xfId="8936"/>
    <cellStyle name="40% - Accent3 8" xfId="8937"/>
    <cellStyle name="40% - Accent3 8 2" xfId="8938"/>
    <cellStyle name="40% - Accent3 9" xfId="8939"/>
    <cellStyle name="40% - Accent3 9 2" xfId="8940"/>
    <cellStyle name="40% - Accent4 10" xfId="8941"/>
    <cellStyle name="40% - Accent4 11" xfId="8942"/>
    <cellStyle name="40% - Accent4 12" xfId="8943"/>
    <cellStyle name="40% - Accent4 13" xfId="8944"/>
    <cellStyle name="40% - Accent4 14" xfId="8945"/>
    <cellStyle name="40% - Accent4 15" xfId="8946"/>
    <cellStyle name="40% - Accent4 16" xfId="8947"/>
    <cellStyle name="40% - Accent4 17" xfId="8948"/>
    <cellStyle name="40% - Accent4 18" xfId="8949"/>
    <cellStyle name="40% - Accent4 19" xfId="8950"/>
    <cellStyle name="40% - Accent4 2" xfId="8951"/>
    <cellStyle name="40% - Accent4 2 2" xfId="8952"/>
    <cellStyle name="40% - Accent4 2 2 2" xfId="8953"/>
    <cellStyle name="40% - Accent4 2 2 3" xfId="8954"/>
    <cellStyle name="40% - Accent4 2 3" xfId="8955"/>
    <cellStyle name="40% - Accent4 2 3 2" xfId="8956"/>
    <cellStyle name="40% - Accent4 2 4" xfId="8957"/>
    <cellStyle name="40% - Accent4 2 4 2" xfId="8958"/>
    <cellStyle name="40% - Accent4 2 5" xfId="8959"/>
    <cellStyle name="40% - Accent4 2_2009 GRC Compl Filing - Exhibit D" xfId="8960"/>
    <cellStyle name="40% - Accent4 20" xfId="8961"/>
    <cellStyle name="40% - Accent4 21" xfId="8962"/>
    <cellStyle name="40% - Accent4 22" xfId="8963"/>
    <cellStyle name="40% - Accent4 23" xfId="8964"/>
    <cellStyle name="40% - Accent4 24" xfId="8965"/>
    <cellStyle name="40% - Accent4 25" xfId="8966"/>
    <cellStyle name="40% - Accent4 26" xfId="8967"/>
    <cellStyle name="40% - Accent4 27" xfId="8968"/>
    <cellStyle name="40% - Accent4 28" xfId="8969"/>
    <cellStyle name="40% - Accent4 29" xfId="8970"/>
    <cellStyle name="40% - Accent4 3" xfId="8971"/>
    <cellStyle name="40% - Accent4 3 2" xfId="8972"/>
    <cellStyle name="40% - Accent4 3 3" xfId="8973"/>
    <cellStyle name="40% - Accent4 3 4" xfId="8974"/>
    <cellStyle name="40% - Accent4 30" xfId="8975"/>
    <cellStyle name="40% - Accent4 31" xfId="8976"/>
    <cellStyle name="40% - Accent4 32" xfId="8977"/>
    <cellStyle name="40% - Accent4 33" xfId="8978"/>
    <cellStyle name="40% - Accent4 34" xfId="8979"/>
    <cellStyle name="40% - Accent4 35" xfId="8980"/>
    <cellStyle name="40% - Accent4 36" xfId="8981"/>
    <cellStyle name="40% - Accent4 37" xfId="8982"/>
    <cellStyle name="40% - Accent4 38" xfId="8983"/>
    <cellStyle name="40% - Accent4 39" xfId="8984"/>
    <cellStyle name="40% - Accent4 4" xfId="8985"/>
    <cellStyle name="40% - Accent4 4 2" xfId="8986"/>
    <cellStyle name="40% - Accent4 4 2 2" xfId="8987"/>
    <cellStyle name="40% - Accent4 4 2 2 2" xfId="8988"/>
    <cellStyle name="40% - Accent4 4 2 3" xfId="8989"/>
    <cellStyle name="40% - Accent4 4 2 3 2" xfId="8990"/>
    <cellStyle name="40% - Accent4 4 2 4" xfId="8991"/>
    <cellStyle name="40% - Accent4 4 2 5" xfId="8992"/>
    <cellStyle name="40% - Accent4 4 3" xfId="8993"/>
    <cellStyle name="40% - Accent4 4 3 2" xfId="8994"/>
    <cellStyle name="40% - Accent4 4 3 2 2" xfId="8995"/>
    <cellStyle name="40% - Accent4 4 3 3" xfId="8996"/>
    <cellStyle name="40% - Accent4 4 4" xfId="8997"/>
    <cellStyle name="40% - Accent4 4 4 2" xfId="8998"/>
    <cellStyle name="40% - Accent4 4 5" xfId="8999"/>
    <cellStyle name="40% - Accent4 4 5 2" xfId="9000"/>
    <cellStyle name="40% - Accent4 4 6" xfId="9001"/>
    <cellStyle name="40% - Accent4 4 7" xfId="9002"/>
    <cellStyle name="40% - Accent4 4 8" xfId="9003"/>
    <cellStyle name="40% - Accent4 4 9" xfId="9004"/>
    <cellStyle name="40% - Accent4 40" xfId="9005"/>
    <cellStyle name="40% - Accent4 41" xfId="9006"/>
    <cellStyle name="40% - Accent4 42" xfId="9007"/>
    <cellStyle name="40% - Accent4 43" xfId="9008"/>
    <cellStyle name="40% - Accent4 44" xfId="9009"/>
    <cellStyle name="40% - Accent4 45" xfId="9010"/>
    <cellStyle name="40% - Accent4 46" xfId="9011"/>
    <cellStyle name="40% - Accent4 47" xfId="9012"/>
    <cellStyle name="40% - Accent4 48" xfId="9013"/>
    <cellStyle name="40% - Accent4 49" xfId="9014"/>
    <cellStyle name="40% - Accent4 5" xfId="9015"/>
    <cellStyle name="40% - Accent4 5 2" xfId="9016"/>
    <cellStyle name="40% - Accent4 50" xfId="9017"/>
    <cellStyle name="40% - Accent4 51" xfId="9018"/>
    <cellStyle name="40% - Accent4 52" xfId="9019"/>
    <cellStyle name="40% - Accent4 53" xfId="9020"/>
    <cellStyle name="40% - Accent4 54" xfId="9021"/>
    <cellStyle name="40% - Accent4 55" xfId="9022"/>
    <cellStyle name="40% - Accent4 56" xfId="9023"/>
    <cellStyle name="40% - Accent4 57" xfId="9024"/>
    <cellStyle name="40% - Accent4 58" xfId="9025"/>
    <cellStyle name="40% - Accent4 59" xfId="9026"/>
    <cellStyle name="40% - Accent4 6" xfId="9027"/>
    <cellStyle name="40% - Accent4 6 2" xfId="9028"/>
    <cellStyle name="40% - Accent4 60" xfId="9029"/>
    <cellStyle name="40% - Accent4 61" xfId="9030"/>
    <cellStyle name="40% - Accent4 62" xfId="9031"/>
    <cellStyle name="40% - Accent4 63" xfId="9032"/>
    <cellStyle name="40% - Accent4 64" xfId="9033"/>
    <cellStyle name="40% - Accent4 7" xfId="9034"/>
    <cellStyle name="40% - Accent4 7 2" xfId="9035"/>
    <cellStyle name="40% - Accent4 8" xfId="9036"/>
    <cellStyle name="40% - Accent4 8 2" xfId="9037"/>
    <cellStyle name="40% - Accent4 9" xfId="9038"/>
    <cellStyle name="40% - Accent4 9 2" xfId="9039"/>
    <cellStyle name="40% - Accent5 10" xfId="9040"/>
    <cellStyle name="40% - Accent5 11" xfId="9041"/>
    <cellStyle name="40% - Accent5 12" xfId="9042"/>
    <cellStyle name="40% - Accent5 13" xfId="9043"/>
    <cellStyle name="40% - Accent5 14" xfId="9044"/>
    <cellStyle name="40% - Accent5 15" xfId="9045"/>
    <cellStyle name="40% - Accent5 16" xfId="9046"/>
    <cellStyle name="40% - Accent5 17" xfId="9047"/>
    <cellStyle name="40% - Accent5 18" xfId="9048"/>
    <cellStyle name="40% - Accent5 19" xfId="9049"/>
    <cellStyle name="40% - Accent5 2" xfId="9050"/>
    <cellStyle name="40% - Accent5 2 2" xfId="9051"/>
    <cellStyle name="40% - Accent5 2 2 2" xfId="9052"/>
    <cellStyle name="40% - Accent5 2 2 3" xfId="9053"/>
    <cellStyle name="40% - Accent5 2 3" xfId="9054"/>
    <cellStyle name="40% - Accent5 2 3 2" xfId="9055"/>
    <cellStyle name="40% - Accent5 2 4" xfId="9056"/>
    <cellStyle name="40% - Accent5 2 4 2" xfId="9057"/>
    <cellStyle name="40% - Accent5 2 5" xfId="9058"/>
    <cellStyle name="40% - Accent5 2_2009 GRC Compl Filing - Exhibit D" xfId="9059"/>
    <cellStyle name="40% - Accent5 20" xfId="9060"/>
    <cellStyle name="40% - Accent5 21" xfId="9061"/>
    <cellStyle name="40% - Accent5 22" xfId="9062"/>
    <cellStyle name="40% - Accent5 23" xfId="9063"/>
    <cellStyle name="40% - Accent5 24" xfId="9064"/>
    <cellStyle name="40% - Accent5 25" xfId="9065"/>
    <cellStyle name="40% - Accent5 26" xfId="9066"/>
    <cellStyle name="40% - Accent5 27" xfId="9067"/>
    <cellStyle name="40% - Accent5 28" xfId="9068"/>
    <cellStyle name="40% - Accent5 29" xfId="9069"/>
    <cellStyle name="40% - Accent5 3" xfId="9070"/>
    <cellStyle name="40% - Accent5 3 2" xfId="9071"/>
    <cellStyle name="40% - Accent5 3 3" xfId="9072"/>
    <cellStyle name="40% - Accent5 3 4" xfId="9073"/>
    <cellStyle name="40% - Accent5 30" xfId="9074"/>
    <cellStyle name="40% - Accent5 31" xfId="9075"/>
    <cellStyle name="40% - Accent5 32" xfId="9076"/>
    <cellStyle name="40% - Accent5 33" xfId="9077"/>
    <cellStyle name="40% - Accent5 34" xfId="9078"/>
    <cellStyle name="40% - Accent5 35" xfId="9079"/>
    <cellStyle name="40% - Accent5 36" xfId="9080"/>
    <cellStyle name="40% - Accent5 37" xfId="9081"/>
    <cellStyle name="40% - Accent5 38" xfId="9082"/>
    <cellStyle name="40% - Accent5 39" xfId="9083"/>
    <cellStyle name="40% - Accent5 4" xfId="9084"/>
    <cellStyle name="40% - Accent5 4 2" xfId="9085"/>
    <cellStyle name="40% - Accent5 4 2 2" xfId="9086"/>
    <cellStyle name="40% - Accent5 4 2 2 2" xfId="9087"/>
    <cellStyle name="40% - Accent5 4 2 3" xfId="9088"/>
    <cellStyle name="40% - Accent5 4 2 3 2" xfId="9089"/>
    <cellStyle name="40% - Accent5 4 2 4" xfId="9090"/>
    <cellStyle name="40% - Accent5 4 2 5" xfId="9091"/>
    <cellStyle name="40% - Accent5 4 3" xfId="9092"/>
    <cellStyle name="40% - Accent5 4 3 2" xfId="9093"/>
    <cellStyle name="40% - Accent5 4 3 2 2" xfId="9094"/>
    <cellStyle name="40% - Accent5 4 3 3" xfId="9095"/>
    <cellStyle name="40% - Accent5 4 4" xfId="9096"/>
    <cellStyle name="40% - Accent5 4 4 2" xfId="9097"/>
    <cellStyle name="40% - Accent5 4 5" xfId="9098"/>
    <cellStyle name="40% - Accent5 4 5 2" xfId="9099"/>
    <cellStyle name="40% - Accent5 4 6" xfId="9100"/>
    <cellStyle name="40% - Accent5 4 7" xfId="9101"/>
    <cellStyle name="40% - Accent5 4 8" xfId="9102"/>
    <cellStyle name="40% - Accent5 4 9" xfId="9103"/>
    <cellStyle name="40% - Accent5 40" xfId="9104"/>
    <cellStyle name="40% - Accent5 41" xfId="9105"/>
    <cellStyle name="40% - Accent5 42" xfId="9106"/>
    <cellStyle name="40% - Accent5 43" xfId="9107"/>
    <cellStyle name="40% - Accent5 44" xfId="9108"/>
    <cellStyle name="40% - Accent5 45" xfId="9109"/>
    <cellStyle name="40% - Accent5 46" xfId="9110"/>
    <cellStyle name="40% - Accent5 47" xfId="9111"/>
    <cellStyle name="40% - Accent5 48" xfId="9112"/>
    <cellStyle name="40% - Accent5 49" xfId="9113"/>
    <cellStyle name="40% - Accent5 5" xfId="9114"/>
    <cellStyle name="40% - Accent5 5 2" xfId="9115"/>
    <cellStyle name="40% - Accent5 50" xfId="9116"/>
    <cellStyle name="40% - Accent5 51" xfId="9117"/>
    <cellStyle name="40% - Accent5 52" xfId="9118"/>
    <cellStyle name="40% - Accent5 53" xfId="9119"/>
    <cellStyle name="40% - Accent5 54" xfId="9120"/>
    <cellStyle name="40% - Accent5 55" xfId="9121"/>
    <cellStyle name="40% - Accent5 56" xfId="9122"/>
    <cellStyle name="40% - Accent5 57" xfId="9123"/>
    <cellStyle name="40% - Accent5 58" xfId="9124"/>
    <cellStyle name="40% - Accent5 59" xfId="9125"/>
    <cellStyle name="40% - Accent5 6" xfId="9126"/>
    <cellStyle name="40% - Accent5 6 2" xfId="9127"/>
    <cellStyle name="40% - Accent5 60" xfId="9128"/>
    <cellStyle name="40% - Accent5 61" xfId="9129"/>
    <cellStyle name="40% - Accent5 62" xfId="9130"/>
    <cellStyle name="40% - Accent5 63" xfId="9131"/>
    <cellStyle name="40% - Accent5 64" xfId="9132"/>
    <cellStyle name="40% - Accent5 7" xfId="9133"/>
    <cellStyle name="40% - Accent5 7 2" xfId="9134"/>
    <cellStyle name="40% - Accent5 8" xfId="9135"/>
    <cellStyle name="40% - Accent5 8 2" xfId="9136"/>
    <cellStyle name="40% - Accent5 9" xfId="9137"/>
    <cellStyle name="40% - Accent5 9 2" xfId="9138"/>
    <cellStyle name="40% - Accent6 10" xfId="9139"/>
    <cellStyle name="40% - Accent6 11" xfId="9140"/>
    <cellStyle name="40% - Accent6 12" xfId="9141"/>
    <cellStyle name="40% - Accent6 13" xfId="9142"/>
    <cellStyle name="40% - Accent6 14" xfId="9143"/>
    <cellStyle name="40% - Accent6 15" xfId="9144"/>
    <cellStyle name="40% - Accent6 16" xfId="9145"/>
    <cellStyle name="40% - Accent6 17" xfId="9146"/>
    <cellStyle name="40% - Accent6 18" xfId="9147"/>
    <cellStyle name="40% - Accent6 19" xfId="9148"/>
    <cellStyle name="40% - Accent6 2" xfId="9149"/>
    <cellStyle name="40% - Accent6 2 2" xfId="9150"/>
    <cellStyle name="40% - Accent6 2 2 2" xfId="9151"/>
    <cellStyle name="40% - Accent6 2 2 3" xfId="9152"/>
    <cellStyle name="40% - Accent6 2 3" xfId="9153"/>
    <cellStyle name="40% - Accent6 2 3 2" xfId="9154"/>
    <cellStyle name="40% - Accent6 2 4" xfId="9155"/>
    <cellStyle name="40% - Accent6 2 4 2" xfId="9156"/>
    <cellStyle name="40% - Accent6 2 5" xfId="9157"/>
    <cellStyle name="40% - Accent6 2_2009 GRC Compl Filing - Exhibit D" xfId="9158"/>
    <cellStyle name="40% - Accent6 20" xfId="9159"/>
    <cellStyle name="40% - Accent6 21" xfId="9160"/>
    <cellStyle name="40% - Accent6 22" xfId="9161"/>
    <cellStyle name="40% - Accent6 23" xfId="9162"/>
    <cellStyle name="40% - Accent6 24" xfId="9163"/>
    <cellStyle name="40% - Accent6 25" xfId="9164"/>
    <cellStyle name="40% - Accent6 26" xfId="9165"/>
    <cellStyle name="40% - Accent6 27" xfId="9166"/>
    <cellStyle name="40% - Accent6 28" xfId="9167"/>
    <cellStyle name="40% - Accent6 29" xfId="9168"/>
    <cellStyle name="40% - Accent6 3" xfId="9169"/>
    <cellStyle name="40% - Accent6 3 2" xfId="9170"/>
    <cellStyle name="40% - Accent6 3 3" xfId="9171"/>
    <cellStyle name="40% - Accent6 3 4" xfId="9172"/>
    <cellStyle name="40% - Accent6 30" xfId="9173"/>
    <cellStyle name="40% - Accent6 31" xfId="9174"/>
    <cellStyle name="40% - Accent6 32" xfId="9175"/>
    <cellStyle name="40% - Accent6 33" xfId="9176"/>
    <cellStyle name="40% - Accent6 34" xfId="9177"/>
    <cellStyle name="40% - Accent6 35" xfId="9178"/>
    <cellStyle name="40% - Accent6 36" xfId="9179"/>
    <cellStyle name="40% - Accent6 37" xfId="9180"/>
    <cellStyle name="40% - Accent6 38" xfId="9181"/>
    <cellStyle name="40% - Accent6 39" xfId="9182"/>
    <cellStyle name="40% - Accent6 4" xfId="9183"/>
    <cellStyle name="40% - Accent6 4 2" xfId="9184"/>
    <cellStyle name="40% - Accent6 4 2 2" xfId="9185"/>
    <cellStyle name="40% - Accent6 4 2 2 2" xfId="9186"/>
    <cellStyle name="40% - Accent6 4 2 3" xfId="9187"/>
    <cellStyle name="40% - Accent6 4 2 3 2" xfId="9188"/>
    <cellStyle name="40% - Accent6 4 2 4" xfId="9189"/>
    <cellStyle name="40% - Accent6 4 2 5" xfId="9190"/>
    <cellStyle name="40% - Accent6 4 3" xfId="9191"/>
    <cellStyle name="40% - Accent6 4 3 2" xfId="9192"/>
    <cellStyle name="40% - Accent6 4 3 2 2" xfId="9193"/>
    <cellStyle name="40% - Accent6 4 3 3" xfId="9194"/>
    <cellStyle name="40% - Accent6 4 4" xfId="9195"/>
    <cellStyle name="40% - Accent6 4 4 2" xfId="9196"/>
    <cellStyle name="40% - Accent6 4 5" xfId="9197"/>
    <cellStyle name="40% - Accent6 4 5 2" xfId="9198"/>
    <cellStyle name="40% - Accent6 4 6" xfId="9199"/>
    <cellStyle name="40% - Accent6 4 7" xfId="9200"/>
    <cellStyle name="40% - Accent6 4 8" xfId="9201"/>
    <cellStyle name="40% - Accent6 4 9" xfId="9202"/>
    <cellStyle name="40% - Accent6 40" xfId="9203"/>
    <cellStyle name="40% - Accent6 41" xfId="9204"/>
    <cellStyle name="40% - Accent6 42" xfId="9205"/>
    <cellStyle name="40% - Accent6 43" xfId="9206"/>
    <cellStyle name="40% - Accent6 44" xfId="9207"/>
    <cellStyle name="40% - Accent6 45" xfId="9208"/>
    <cellStyle name="40% - Accent6 46" xfId="9209"/>
    <cellStyle name="40% - Accent6 47" xfId="9210"/>
    <cellStyle name="40% - Accent6 48" xfId="9211"/>
    <cellStyle name="40% - Accent6 49" xfId="9212"/>
    <cellStyle name="40% - Accent6 5" xfId="9213"/>
    <cellStyle name="40% - Accent6 5 2" xfId="9214"/>
    <cellStyle name="40% - Accent6 50" xfId="9215"/>
    <cellStyle name="40% - Accent6 51" xfId="9216"/>
    <cellStyle name="40% - Accent6 52" xfId="9217"/>
    <cellStyle name="40% - Accent6 53" xfId="9218"/>
    <cellStyle name="40% - Accent6 54" xfId="9219"/>
    <cellStyle name="40% - Accent6 55" xfId="9220"/>
    <cellStyle name="40% - Accent6 56" xfId="9221"/>
    <cellStyle name="40% - Accent6 57" xfId="9222"/>
    <cellStyle name="40% - Accent6 58" xfId="9223"/>
    <cellStyle name="40% - Accent6 59" xfId="9224"/>
    <cellStyle name="40% - Accent6 6" xfId="9225"/>
    <cellStyle name="40% - Accent6 6 2" xfId="9226"/>
    <cellStyle name="40% - Accent6 60" xfId="9227"/>
    <cellStyle name="40% - Accent6 61" xfId="9228"/>
    <cellStyle name="40% - Accent6 62" xfId="9229"/>
    <cellStyle name="40% - Accent6 63" xfId="9230"/>
    <cellStyle name="40% - Accent6 64" xfId="9231"/>
    <cellStyle name="40% - Accent6 7" xfId="9232"/>
    <cellStyle name="40% - Accent6 7 2" xfId="9233"/>
    <cellStyle name="40% - Accent6 8" xfId="9234"/>
    <cellStyle name="40% - Accent6 8 2" xfId="9235"/>
    <cellStyle name="40% - Accent6 9" xfId="9236"/>
    <cellStyle name="40% - Accent6 9 2" xfId="9237"/>
    <cellStyle name="60% - Accent1 10" xfId="9238"/>
    <cellStyle name="60% - Accent1 11" xfId="9239"/>
    <cellStyle name="60% - Accent1 12" xfId="9240"/>
    <cellStyle name="60% - Accent1 13" xfId="9241"/>
    <cellStyle name="60% - Accent1 14" xfId="9242"/>
    <cellStyle name="60% - Accent1 15" xfId="9243"/>
    <cellStyle name="60% - Accent1 16" xfId="9244"/>
    <cellStyle name="60% - Accent1 17" xfId="9245"/>
    <cellStyle name="60% - Accent1 18" xfId="9246"/>
    <cellStyle name="60% - Accent1 19" xfId="9247"/>
    <cellStyle name="60% - Accent1 2" xfId="9248"/>
    <cellStyle name="60% - Accent1 2 2" xfId="9249"/>
    <cellStyle name="60% - Accent1 2 2 2" xfId="9250"/>
    <cellStyle name="60% - Accent1 2 3" xfId="9251"/>
    <cellStyle name="60% - Accent1 20" xfId="9252"/>
    <cellStyle name="60% - Accent1 21" xfId="9253"/>
    <cellStyle name="60% - Accent1 22" xfId="9254"/>
    <cellStyle name="60% - Accent1 23" xfId="9255"/>
    <cellStyle name="60% - Accent1 24" xfId="9256"/>
    <cellStyle name="60% - Accent1 25" xfId="9257"/>
    <cellStyle name="60% - Accent1 26" xfId="9258"/>
    <cellStyle name="60% - Accent1 27" xfId="9259"/>
    <cellStyle name="60% - Accent1 28" xfId="9260"/>
    <cellStyle name="60% - Accent1 29" xfId="9261"/>
    <cellStyle name="60% - Accent1 3" xfId="9262"/>
    <cellStyle name="60% - Accent1 3 2" xfId="9263"/>
    <cellStyle name="60% - Accent1 3 3" xfId="9264"/>
    <cellStyle name="60% - Accent1 3 4" xfId="9265"/>
    <cellStyle name="60% - Accent1 30" xfId="9266"/>
    <cellStyle name="60% - Accent1 31" xfId="9267"/>
    <cellStyle name="60% - Accent1 32" xfId="9268"/>
    <cellStyle name="60% - Accent1 33" xfId="9269"/>
    <cellStyle name="60% - Accent1 34" xfId="9270"/>
    <cellStyle name="60% - Accent1 35" xfId="9271"/>
    <cellStyle name="60% - Accent1 36" xfId="9272"/>
    <cellStyle name="60% - Accent1 37" xfId="9273"/>
    <cellStyle name="60% - Accent1 38" xfId="9274"/>
    <cellStyle name="60% - Accent1 39" xfId="9275"/>
    <cellStyle name="60% - Accent1 4" xfId="9276"/>
    <cellStyle name="60% - Accent1 40" xfId="9277"/>
    <cellStyle name="60% - Accent1 41" xfId="9278"/>
    <cellStyle name="60% - Accent1 42" xfId="9279"/>
    <cellStyle name="60% - Accent1 43" xfId="9280"/>
    <cellStyle name="60% - Accent1 44" xfId="9281"/>
    <cellStyle name="60% - Accent1 45" xfId="9282"/>
    <cellStyle name="60% - Accent1 46" xfId="9283"/>
    <cellStyle name="60% - Accent1 47" xfId="9284"/>
    <cellStyle name="60% - Accent1 48" xfId="9285"/>
    <cellStyle name="60% - Accent1 49" xfId="9286"/>
    <cellStyle name="60% - Accent1 5" xfId="9287"/>
    <cellStyle name="60% - Accent1 50" xfId="9288"/>
    <cellStyle name="60% - Accent1 51" xfId="9289"/>
    <cellStyle name="60% - Accent1 52" xfId="9290"/>
    <cellStyle name="60% - Accent1 53" xfId="9291"/>
    <cellStyle name="60% - Accent1 54" xfId="9292"/>
    <cellStyle name="60% - Accent1 55" xfId="9293"/>
    <cellStyle name="60% - Accent1 56" xfId="9294"/>
    <cellStyle name="60% - Accent1 57" xfId="9295"/>
    <cellStyle name="60% - Accent1 58" xfId="9296"/>
    <cellStyle name="60% - Accent1 59" xfId="9297"/>
    <cellStyle name="60% - Accent1 6" xfId="9298"/>
    <cellStyle name="60% - Accent1 60" xfId="9299"/>
    <cellStyle name="60% - Accent1 61" xfId="9300"/>
    <cellStyle name="60% - Accent1 62" xfId="9301"/>
    <cellStyle name="60% - Accent1 63" xfId="9302"/>
    <cellStyle name="60% - Accent1 64" xfId="9303"/>
    <cellStyle name="60% - Accent1 7" xfId="9304"/>
    <cellStyle name="60% - Accent1 8" xfId="9305"/>
    <cellStyle name="60% - Accent1 9" xfId="9306"/>
    <cellStyle name="60% - Accent2 10" xfId="9307"/>
    <cellStyle name="60% - Accent2 11" xfId="9308"/>
    <cellStyle name="60% - Accent2 12" xfId="9309"/>
    <cellStyle name="60% - Accent2 13" xfId="9310"/>
    <cellStyle name="60% - Accent2 14" xfId="9311"/>
    <cellStyle name="60% - Accent2 15" xfId="9312"/>
    <cellStyle name="60% - Accent2 16" xfId="9313"/>
    <cellStyle name="60% - Accent2 17" xfId="9314"/>
    <cellStyle name="60% - Accent2 18" xfId="9315"/>
    <cellStyle name="60% - Accent2 19" xfId="9316"/>
    <cellStyle name="60% - Accent2 2" xfId="9317"/>
    <cellStyle name="60% - Accent2 2 2" xfId="9318"/>
    <cellStyle name="60% - Accent2 2 2 2" xfId="9319"/>
    <cellStyle name="60% - Accent2 2 3" xfId="9320"/>
    <cellStyle name="60% - Accent2 20" xfId="9321"/>
    <cellStyle name="60% - Accent2 21" xfId="9322"/>
    <cellStyle name="60% - Accent2 22" xfId="9323"/>
    <cellStyle name="60% - Accent2 23" xfId="9324"/>
    <cellStyle name="60% - Accent2 24" xfId="9325"/>
    <cellStyle name="60% - Accent2 25" xfId="9326"/>
    <cellStyle name="60% - Accent2 26" xfId="9327"/>
    <cellStyle name="60% - Accent2 27" xfId="9328"/>
    <cellStyle name="60% - Accent2 28" xfId="9329"/>
    <cellStyle name="60% - Accent2 29" xfId="9330"/>
    <cellStyle name="60% - Accent2 3" xfId="9331"/>
    <cellStyle name="60% - Accent2 3 2" xfId="9332"/>
    <cellStyle name="60% - Accent2 3 3" xfId="9333"/>
    <cellStyle name="60% - Accent2 3 4" xfId="9334"/>
    <cellStyle name="60% - Accent2 30" xfId="9335"/>
    <cellStyle name="60% - Accent2 31" xfId="9336"/>
    <cellStyle name="60% - Accent2 32" xfId="9337"/>
    <cellStyle name="60% - Accent2 33" xfId="9338"/>
    <cellStyle name="60% - Accent2 34" xfId="9339"/>
    <cellStyle name="60% - Accent2 35" xfId="9340"/>
    <cellStyle name="60% - Accent2 36" xfId="9341"/>
    <cellStyle name="60% - Accent2 37" xfId="9342"/>
    <cellStyle name="60% - Accent2 38" xfId="9343"/>
    <cellStyle name="60% - Accent2 39" xfId="9344"/>
    <cellStyle name="60% - Accent2 4" xfId="9345"/>
    <cellStyle name="60% - Accent2 40" xfId="9346"/>
    <cellStyle name="60% - Accent2 41" xfId="9347"/>
    <cellStyle name="60% - Accent2 42" xfId="9348"/>
    <cellStyle name="60% - Accent2 43" xfId="9349"/>
    <cellStyle name="60% - Accent2 44" xfId="9350"/>
    <cellStyle name="60% - Accent2 45" xfId="9351"/>
    <cellStyle name="60% - Accent2 46" xfId="9352"/>
    <cellStyle name="60% - Accent2 47" xfId="9353"/>
    <cellStyle name="60% - Accent2 48" xfId="9354"/>
    <cellStyle name="60% - Accent2 49" xfId="9355"/>
    <cellStyle name="60% - Accent2 5" xfId="9356"/>
    <cellStyle name="60% - Accent2 50" xfId="9357"/>
    <cellStyle name="60% - Accent2 51" xfId="9358"/>
    <cellStyle name="60% - Accent2 52" xfId="9359"/>
    <cellStyle name="60% - Accent2 53" xfId="9360"/>
    <cellStyle name="60% - Accent2 54" xfId="9361"/>
    <cellStyle name="60% - Accent2 55" xfId="9362"/>
    <cellStyle name="60% - Accent2 56" xfId="9363"/>
    <cellStyle name="60% - Accent2 57" xfId="9364"/>
    <cellStyle name="60% - Accent2 58" xfId="9365"/>
    <cellStyle name="60% - Accent2 59" xfId="9366"/>
    <cellStyle name="60% - Accent2 6" xfId="9367"/>
    <cellStyle name="60% - Accent2 60" xfId="9368"/>
    <cellStyle name="60% - Accent2 61" xfId="9369"/>
    <cellStyle name="60% - Accent2 62" xfId="9370"/>
    <cellStyle name="60% - Accent2 63" xfId="9371"/>
    <cellStyle name="60% - Accent2 64" xfId="9372"/>
    <cellStyle name="60% - Accent2 7" xfId="9373"/>
    <cellStyle name="60% - Accent2 8" xfId="9374"/>
    <cellStyle name="60% - Accent2 9" xfId="9375"/>
    <cellStyle name="60% - Accent3 10" xfId="9376"/>
    <cellStyle name="60% - Accent3 11" xfId="9377"/>
    <cellStyle name="60% - Accent3 12" xfId="9378"/>
    <cellStyle name="60% - Accent3 13" xfId="9379"/>
    <cellStyle name="60% - Accent3 14" xfId="9380"/>
    <cellStyle name="60% - Accent3 15" xfId="9381"/>
    <cellStyle name="60% - Accent3 16" xfId="9382"/>
    <cellStyle name="60% - Accent3 17" xfId="9383"/>
    <cellStyle name="60% - Accent3 18" xfId="9384"/>
    <cellStyle name="60% - Accent3 19" xfId="9385"/>
    <cellStyle name="60% - Accent3 2" xfId="9386"/>
    <cellStyle name="60% - Accent3 2 2" xfId="9387"/>
    <cellStyle name="60% - Accent3 2 2 2" xfId="9388"/>
    <cellStyle name="60% - Accent3 2 3" xfId="9389"/>
    <cellStyle name="60% - Accent3 20" xfId="9390"/>
    <cellStyle name="60% - Accent3 21" xfId="9391"/>
    <cellStyle name="60% - Accent3 22" xfId="9392"/>
    <cellStyle name="60% - Accent3 23" xfId="9393"/>
    <cellStyle name="60% - Accent3 24" xfId="9394"/>
    <cellStyle name="60% - Accent3 25" xfId="9395"/>
    <cellStyle name="60% - Accent3 26" xfId="9396"/>
    <cellStyle name="60% - Accent3 27" xfId="9397"/>
    <cellStyle name="60% - Accent3 28" xfId="9398"/>
    <cellStyle name="60% - Accent3 29" xfId="9399"/>
    <cellStyle name="60% - Accent3 3" xfId="9400"/>
    <cellStyle name="60% - Accent3 3 2" xfId="9401"/>
    <cellStyle name="60% - Accent3 3 3" xfId="9402"/>
    <cellStyle name="60% - Accent3 3 4" xfId="9403"/>
    <cellStyle name="60% - Accent3 30" xfId="9404"/>
    <cellStyle name="60% - Accent3 31" xfId="9405"/>
    <cellStyle name="60% - Accent3 32" xfId="9406"/>
    <cellStyle name="60% - Accent3 33" xfId="9407"/>
    <cellStyle name="60% - Accent3 34" xfId="9408"/>
    <cellStyle name="60% - Accent3 35" xfId="9409"/>
    <cellStyle name="60% - Accent3 36" xfId="9410"/>
    <cellStyle name="60% - Accent3 37" xfId="9411"/>
    <cellStyle name="60% - Accent3 38" xfId="9412"/>
    <cellStyle name="60% - Accent3 39" xfId="9413"/>
    <cellStyle name="60% - Accent3 4" xfId="9414"/>
    <cellStyle name="60% - Accent3 40" xfId="9415"/>
    <cellStyle name="60% - Accent3 41" xfId="9416"/>
    <cellStyle name="60% - Accent3 42" xfId="9417"/>
    <cellStyle name="60% - Accent3 43" xfId="9418"/>
    <cellStyle name="60% - Accent3 44" xfId="9419"/>
    <cellStyle name="60% - Accent3 45" xfId="9420"/>
    <cellStyle name="60% - Accent3 46" xfId="9421"/>
    <cellStyle name="60% - Accent3 47" xfId="9422"/>
    <cellStyle name="60% - Accent3 48" xfId="9423"/>
    <cellStyle name="60% - Accent3 49" xfId="9424"/>
    <cellStyle name="60% - Accent3 5" xfId="9425"/>
    <cellStyle name="60% - Accent3 50" xfId="9426"/>
    <cellStyle name="60% - Accent3 51" xfId="9427"/>
    <cellStyle name="60% - Accent3 52" xfId="9428"/>
    <cellStyle name="60% - Accent3 53" xfId="9429"/>
    <cellStyle name="60% - Accent3 54" xfId="9430"/>
    <cellStyle name="60% - Accent3 55" xfId="9431"/>
    <cellStyle name="60% - Accent3 56" xfId="9432"/>
    <cellStyle name="60% - Accent3 57" xfId="9433"/>
    <cellStyle name="60% - Accent3 58" xfId="9434"/>
    <cellStyle name="60% - Accent3 59" xfId="9435"/>
    <cellStyle name="60% - Accent3 6" xfId="9436"/>
    <cellStyle name="60% - Accent3 60" xfId="9437"/>
    <cellStyle name="60% - Accent3 61" xfId="9438"/>
    <cellStyle name="60% - Accent3 62" xfId="9439"/>
    <cellStyle name="60% - Accent3 63" xfId="9440"/>
    <cellStyle name="60% - Accent3 64" xfId="9441"/>
    <cellStyle name="60% - Accent3 7" xfId="9442"/>
    <cellStyle name="60% - Accent3 8" xfId="9443"/>
    <cellStyle name="60% - Accent3 9" xfId="9444"/>
    <cellStyle name="60% - Accent4 10" xfId="9445"/>
    <cellStyle name="60% - Accent4 11" xfId="9446"/>
    <cellStyle name="60% - Accent4 12" xfId="9447"/>
    <cellStyle name="60% - Accent4 13" xfId="9448"/>
    <cellStyle name="60% - Accent4 14" xfId="9449"/>
    <cellStyle name="60% - Accent4 15" xfId="9450"/>
    <cellStyle name="60% - Accent4 16" xfId="9451"/>
    <cellStyle name="60% - Accent4 17" xfId="9452"/>
    <cellStyle name="60% - Accent4 18" xfId="9453"/>
    <cellStyle name="60% - Accent4 19" xfId="9454"/>
    <cellStyle name="60% - Accent4 2" xfId="9455"/>
    <cellStyle name="60% - Accent4 2 2" xfId="9456"/>
    <cellStyle name="60% - Accent4 2 2 2" xfId="9457"/>
    <cellStyle name="60% - Accent4 2 3" xfId="9458"/>
    <cellStyle name="60% - Accent4 20" xfId="9459"/>
    <cellStyle name="60% - Accent4 21" xfId="9460"/>
    <cellStyle name="60% - Accent4 22" xfId="9461"/>
    <cellStyle name="60% - Accent4 23" xfId="9462"/>
    <cellStyle name="60% - Accent4 24" xfId="9463"/>
    <cellStyle name="60% - Accent4 25" xfId="9464"/>
    <cellStyle name="60% - Accent4 26" xfId="9465"/>
    <cellStyle name="60% - Accent4 27" xfId="9466"/>
    <cellStyle name="60% - Accent4 28" xfId="9467"/>
    <cellStyle name="60% - Accent4 29" xfId="9468"/>
    <cellStyle name="60% - Accent4 3" xfId="9469"/>
    <cellStyle name="60% - Accent4 3 2" xfId="9470"/>
    <cellStyle name="60% - Accent4 3 3" xfId="9471"/>
    <cellStyle name="60% - Accent4 3 4" xfId="9472"/>
    <cellStyle name="60% - Accent4 30" xfId="9473"/>
    <cellStyle name="60% - Accent4 31" xfId="9474"/>
    <cellStyle name="60% - Accent4 32" xfId="9475"/>
    <cellStyle name="60% - Accent4 33" xfId="9476"/>
    <cellStyle name="60% - Accent4 34" xfId="9477"/>
    <cellStyle name="60% - Accent4 35" xfId="9478"/>
    <cellStyle name="60% - Accent4 36" xfId="9479"/>
    <cellStyle name="60% - Accent4 37" xfId="9480"/>
    <cellStyle name="60% - Accent4 38" xfId="9481"/>
    <cellStyle name="60% - Accent4 39" xfId="9482"/>
    <cellStyle name="60% - Accent4 4" xfId="9483"/>
    <cellStyle name="60% - Accent4 40" xfId="9484"/>
    <cellStyle name="60% - Accent4 41" xfId="9485"/>
    <cellStyle name="60% - Accent4 42" xfId="9486"/>
    <cellStyle name="60% - Accent4 43" xfId="9487"/>
    <cellStyle name="60% - Accent4 44" xfId="9488"/>
    <cellStyle name="60% - Accent4 45" xfId="9489"/>
    <cellStyle name="60% - Accent4 46" xfId="9490"/>
    <cellStyle name="60% - Accent4 47" xfId="9491"/>
    <cellStyle name="60% - Accent4 48" xfId="9492"/>
    <cellStyle name="60% - Accent4 49" xfId="9493"/>
    <cellStyle name="60% - Accent4 5" xfId="9494"/>
    <cellStyle name="60% - Accent4 50" xfId="9495"/>
    <cellStyle name="60% - Accent4 51" xfId="9496"/>
    <cellStyle name="60% - Accent4 52" xfId="9497"/>
    <cellStyle name="60% - Accent4 53" xfId="9498"/>
    <cellStyle name="60% - Accent4 54" xfId="9499"/>
    <cellStyle name="60% - Accent4 55" xfId="9500"/>
    <cellStyle name="60% - Accent4 56" xfId="9501"/>
    <cellStyle name="60% - Accent4 57" xfId="9502"/>
    <cellStyle name="60% - Accent4 58" xfId="9503"/>
    <cellStyle name="60% - Accent4 59" xfId="9504"/>
    <cellStyle name="60% - Accent4 6" xfId="9505"/>
    <cellStyle name="60% - Accent4 60" xfId="9506"/>
    <cellStyle name="60% - Accent4 61" xfId="9507"/>
    <cellStyle name="60% - Accent4 62" xfId="9508"/>
    <cellStyle name="60% - Accent4 63" xfId="9509"/>
    <cellStyle name="60% - Accent4 64" xfId="9510"/>
    <cellStyle name="60% - Accent4 7" xfId="9511"/>
    <cellStyle name="60% - Accent4 8" xfId="9512"/>
    <cellStyle name="60% - Accent4 9" xfId="9513"/>
    <cellStyle name="60% - Accent5 10" xfId="9514"/>
    <cellStyle name="60% - Accent5 11" xfId="9515"/>
    <cellStyle name="60% - Accent5 12" xfId="9516"/>
    <cellStyle name="60% - Accent5 13" xfId="9517"/>
    <cellStyle name="60% - Accent5 14" xfId="9518"/>
    <cellStyle name="60% - Accent5 15" xfId="9519"/>
    <cellStyle name="60% - Accent5 16" xfId="9520"/>
    <cellStyle name="60% - Accent5 17" xfId="9521"/>
    <cellStyle name="60% - Accent5 18" xfId="9522"/>
    <cellStyle name="60% - Accent5 19" xfId="9523"/>
    <cellStyle name="60% - Accent5 2" xfId="9524"/>
    <cellStyle name="60% - Accent5 2 2" xfId="9525"/>
    <cellStyle name="60% - Accent5 2 2 2" xfId="9526"/>
    <cellStyle name="60% - Accent5 2 3" xfId="9527"/>
    <cellStyle name="60% - Accent5 20" xfId="9528"/>
    <cellStyle name="60% - Accent5 21" xfId="9529"/>
    <cellStyle name="60% - Accent5 22" xfId="9530"/>
    <cellStyle name="60% - Accent5 23" xfId="9531"/>
    <cellStyle name="60% - Accent5 24" xfId="9532"/>
    <cellStyle name="60% - Accent5 25" xfId="9533"/>
    <cellStyle name="60% - Accent5 26" xfId="9534"/>
    <cellStyle name="60% - Accent5 27" xfId="9535"/>
    <cellStyle name="60% - Accent5 28" xfId="9536"/>
    <cellStyle name="60% - Accent5 29" xfId="9537"/>
    <cellStyle name="60% - Accent5 3" xfId="9538"/>
    <cellStyle name="60% - Accent5 3 2" xfId="9539"/>
    <cellStyle name="60% - Accent5 3 3" xfId="9540"/>
    <cellStyle name="60% - Accent5 3 4" xfId="9541"/>
    <cellStyle name="60% - Accent5 30" xfId="9542"/>
    <cellStyle name="60% - Accent5 31" xfId="9543"/>
    <cellStyle name="60% - Accent5 32" xfId="9544"/>
    <cellStyle name="60% - Accent5 33" xfId="9545"/>
    <cellStyle name="60% - Accent5 34" xfId="9546"/>
    <cellStyle name="60% - Accent5 35" xfId="9547"/>
    <cellStyle name="60% - Accent5 36" xfId="9548"/>
    <cellStyle name="60% - Accent5 37" xfId="9549"/>
    <cellStyle name="60% - Accent5 38" xfId="9550"/>
    <cellStyle name="60% - Accent5 39" xfId="9551"/>
    <cellStyle name="60% - Accent5 4" xfId="9552"/>
    <cellStyle name="60% - Accent5 40" xfId="9553"/>
    <cellStyle name="60% - Accent5 41" xfId="9554"/>
    <cellStyle name="60% - Accent5 42" xfId="9555"/>
    <cellStyle name="60% - Accent5 43" xfId="9556"/>
    <cellStyle name="60% - Accent5 44" xfId="9557"/>
    <cellStyle name="60% - Accent5 45" xfId="9558"/>
    <cellStyle name="60% - Accent5 46" xfId="9559"/>
    <cellStyle name="60% - Accent5 47" xfId="9560"/>
    <cellStyle name="60% - Accent5 48" xfId="9561"/>
    <cellStyle name="60% - Accent5 49" xfId="9562"/>
    <cellStyle name="60% - Accent5 5" xfId="9563"/>
    <cellStyle name="60% - Accent5 50" xfId="9564"/>
    <cellStyle name="60% - Accent5 51" xfId="9565"/>
    <cellStyle name="60% - Accent5 52" xfId="9566"/>
    <cellStyle name="60% - Accent5 53" xfId="9567"/>
    <cellStyle name="60% - Accent5 54" xfId="9568"/>
    <cellStyle name="60% - Accent5 55" xfId="9569"/>
    <cellStyle name="60% - Accent5 56" xfId="9570"/>
    <cellStyle name="60% - Accent5 57" xfId="9571"/>
    <cellStyle name="60% - Accent5 58" xfId="9572"/>
    <cellStyle name="60% - Accent5 59" xfId="9573"/>
    <cellStyle name="60% - Accent5 6" xfId="9574"/>
    <cellStyle name="60% - Accent5 60" xfId="9575"/>
    <cellStyle name="60% - Accent5 61" xfId="9576"/>
    <cellStyle name="60% - Accent5 62" xfId="9577"/>
    <cellStyle name="60% - Accent5 63" xfId="9578"/>
    <cellStyle name="60% - Accent5 64" xfId="9579"/>
    <cellStyle name="60% - Accent5 7" xfId="9580"/>
    <cellStyle name="60% - Accent5 8" xfId="9581"/>
    <cellStyle name="60% - Accent5 9" xfId="9582"/>
    <cellStyle name="60% - Accent6 10" xfId="9583"/>
    <cellStyle name="60% - Accent6 11" xfId="9584"/>
    <cellStyle name="60% - Accent6 12" xfId="9585"/>
    <cellStyle name="60% - Accent6 13" xfId="9586"/>
    <cellStyle name="60% - Accent6 14" xfId="9587"/>
    <cellStyle name="60% - Accent6 15" xfId="9588"/>
    <cellStyle name="60% - Accent6 16" xfId="9589"/>
    <cellStyle name="60% - Accent6 17" xfId="9590"/>
    <cellStyle name="60% - Accent6 18" xfId="9591"/>
    <cellStyle name="60% - Accent6 19" xfId="9592"/>
    <cellStyle name="60% - Accent6 2" xfId="9593"/>
    <cellStyle name="60% - Accent6 2 2" xfId="9594"/>
    <cellStyle name="60% - Accent6 2 2 2" xfId="9595"/>
    <cellStyle name="60% - Accent6 2 3" xfId="9596"/>
    <cellStyle name="60% - Accent6 20" xfId="9597"/>
    <cellStyle name="60% - Accent6 21" xfId="9598"/>
    <cellStyle name="60% - Accent6 22" xfId="9599"/>
    <cellStyle name="60% - Accent6 23" xfId="9600"/>
    <cellStyle name="60% - Accent6 24" xfId="9601"/>
    <cellStyle name="60% - Accent6 25" xfId="9602"/>
    <cellStyle name="60% - Accent6 26" xfId="9603"/>
    <cellStyle name="60% - Accent6 27" xfId="9604"/>
    <cellStyle name="60% - Accent6 28" xfId="9605"/>
    <cellStyle name="60% - Accent6 29" xfId="9606"/>
    <cellStyle name="60% - Accent6 3" xfId="9607"/>
    <cellStyle name="60% - Accent6 3 2" xfId="9608"/>
    <cellStyle name="60% - Accent6 3 3" xfId="9609"/>
    <cellStyle name="60% - Accent6 3 4" xfId="9610"/>
    <cellStyle name="60% - Accent6 30" xfId="9611"/>
    <cellStyle name="60% - Accent6 31" xfId="9612"/>
    <cellStyle name="60% - Accent6 32" xfId="9613"/>
    <cellStyle name="60% - Accent6 33" xfId="9614"/>
    <cellStyle name="60% - Accent6 34" xfId="9615"/>
    <cellStyle name="60% - Accent6 35" xfId="9616"/>
    <cellStyle name="60% - Accent6 36" xfId="9617"/>
    <cellStyle name="60% - Accent6 37" xfId="9618"/>
    <cellStyle name="60% - Accent6 38" xfId="9619"/>
    <cellStyle name="60% - Accent6 39" xfId="9620"/>
    <cellStyle name="60% - Accent6 4" xfId="9621"/>
    <cellStyle name="60% - Accent6 40" xfId="9622"/>
    <cellStyle name="60% - Accent6 41" xfId="9623"/>
    <cellStyle name="60% - Accent6 42" xfId="9624"/>
    <cellStyle name="60% - Accent6 43" xfId="9625"/>
    <cellStyle name="60% - Accent6 44" xfId="9626"/>
    <cellStyle name="60% - Accent6 45" xfId="9627"/>
    <cellStyle name="60% - Accent6 46" xfId="9628"/>
    <cellStyle name="60% - Accent6 47" xfId="9629"/>
    <cellStyle name="60% - Accent6 48" xfId="9630"/>
    <cellStyle name="60% - Accent6 49" xfId="9631"/>
    <cellStyle name="60% - Accent6 5" xfId="9632"/>
    <cellStyle name="60% - Accent6 50" xfId="9633"/>
    <cellStyle name="60% - Accent6 51" xfId="9634"/>
    <cellStyle name="60% - Accent6 52" xfId="9635"/>
    <cellStyle name="60% - Accent6 53" xfId="9636"/>
    <cellStyle name="60% - Accent6 54" xfId="9637"/>
    <cellStyle name="60% - Accent6 55" xfId="9638"/>
    <cellStyle name="60% - Accent6 56" xfId="9639"/>
    <cellStyle name="60% - Accent6 57" xfId="9640"/>
    <cellStyle name="60% - Accent6 58" xfId="9641"/>
    <cellStyle name="60% - Accent6 59" xfId="9642"/>
    <cellStyle name="60% - Accent6 6" xfId="9643"/>
    <cellStyle name="60% - Accent6 60" xfId="9644"/>
    <cellStyle name="60% - Accent6 61" xfId="9645"/>
    <cellStyle name="60% - Accent6 62" xfId="9646"/>
    <cellStyle name="60% - Accent6 63" xfId="9647"/>
    <cellStyle name="60% - Accent6 64" xfId="9648"/>
    <cellStyle name="60% - Accent6 7" xfId="9649"/>
    <cellStyle name="60% - Accent6 8" xfId="9650"/>
    <cellStyle name="60% - Accent6 9" xfId="9651"/>
    <cellStyle name="Accent1 - 20%" xfId="9652"/>
    <cellStyle name="Accent1 - 20% 2" xfId="9653"/>
    <cellStyle name="Accent1 - 20%_2011 OM ASM Report" xfId="9654"/>
    <cellStyle name="Accent1 - 40%" xfId="9655"/>
    <cellStyle name="Accent1 - 40% 2" xfId="9656"/>
    <cellStyle name="Accent1 - 40%_2011 OM ASM Report" xfId="9657"/>
    <cellStyle name="Accent1 - 60%" xfId="9658"/>
    <cellStyle name="Accent1 - 60% 2" xfId="9659"/>
    <cellStyle name="Accent1 - 60%_2011 OM ASM Report" xfId="9660"/>
    <cellStyle name="Accent1 10" xfId="9661"/>
    <cellStyle name="Accent1 100" xfId="9662"/>
    <cellStyle name="Accent1 101" xfId="9663"/>
    <cellStyle name="Accent1 102" xfId="9664"/>
    <cellStyle name="Accent1 103" xfId="9665"/>
    <cellStyle name="Accent1 104" xfId="9666"/>
    <cellStyle name="Accent1 105" xfId="9667"/>
    <cellStyle name="Accent1 106" xfId="9668"/>
    <cellStyle name="Accent1 107" xfId="9669"/>
    <cellStyle name="Accent1 108" xfId="9670"/>
    <cellStyle name="Accent1 109" xfId="9671"/>
    <cellStyle name="Accent1 11" xfId="9672"/>
    <cellStyle name="Accent1 110" xfId="9673"/>
    <cellStyle name="Accent1 111" xfId="9674"/>
    <cellStyle name="Accent1 112" xfId="9675"/>
    <cellStyle name="Accent1 113" xfId="9676"/>
    <cellStyle name="Accent1 114" xfId="9677"/>
    <cellStyle name="Accent1 115" xfId="9678"/>
    <cellStyle name="Accent1 116" xfId="9679"/>
    <cellStyle name="Accent1 117" xfId="9680"/>
    <cellStyle name="Accent1 118" xfId="9681"/>
    <cellStyle name="Accent1 119" xfId="9682"/>
    <cellStyle name="Accent1 12" xfId="9683"/>
    <cellStyle name="Accent1 120" xfId="9684"/>
    <cellStyle name="Accent1 121" xfId="9685"/>
    <cellStyle name="Accent1 122" xfId="9686"/>
    <cellStyle name="Accent1 123" xfId="9687"/>
    <cellStyle name="Accent1 124" xfId="9688"/>
    <cellStyle name="Accent1 125" xfId="9689"/>
    <cellStyle name="Accent1 126" xfId="9690"/>
    <cellStyle name="Accent1 127" xfId="9691"/>
    <cellStyle name="Accent1 128" xfId="9692"/>
    <cellStyle name="Accent1 129" xfId="9693"/>
    <cellStyle name="Accent1 13" xfId="9694"/>
    <cellStyle name="Accent1 130" xfId="9695"/>
    <cellStyle name="Accent1 131" xfId="9696"/>
    <cellStyle name="Accent1 132" xfId="9697"/>
    <cellStyle name="Accent1 133" xfId="9698"/>
    <cellStyle name="Accent1 134" xfId="9699"/>
    <cellStyle name="Accent1 135" xfId="9700"/>
    <cellStyle name="Accent1 136" xfId="9701"/>
    <cellStyle name="Accent1 137" xfId="9702"/>
    <cellStyle name="Accent1 138" xfId="9703"/>
    <cellStyle name="Accent1 139" xfId="9704"/>
    <cellStyle name="Accent1 14" xfId="9705"/>
    <cellStyle name="Accent1 140" xfId="9706"/>
    <cellStyle name="Accent1 141" xfId="9707"/>
    <cellStyle name="Accent1 142" xfId="9708"/>
    <cellStyle name="Accent1 143" xfId="9709"/>
    <cellStyle name="Accent1 144" xfId="9710"/>
    <cellStyle name="Accent1 145" xfId="9711"/>
    <cellStyle name="Accent1 146" xfId="9712"/>
    <cellStyle name="Accent1 147" xfId="9713"/>
    <cellStyle name="Accent1 148" xfId="9714"/>
    <cellStyle name="Accent1 149" xfId="9715"/>
    <cellStyle name="Accent1 15" xfId="9716"/>
    <cellStyle name="Accent1 150" xfId="9717"/>
    <cellStyle name="Accent1 151" xfId="9718"/>
    <cellStyle name="Accent1 152" xfId="9719"/>
    <cellStyle name="Accent1 153" xfId="9720"/>
    <cellStyle name="Accent1 154" xfId="9721"/>
    <cellStyle name="Accent1 155" xfId="9722"/>
    <cellStyle name="Accent1 156" xfId="9723"/>
    <cellStyle name="Accent1 157" xfId="9724"/>
    <cellStyle name="Accent1 158" xfId="9725"/>
    <cellStyle name="Accent1 159" xfId="9726"/>
    <cellStyle name="Accent1 16" xfId="9727"/>
    <cellStyle name="Accent1 16 2" xfId="9728"/>
    <cellStyle name="Accent1 16_County_Stop_Light_Chart_2012_02" xfId="9729"/>
    <cellStyle name="Accent1 160" xfId="9730"/>
    <cellStyle name="Accent1 161" xfId="9731"/>
    <cellStyle name="Accent1 162" xfId="9732"/>
    <cellStyle name="Accent1 163" xfId="9733"/>
    <cellStyle name="Accent1 164" xfId="9734"/>
    <cellStyle name="Accent1 165" xfId="9735"/>
    <cellStyle name="Accent1 166" xfId="9736"/>
    <cellStyle name="Accent1 167" xfId="9737"/>
    <cellStyle name="Accent1 168" xfId="9738"/>
    <cellStyle name="Accent1 169" xfId="9739"/>
    <cellStyle name="Accent1 17" xfId="9740"/>
    <cellStyle name="Accent1 170" xfId="9741"/>
    <cellStyle name="Accent1 171" xfId="9742"/>
    <cellStyle name="Accent1 172" xfId="9743"/>
    <cellStyle name="Accent1 173" xfId="9744"/>
    <cellStyle name="Accent1 174" xfId="9745"/>
    <cellStyle name="Accent1 175" xfId="9746"/>
    <cellStyle name="Accent1 176" xfId="9747"/>
    <cellStyle name="Accent1 177" xfId="9748"/>
    <cellStyle name="Accent1 178" xfId="9749"/>
    <cellStyle name="Accent1 179" xfId="9750"/>
    <cellStyle name="Accent1 18" xfId="9751"/>
    <cellStyle name="Accent1 180" xfId="9752"/>
    <cellStyle name="Accent1 181" xfId="9753"/>
    <cellStyle name="Accent1 182" xfId="9754"/>
    <cellStyle name="Accent1 183" xfId="9755"/>
    <cellStyle name="Accent1 184" xfId="9756"/>
    <cellStyle name="Accent1 185" xfId="9757"/>
    <cellStyle name="Accent1 186" xfId="9758"/>
    <cellStyle name="Accent1 187" xfId="9759"/>
    <cellStyle name="Accent1 188" xfId="9760"/>
    <cellStyle name="Accent1 189" xfId="9761"/>
    <cellStyle name="Accent1 19" xfId="9762"/>
    <cellStyle name="Accent1 190" xfId="9763"/>
    <cellStyle name="Accent1 191" xfId="9764"/>
    <cellStyle name="Accent1 192" xfId="9765"/>
    <cellStyle name="Accent1 193" xfId="9766"/>
    <cellStyle name="Accent1 194" xfId="9767"/>
    <cellStyle name="Accent1 195" xfId="9768"/>
    <cellStyle name="Accent1 196" xfId="9769"/>
    <cellStyle name="Accent1 197" xfId="9770"/>
    <cellStyle name="Accent1 198" xfId="9771"/>
    <cellStyle name="Accent1 199" xfId="9772"/>
    <cellStyle name="Accent1 2" xfId="9773"/>
    <cellStyle name="Accent1 2 2" xfId="9774"/>
    <cellStyle name="Accent1 2 2 2" xfId="9775"/>
    <cellStyle name="Accent1 2 3" xfId="9776"/>
    <cellStyle name="Accent1 20" xfId="9777"/>
    <cellStyle name="Accent1 200" xfId="9778"/>
    <cellStyle name="Accent1 201" xfId="9779"/>
    <cellStyle name="Accent1 202" xfId="9780"/>
    <cellStyle name="Accent1 203" xfId="9781"/>
    <cellStyle name="Accent1 204" xfId="9782"/>
    <cellStyle name="Accent1 205" xfId="9783"/>
    <cellStyle name="Accent1 206" xfId="9784"/>
    <cellStyle name="Accent1 207" xfId="9785"/>
    <cellStyle name="Accent1 208" xfId="9786"/>
    <cellStyle name="Accent1 209" xfId="9787"/>
    <cellStyle name="Accent1 21" xfId="9788"/>
    <cellStyle name="Accent1 210" xfId="9789"/>
    <cellStyle name="Accent1 211" xfId="9790"/>
    <cellStyle name="Accent1 212" xfId="9791"/>
    <cellStyle name="Accent1 213" xfId="9792"/>
    <cellStyle name="Accent1 214" xfId="9793"/>
    <cellStyle name="Accent1 215" xfId="9794"/>
    <cellStyle name="Accent1 216" xfId="9795"/>
    <cellStyle name="Accent1 217" xfId="9796"/>
    <cellStyle name="Accent1 218" xfId="9797"/>
    <cellStyle name="Accent1 219" xfId="9798"/>
    <cellStyle name="Accent1 22" xfId="9799"/>
    <cellStyle name="Accent1 220" xfId="9800"/>
    <cellStyle name="Accent1 221" xfId="9801"/>
    <cellStyle name="Accent1 222" xfId="9802"/>
    <cellStyle name="Accent1 223" xfId="9803"/>
    <cellStyle name="Accent1 224" xfId="9804"/>
    <cellStyle name="Accent1 225" xfId="9805"/>
    <cellStyle name="Accent1 226" xfId="9806"/>
    <cellStyle name="Accent1 227" xfId="9807"/>
    <cellStyle name="Accent1 228" xfId="9808"/>
    <cellStyle name="Accent1 229" xfId="9809"/>
    <cellStyle name="Accent1 23" xfId="9810"/>
    <cellStyle name="Accent1 230" xfId="9811"/>
    <cellStyle name="Accent1 231" xfId="9812"/>
    <cellStyle name="Accent1 232" xfId="9813"/>
    <cellStyle name="Accent1 233" xfId="9814"/>
    <cellStyle name="Accent1 234" xfId="9815"/>
    <cellStyle name="Accent1 235" xfId="9816"/>
    <cellStyle name="Accent1 236" xfId="9817"/>
    <cellStyle name="Accent1 237" xfId="9818"/>
    <cellStyle name="Accent1 238" xfId="9819"/>
    <cellStyle name="Accent1 239" xfId="9820"/>
    <cellStyle name="Accent1 24" xfId="9821"/>
    <cellStyle name="Accent1 240" xfId="9822"/>
    <cellStyle name="Accent1 241" xfId="9823"/>
    <cellStyle name="Accent1 242" xfId="9824"/>
    <cellStyle name="Accent1 243" xfId="9825"/>
    <cellStyle name="Accent1 244" xfId="9826"/>
    <cellStyle name="Accent1 245" xfId="9827"/>
    <cellStyle name="Accent1 246" xfId="9828"/>
    <cellStyle name="Accent1 247" xfId="9829"/>
    <cellStyle name="Accent1 248" xfId="9830"/>
    <cellStyle name="Accent1 249" xfId="9831"/>
    <cellStyle name="Accent1 25" xfId="9832"/>
    <cellStyle name="Accent1 250" xfId="9833"/>
    <cellStyle name="Accent1 251" xfId="9834"/>
    <cellStyle name="Accent1 252" xfId="9835"/>
    <cellStyle name="Accent1 253" xfId="9836"/>
    <cellStyle name="Accent1 254" xfId="9837"/>
    <cellStyle name="Accent1 255" xfId="9838"/>
    <cellStyle name="Accent1 256" xfId="9839"/>
    <cellStyle name="Accent1 257" xfId="9840"/>
    <cellStyle name="Accent1 258" xfId="9841"/>
    <cellStyle name="Accent1 259" xfId="9842"/>
    <cellStyle name="Accent1 26" xfId="9843"/>
    <cellStyle name="Accent1 260" xfId="9844"/>
    <cellStyle name="Accent1 261" xfId="9845"/>
    <cellStyle name="Accent1 262" xfId="9846"/>
    <cellStyle name="Accent1 263" xfId="9847"/>
    <cellStyle name="Accent1 264" xfId="9848"/>
    <cellStyle name="Accent1 265" xfId="9849"/>
    <cellStyle name="Accent1 266" xfId="9850"/>
    <cellStyle name="Accent1 267" xfId="9851"/>
    <cellStyle name="Accent1 268" xfId="9852"/>
    <cellStyle name="Accent1 269" xfId="9853"/>
    <cellStyle name="Accent1 27" xfId="9854"/>
    <cellStyle name="Accent1 270" xfId="9855"/>
    <cellStyle name="Accent1 271" xfId="9856"/>
    <cellStyle name="Accent1 272" xfId="9857"/>
    <cellStyle name="Accent1 273" xfId="9858"/>
    <cellStyle name="Accent1 274" xfId="9859"/>
    <cellStyle name="Accent1 275" xfId="9860"/>
    <cellStyle name="Accent1 276" xfId="9861"/>
    <cellStyle name="Accent1 277" xfId="9862"/>
    <cellStyle name="Accent1 278" xfId="9863"/>
    <cellStyle name="Accent1 279" xfId="9864"/>
    <cellStyle name="Accent1 28" xfId="9865"/>
    <cellStyle name="Accent1 280" xfId="9866"/>
    <cellStyle name="Accent1 281" xfId="9867"/>
    <cellStyle name="Accent1 282" xfId="9868"/>
    <cellStyle name="Accent1 283" xfId="9869"/>
    <cellStyle name="Accent1 284" xfId="9870"/>
    <cellStyle name="Accent1 285" xfId="9871"/>
    <cellStyle name="Accent1 286" xfId="9872"/>
    <cellStyle name="Accent1 287" xfId="9873"/>
    <cellStyle name="Accent1 288" xfId="9874"/>
    <cellStyle name="Accent1 289" xfId="9875"/>
    <cellStyle name="Accent1 29" xfId="9876"/>
    <cellStyle name="Accent1 290" xfId="9877"/>
    <cellStyle name="Accent1 291" xfId="9878"/>
    <cellStyle name="Accent1 292" xfId="9879"/>
    <cellStyle name="Accent1 293" xfId="9880"/>
    <cellStyle name="Accent1 294" xfId="9881"/>
    <cellStyle name="Accent1 295" xfId="9882"/>
    <cellStyle name="Accent1 296" xfId="9883"/>
    <cellStyle name="Accent1 297" xfId="9884"/>
    <cellStyle name="Accent1 298" xfId="9885"/>
    <cellStyle name="Accent1 299" xfId="9886"/>
    <cellStyle name="Accent1 3" xfId="9887"/>
    <cellStyle name="Accent1 3 2" xfId="9888"/>
    <cellStyle name="Accent1 3 3" xfId="9889"/>
    <cellStyle name="Accent1 3 4" xfId="9890"/>
    <cellStyle name="Accent1 30" xfId="9891"/>
    <cellStyle name="Accent1 300" xfId="9892"/>
    <cellStyle name="Accent1 301" xfId="9893"/>
    <cellStyle name="Accent1 302" xfId="9894"/>
    <cellStyle name="Accent1 303" xfId="9895"/>
    <cellStyle name="Accent1 304" xfId="9896"/>
    <cellStyle name="Accent1 305" xfId="9897"/>
    <cellStyle name="Accent1 306" xfId="9898"/>
    <cellStyle name="Accent1 307" xfId="9899"/>
    <cellStyle name="Accent1 308" xfId="9900"/>
    <cellStyle name="Accent1 309" xfId="9901"/>
    <cellStyle name="Accent1 31" xfId="9902"/>
    <cellStyle name="Accent1 310" xfId="9903"/>
    <cellStyle name="Accent1 311" xfId="9904"/>
    <cellStyle name="Accent1 312" xfId="9905"/>
    <cellStyle name="Accent1 313" xfId="9906"/>
    <cellStyle name="Accent1 314" xfId="9907"/>
    <cellStyle name="Accent1 315" xfId="9908"/>
    <cellStyle name="Accent1 316" xfId="9909"/>
    <cellStyle name="Accent1 317" xfId="9910"/>
    <cellStyle name="Accent1 318" xfId="9911"/>
    <cellStyle name="Accent1 319" xfId="9912"/>
    <cellStyle name="Accent1 32" xfId="9913"/>
    <cellStyle name="Accent1 320" xfId="9914"/>
    <cellStyle name="Accent1 321" xfId="9915"/>
    <cellStyle name="Accent1 322" xfId="9916"/>
    <cellStyle name="Accent1 323" xfId="9917"/>
    <cellStyle name="Accent1 324" xfId="9918"/>
    <cellStyle name="Accent1 325" xfId="9919"/>
    <cellStyle name="Accent1 326" xfId="9920"/>
    <cellStyle name="Accent1 327" xfId="9921"/>
    <cellStyle name="Accent1 328" xfId="9922"/>
    <cellStyle name="Accent1 329" xfId="9923"/>
    <cellStyle name="Accent1 33" xfId="9924"/>
    <cellStyle name="Accent1 330" xfId="9925"/>
    <cellStyle name="Accent1 331" xfId="9926"/>
    <cellStyle name="Accent1 332" xfId="9927"/>
    <cellStyle name="Accent1 333" xfId="9928"/>
    <cellStyle name="Accent1 334" xfId="9929"/>
    <cellStyle name="Accent1 335" xfId="9930"/>
    <cellStyle name="Accent1 336" xfId="9931"/>
    <cellStyle name="Accent1 337" xfId="9932"/>
    <cellStyle name="Accent1 338" xfId="9933"/>
    <cellStyle name="Accent1 339" xfId="9934"/>
    <cellStyle name="Accent1 34" xfId="9935"/>
    <cellStyle name="Accent1 340" xfId="9936"/>
    <cellStyle name="Accent1 341" xfId="9937"/>
    <cellStyle name="Accent1 342" xfId="9938"/>
    <cellStyle name="Accent1 343" xfId="9939"/>
    <cellStyle name="Accent1 344" xfId="9940"/>
    <cellStyle name="Accent1 345" xfId="9941"/>
    <cellStyle name="Accent1 346" xfId="9942"/>
    <cellStyle name="Accent1 347" xfId="9943"/>
    <cellStyle name="Accent1 348" xfId="9944"/>
    <cellStyle name="Accent1 349" xfId="9945"/>
    <cellStyle name="Accent1 35" xfId="9946"/>
    <cellStyle name="Accent1 350" xfId="9947"/>
    <cellStyle name="Accent1 351" xfId="9948"/>
    <cellStyle name="Accent1 352" xfId="9949"/>
    <cellStyle name="Accent1 353" xfId="9950"/>
    <cellStyle name="Accent1 354" xfId="9951"/>
    <cellStyle name="Accent1 355" xfId="9952"/>
    <cellStyle name="Accent1 356" xfId="9953"/>
    <cellStyle name="Accent1 357" xfId="9954"/>
    <cellStyle name="Accent1 358" xfId="9955"/>
    <cellStyle name="Accent1 359" xfId="9956"/>
    <cellStyle name="Accent1 36" xfId="9957"/>
    <cellStyle name="Accent1 360" xfId="9958"/>
    <cellStyle name="Accent1 361" xfId="9959"/>
    <cellStyle name="Accent1 362" xfId="9960"/>
    <cellStyle name="Accent1 363" xfId="9961"/>
    <cellStyle name="Accent1 364" xfId="9962"/>
    <cellStyle name="Accent1 365" xfId="9963"/>
    <cellStyle name="Accent1 366" xfId="9964"/>
    <cellStyle name="Accent1 367" xfId="9965"/>
    <cellStyle name="Accent1 368" xfId="9966"/>
    <cellStyle name="Accent1 369" xfId="9967"/>
    <cellStyle name="Accent1 37" xfId="9968"/>
    <cellStyle name="Accent1 370" xfId="9969"/>
    <cellStyle name="Accent1 371" xfId="9970"/>
    <cellStyle name="Accent1 372" xfId="9971"/>
    <cellStyle name="Accent1 373" xfId="9972"/>
    <cellStyle name="Accent1 374" xfId="9973"/>
    <cellStyle name="Accent1 375" xfId="9974"/>
    <cellStyle name="Accent1 376" xfId="9975"/>
    <cellStyle name="Accent1 377" xfId="9976"/>
    <cellStyle name="Accent1 378" xfId="9977"/>
    <cellStyle name="Accent1 379" xfId="9978"/>
    <cellStyle name="Accent1 38" xfId="9979"/>
    <cellStyle name="Accent1 380" xfId="9980"/>
    <cellStyle name="Accent1 381" xfId="9981"/>
    <cellStyle name="Accent1 382" xfId="9982"/>
    <cellStyle name="Accent1 383" xfId="9983"/>
    <cellStyle name="Accent1 384" xfId="9984"/>
    <cellStyle name="Accent1 385" xfId="9985"/>
    <cellStyle name="Accent1 386" xfId="9986"/>
    <cellStyle name="Accent1 387" xfId="9987"/>
    <cellStyle name="Accent1 388" xfId="9988"/>
    <cellStyle name="Accent1 389" xfId="9989"/>
    <cellStyle name="Accent1 39" xfId="9990"/>
    <cellStyle name="Accent1 390" xfId="9991"/>
    <cellStyle name="Accent1 391" xfId="9992"/>
    <cellStyle name="Accent1 392" xfId="9993"/>
    <cellStyle name="Accent1 393" xfId="9994"/>
    <cellStyle name="Accent1 394" xfId="9995"/>
    <cellStyle name="Accent1 395" xfId="9996"/>
    <cellStyle name="Accent1 396" xfId="9997"/>
    <cellStyle name="Accent1 397" xfId="9998"/>
    <cellStyle name="Accent1 398" xfId="9999"/>
    <cellStyle name="Accent1 399" xfId="10000"/>
    <cellStyle name="Accent1 4" xfId="10001"/>
    <cellStyle name="Accent1 4 2" xfId="10002"/>
    <cellStyle name="Accent1 4 3" xfId="10003"/>
    <cellStyle name="Accent1 40" xfId="10004"/>
    <cellStyle name="Accent1 400" xfId="10005"/>
    <cellStyle name="Accent1 401" xfId="10006"/>
    <cellStyle name="Accent1 402" xfId="10007"/>
    <cellStyle name="Accent1 403" xfId="10008"/>
    <cellStyle name="Accent1 404" xfId="10009"/>
    <cellStyle name="Accent1 405" xfId="10010"/>
    <cellStyle name="Accent1 406" xfId="10011"/>
    <cellStyle name="Accent1 407" xfId="10012"/>
    <cellStyle name="Accent1 408" xfId="10013"/>
    <cellStyle name="Accent1 409" xfId="10014"/>
    <cellStyle name="Accent1 41" xfId="10015"/>
    <cellStyle name="Accent1 410" xfId="10016"/>
    <cellStyle name="Accent1 411" xfId="10017"/>
    <cellStyle name="Accent1 412" xfId="10018"/>
    <cellStyle name="Accent1 413" xfId="10019"/>
    <cellStyle name="Accent1 414" xfId="10020"/>
    <cellStyle name="Accent1 415" xfId="10021"/>
    <cellStyle name="Accent1 416" xfId="10022"/>
    <cellStyle name="Accent1 417" xfId="10023"/>
    <cellStyle name="Accent1 418" xfId="10024"/>
    <cellStyle name="Accent1 419" xfId="10025"/>
    <cellStyle name="Accent1 42" xfId="10026"/>
    <cellStyle name="Accent1 420" xfId="10027"/>
    <cellStyle name="Accent1 421" xfId="10028"/>
    <cellStyle name="Accent1 422" xfId="10029"/>
    <cellStyle name="Accent1 423" xfId="10030"/>
    <cellStyle name="Accent1 424" xfId="10031"/>
    <cellStyle name="Accent1 425" xfId="10032"/>
    <cellStyle name="Accent1 426" xfId="10033"/>
    <cellStyle name="Accent1 427" xfId="10034"/>
    <cellStyle name="Accent1 428" xfId="10035"/>
    <cellStyle name="Accent1 429" xfId="10036"/>
    <cellStyle name="Accent1 43" xfId="10037"/>
    <cellStyle name="Accent1 430" xfId="10038"/>
    <cellStyle name="Accent1 431" xfId="10039"/>
    <cellStyle name="Accent1 432" xfId="10040"/>
    <cellStyle name="Accent1 433" xfId="10041"/>
    <cellStyle name="Accent1 434" xfId="10042"/>
    <cellStyle name="Accent1 435" xfId="10043"/>
    <cellStyle name="Accent1 436" xfId="10044"/>
    <cellStyle name="Accent1 437" xfId="10045"/>
    <cellStyle name="Accent1 438" xfId="10046"/>
    <cellStyle name="Accent1 439" xfId="10047"/>
    <cellStyle name="Accent1 44" xfId="10048"/>
    <cellStyle name="Accent1 440" xfId="10049"/>
    <cellStyle name="Accent1 441" xfId="10050"/>
    <cellStyle name="Accent1 442" xfId="10051"/>
    <cellStyle name="Accent1 443" xfId="10052"/>
    <cellStyle name="Accent1 444" xfId="10053"/>
    <cellStyle name="Accent1 445" xfId="10054"/>
    <cellStyle name="Accent1 446" xfId="10055"/>
    <cellStyle name="Accent1 447" xfId="10056"/>
    <cellStyle name="Accent1 448" xfId="10057"/>
    <cellStyle name="Accent1 449" xfId="10058"/>
    <cellStyle name="Accent1 45" xfId="10059"/>
    <cellStyle name="Accent1 450" xfId="10060"/>
    <cellStyle name="Accent1 451" xfId="10061"/>
    <cellStyle name="Accent1 452" xfId="10062"/>
    <cellStyle name="Accent1 453" xfId="10063"/>
    <cellStyle name="Accent1 454" xfId="10064"/>
    <cellStyle name="Accent1 455" xfId="10065"/>
    <cellStyle name="Accent1 456" xfId="10066"/>
    <cellStyle name="Accent1 457" xfId="10067"/>
    <cellStyle name="Accent1 458" xfId="10068"/>
    <cellStyle name="Accent1 459" xfId="10069"/>
    <cellStyle name="Accent1 46" xfId="10070"/>
    <cellStyle name="Accent1 460" xfId="10071"/>
    <cellStyle name="Accent1 461" xfId="10072"/>
    <cellStyle name="Accent1 462" xfId="10073"/>
    <cellStyle name="Accent1 463" xfId="10074"/>
    <cellStyle name="Accent1 464" xfId="10075"/>
    <cellStyle name="Accent1 465" xfId="10076"/>
    <cellStyle name="Accent1 466" xfId="10077"/>
    <cellStyle name="Accent1 467" xfId="10078"/>
    <cellStyle name="Accent1 468" xfId="10079"/>
    <cellStyle name="Accent1 469" xfId="10080"/>
    <cellStyle name="Accent1 47" xfId="10081"/>
    <cellStyle name="Accent1 470" xfId="10082"/>
    <cellStyle name="Accent1 471" xfId="10083"/>
    <cellStyle name="Accent1 472" xfId="10084"/>
    <cellStyle name="Accent1 473" xfId="10085"/>
    <cellStyle name="Accent1 474" xfId="10086"/>
    <cellStyle name="Accent1 475" xfId="10087"/>
    <cellStyle name="Accent1 476" xfId="10088"/>
    <cellStyle name="Accent1 477" xfId="10089"/>
    <cellStyle name="Accent1 478" xfId="10090"/>
    <cellStyle name="Accent1 479" xfId="10091"/>
    <cellStyle name="Accent1 48" xfId="10092"/>
    <cellStyle name="Accent1 480" xfId="10093"/>
    <cellStyle name="Accent1 481" xfId="10094"/>
    <cellStyle name="Accent1 482" xfId="10095"/>
    <cellStyle name="Accent1 483" xfId="10096"/>
    <cellStyle name="Accent1 484" xfId="10097"/>
    <cellStyle name="Accent1 485" xfId="10098"/>
    <cellStyle name="Accent1 486" xfId="10099"/>
    <cellStyle name="Accent1 487" xfId="10100"/>
    <cellStyle name="Accent1 488" xfId="10101"/>
    <cellStyle name="Accent1 489" xfId="10102"/>
    <cellStyle name="Accent1 49" xfId="10103"/>
    <cellStyle name="Accent1 490" xfId="10104"/>
    <cellStyle name="Accent1 491" xfId="10105"/>
    <cellStyle name="Accent1 492" xfId="10106"/>
    <cellStyle name="Accent1 493" xfId="10107"/>
    <cellStyle name="Accent1 494" xfId="10108"/>
    <cellStyle name="Accent1 495" xfId="10109"/>
    <cellStyle name="Accent1 496" xfId="10110"/>
    <cellStyle name="Accent1 497" xfId="10111"/>
    <cellStyle name="Accent1 498" xfId="10112"/>
    <cellStyle name="Accent1 499" xfId="10113"/>
    <cellStyle name="Accent1 5" xfId="10114"/>
    <cellStyle name="Accent1 50" xfId="10115"/>
    <cellStyle name="Accent1 500" xfId="10116"/>
    <cellStyle name="Accent1 501" xfId="10117"/>
    <cellStyle name="Accent1 502" xfId="10118"/>
    <cellStyle name="Accent1 503" xfId="10119"/>
    <cellStyle name="Accent1 504" xfId="10120"/>
    <cellStyle name="Accent1 505" xfId="10121"/>
    <cellStyle name="Accent1 506" xfId="10122"/>
    <cellStyle name="Accent1 507" xfId="10123"/>
    <cellStyle name="Accent1 508" xfId="10124"/>
    <cellStyle name="Accent1 509" xfId="10125"/>
    <cellStyle name="Accent1 51" xfId="10126"/>
    <cellStyle name="Accent1 510" xfId="10127"/>
    <cellStyle name="Accent1 511" xfId="10128"/>
    <cellStyle name="Accent1 512" xfId="10129"/>
    <cellStyle name="Accent1 513" xfId="10130"/>
    <cellStyle name="Accent1 514" xfId="10131"/>
    <cellStyle name="Accent1 515" xfId="10132"/>
    <cellStyle name="Accent1 516" xfId="10133"/>
    <cellStyle name="Accent1 517" xfId="10134"/>
    <cellStyle name="Accent1 518" xfId="10135"/>
    <cellStyle name="Accent1 519" xfId="10136"/>
    <cellStyle name="Accent1 52" xfId="10137"/>
    <cellStyle name="Accent1 520" xfId="10138"/>
    <cellStyle name="Accent1 521" xfId="10139"/>
    <cellStyle name="Accent1 522" xfId="10140"/>
    <cellStyle name="Accent1 523" xfId="10141"/>
    <cellStyle name="Accent1 524" xfId="10142"/>
    <cellStyle name="Accent1 525" xfId="10143"/>
    <cellStyle name="Accent1 526" xfId="10144"/>
    <cellStyle name="Accent1 527" xfId="10145"/>
    <cellStyle name="Accent1 528" xfId="10146"/>
    <cellStyle name="Accent1 529" xfId="10147"/>
    <cellStyle name="Accent1 53" xfId="10148"/>
    <cellStyle name="Accent1 530" xfId="10149"/>
    <cellStyle name="Accent1 531" xfId="10150"/>
    <cellStyle name="Accent1 532" xfId="10151"/>
    <cellStyle name="Accent1 533" xfId="10152"/>
    <cellStyle name="Accent1 534" xfId="10153"/>
    <cellStyle name="Accent1 535" xfId="10154"/>
    <cellStyle name="Accent1 536" xfId="10155"/>
    <cellStyle name="Accent1 537" xfId="10156"/>
    <cellStyle name="Accent1 538" xfId="10157"/>
    <cellStyle name="Accent1 539" xfId="10158"/>
    <cellStyle name="Accent1 54" xfId="10159"/>
    <cellStyle name="Accent1 540" xfId="10160"/>
    <cellStyle name="Accent1 541" xfId="10161"/>
    <cellStyle name="Accent1 542" xfId="10162"/>
    <cellStyle name="Accent1 543" xfId="10163"/>
    <cellStyle name="Accent1 544" xfId="10164"/>
    <cellStyle name="Accent1 545" xfId="10165"/>
    <cellStyle name="Accent1 546" xfId="10166"/>
    <cellStyle name="Accent1 547" xfId="10167"/>
    <cellStyle name="Accent1 548" xfId="10168"/>
    <cellStyle name="Accent1 549" xfId="10169"/>
    <cellStyle name="Accent1 55" xfId="10170"/>
    <cellStyle name="Accent1 550" xfId="10171"/>
    <cellStyle name="Accent1 551" xfId="10172"/>
    <cellStyle name="Accent1 552" xfId="10173"/>
    <cellStyle name="Accent1 553" xfId="10174"/>
    <cellStyle name="Accent1 554" xfId="10175"/>
    <cellStyle name="Accent1 555" xfId="10176"/>
    <cellStyle name="Accent1 556" xfId="10177"/>
    <cellStyle name="Accent1 557" xfId="10178"/>
    <cellStyle name="Accent1 558" xfId="10179"/>
    <cellStyle name="Accent1 559" xfId="10180"/>
    <cellStyle name="Accent1 56" xfId="10181"/>
    <cellStyle name="Accent1 560" xfId="10182"/>
    <cellStyle name="Accent1 561" xfId="10183"/>
    <cellStyle name="Accent1 562" xfId="10184"/>
    <cellStyle name="Accent1 563" xfId="10185"/>
    <cellStyle name="Accent1 564" xfId="10186"/>
    <cellStyle name="Accent1 565" xfId="10187"/>
    <cellStyle name="Accent1 566" xfId="10188"/>
    <cellStyle name="Accent1 567" xfId="10189"/>
    <cellStyle name="Accent1 568" xfId="10190"/>
    <cellStyle name="Accent1 569" xfId="10191"/>
    <cellStyle name="Accent1 57" xfId="10192"/>
    <cellStyle name="Accent1 570" xfId="10193"/>
    <cellStyle name="Accent1 571" xfId="10194"/>
    <cellStyle name="Accent1 572" xfId="10195"/>
    <cellStyle name="Accent1 573" xfId="10196"/>
    <cellStyle name="Accent1 574" xfId="10197"/>
    <cellStyle name="Accent1 575" xfId="10198"/>
    <cellStyle name="Accent1 576" xfId="10199"/>
    <cellStyle name="Accent1 577" xfId="10200"/>
    <cellStyle name="Accent1 578" xfId="10201"/>
    <cellStyle name="Accent1 579" xfId="10202"/>
    <cellStyle name="Accent1 58" xfId="10203"/>
    <cellStyle name="Accent1 580" xfId="10204"/>
    <cellStyle name="Accent1 581" xfId="10205"/>
    <cellStyle name="Accent1 582" xfId="10206"/>
    <cellStyle name="Accent1 583" xfId="10207"/>
    <cellStyle name="Accent1 584" xfId="10208"/>
    <cellStyle name="Accent1 585" xfId="10209"/>
    <cellStyle name="Accent1 586" xfId="10210"/>
    <cellStyle name="Accent1 587" xfId="10211"/>
    <cellStyle name="Accent1 588" xfId="10212"/>
    <cellStyle name="Accent1 589" xfId="10213"/>
    <cellStyle name="Accent1 59" xfId="10214"/>
    <cellStyle name="Accent1 590" xfId="10215"/>
    <cellStyle name="Accent1 591" xfId="10216"/>
    <cellStyle name="Accent1 592" xfId="10217"/>
    <cellStyle name="Accent1 593" xfId="10218"/>
    <cellStyle name="Accent1 594" xfId="10219"/>
    <cellStyle name="Accent1 595" xfId="10220"/>
    <cellStyle name="Accent1 6" xfId="10221"/>
    <cellStyle name="Accent1 60" xfId="10222"/>
    <cellStyle name="Accent1 61" xfId="10223"/>
    <cellStyle name="Accent1 62" xfId="10224"/>
    <cellStyle name="Accent1 63" xfId="10225"/>
    <cellStyle name="Accent1 64" xfId="10226"/>
    <cellStyle name="Accent1 65" xfId="10227"/>
    <cellStyle name="Accent1 66" xfId="10228"/>
    <cellStyle name="Accent1 67" xfId="10229"/>
    <cellStyle name="Accent1 68" xfId="10230"/>
    <cellStyle name="Accent1 69" xfId="10231"/>
    <cellStyle name="Accent1 7" xfId="10232"/>
    <cellStyle name="Accent1 70" xfId="10233"/>
    <cellStyle name="Accent1 71" xfId="10234"/>
    <cellStyle name="Accent1 72" xfId="10235"/>
    <cellStyle name="Accent1 73" xfId="10236"/>
    <cellStyle name="Accent1 74" xfId="10237"/>
    <cellStyle name="Accent1 75" xfId="10238"/>
    <cellStyle name="Accent1 76" xfId="10239"/>
    <cellStyle name="Accent1 77" xfId="10240"/>
    <cellStyle name="Accent1 78" xfId="10241"/>
    <cellStyle name="Accent1 79" xfId="10242"/>
    <cellStyle name="Accent1 8" xfId="10243"/>
    <cellStyle name="Accent1 80" xfId="10244"/>
    <cellStyle name="Accent1 81" xfId="10245"/>
    <cellStyle name="Accent1 82" xfId="10246"/>
    <cellStyle name="Accent1 83" xfId="10247"/>
    <cellStyle name="Accent1 84" xfId="10248"/>
    <cellStyle name="Accent1 85" xfId="10249"/>
    <cellStyle name="Accent1 86" xfId="10250"/>
    <cellStyle name="Accent1 87" xfId="10251"/>
    <cellStyle name="Accent1 88" xfId="10252"/>
    <cellStyle name="Accent1 89" xfId="10253"/>
    <cellStyle name="Accent1 9" xfId="10254"/>
    <cellStyle name="Accent1 90" xfId="10255"/>
    <cellStyle name="Accent1 91" xfId="10256"/>
    <cellStyle name="Accent1 92" xfId="10257"/>
    <cellStyle name="Accent1 93" xfId="10258"/>
    <cellStyle name="Accent1 94" xfId="10259"/>
    <cellStyle name="Accent1 95" xfId="10260"/>
    <cellStyle name="Accent1 96" xfId="10261"/>
    <cellStyle name="Accent1 97" xfId="10262"/>
    <cellStyle name="Accent1 98" xfId="10263"/>
    <cellStyle name="Accent1 99" xfId="10264"/>
    <cellStyle name="Accent2 - 20%" xfId="10265"/>
    <cellStyle name="Accent2 - 20% 2" xfId="10266"/>
    <cellStyle name="Accent2 - 20%_2011 OM ASM Report" xfId="10267"/>
    <cellStyle name="Accent2 - 40%" xfId="10268"/>
    <cellStyle name="Accent2 - 40% 2" xfId="10269"/>
    <cellStyle name="Accent2 - 40%_2011 OM ASM Report" xfId="10270"/>
    <cellStyle name="Accent2 - 60%" xfId="10271"/>
    <cellStyle name="Accent2 - 60% 2" xfId="10272"/>
    <cellStyle name="Accent2 - 60%_2011 OM ASM Report" xfId="10273"/>
    <cellStyle name="Accent2 10" xfId="10274"/>
    <cellStyle name="Accent2 100" xfId="10275"/>
    <cellStyle name="Accent2 101" xfId="10276"/>
    <cellStyle name="Accent2 102" xfId="10277"/>
    <cellStyle name="Accent2 103" xfId="10278"/>
    <cellStyle name="Accent2 104" xfId="10279"/>
    <cellStyle name="Accent2 105" xfId="10280"/>
    <cellStyle name="Accent2 106" xfId="10281"/>
    <cellStyle name="Accent2 107" xfId="10282"/>
    <cellStyle name="Accent2 108" xfId="10283"/>
    <cellStyle name="Accent2 109" xfId="10284"/>
    <cellStyle name="Accent2 11" xfId="10285"/>
    <cellStyle name="Accent2 110" xfId="10286"/>
    <cellStyle name="Accent2 111" xfId="10287"/>
    <cellStyle name="Accent2 112" xfId="10288"/>
    <cellStyle name="Accent2 113" xfId="10289"/>
    <cellStyle name="Accent2 114" xfId="10290"/>
    <cellStyle name="Accent2 115" xfId="10291"/>
    <cellStyle name="Accent2 116" xfId="10292"/>
    <cellStyle name="Accent2 117" xfId="10293"/>
    <cellStyle name="Accent2 118" xfId="10294"/>
    <cellStyle name="Accent2 119" xfId="10295"/>
    <cellStyle name="Accent2 12" xfId="10296"/>
    <cellStyle name="Accent2 120" xfId="10297"/>
    <cellStyle name="Accent2 121" xfId="10298"/>
    <cellStyle name="Accent2 122" xfId="10299"/>
    <cellStyle name="Accent2 123" xfId="10300"/>
    <cellStyle name="Accent2 124" xfId="10301"/>
    <cellStyle name="Accent2 125" xfId="10302"/>
    <cellStyle name="Accent2 126" xfId="10303"/>
    <cellStyle name="Accent2 127" xfId="10304"/>
    <cellStyle name="Accent2 128" xfId="10305"/>
    <cellStyle name="Accent2 129" xfId="10306"/>
    <cellStyle name="Accent2 13" xfId="10307"/>
    <cellStyle name="Accent2 130" xfId="10308"/>
    <cellStyle name="Accent2 131" xfId="10309"/>
    <cellStyle name="Accent2 132" xfId="10310"/>
    <cellStyle name="Accent2 133" xfId="10311"/>
    <cellStyle name="Accent2 134" xfId="10312"/>
    <cellStyle name="Accent2 135" xfId="10313"/>
    <cellStyle name="Accent2 136" xfId="10314"/>
    <cellStyle name="Accent2 137" xfId="10315"/>
    <cellStyle name="Accent2 138" xfId="10316"/>
    <cellStyle name="Accent2 139" xfId="10317"/>
    <cellStyle name="Accent2 14" xfId="10318"/>
    <cellStyle name="Accent2 140" xfId="10319"/>
    <cellStyle name="Accent2 141" xfId="10320"/>
    <cellStyle name="Accent2 142" xfId="10321"/>
    <cellStyle name="Accent2 143" xfId="10322"/>
    <cellStyle name="Accent2 144" xfId="10323"/>
    <cellStyle name="Accent2 145" xfId="10324"/>
    <cellStyle name="Accent2 146" xfId="10325"/>
    <cellStyle name="Accent2 147" xfId="10326"/>
    <cellStyle name="Accent2 148" xfId="10327"/>
    <cellStyle name="Accent2 149" xfId="10328"/>
    <cellStyle name="Accent2 15" xfId="10329"/>
    <cellStyle name="Accent2 150" xfId="10330"/>
    <cellStyle name="Accent2 151" xfId="10331"/>
    <cellStyle name="Accent2 152" xfId="10332"/>
    <cellStyle name="Accent2 153" xfId="10333"/>
    <cellStyle name="Accent2 154" xfId="10334"/>
    <cellStyle name="Accent2 155" xfId="10335"/>
    <cellStyle name="Accent2 156" xfId="10336"/>
    <cellStyle name="Accent2 157" xfId="10337"/>
    <cellStyle name="Accent2 158" xfId="10338"/>
    <cellStyle name="Accent2 159" xfId="10339"/>
    <cellStyle name="Accent2 16" xfId="10340"/>
    <cellStyle name="Accent2 160" xfId="10341"/>
    <cellStyle name="Accent2 161" xfId="10342"/>
    <cellStyle name="Accent2 162" xfId="10343"/>
    <cellStyle name="Accent2 163" xfId="10344"/>
    <cellStyle name="Accent2 164" xfId="10345"/>
    <cellStyle name="Accent2 165" xfId="10346"/>
    <cellStyle name="Accent2 166" xfId="10347"/>
    <cellStyle name="Accent2 167" xfId="10348"/>
    <cellStyle name="Accent2 168" xfId="10349"/>
    <cellStyle name="Accent2 169" xfId="10350"/>
    <cellStyle name="Accent2 17" xfId="10351"/>
    <cellStyle name="Accent2 170" xfId="10352"/>
    <cellStyle name="Accent2 171" xfId="10353"/>
    <cellStyle name="Accent2 172" xfId="10354"/>
    <cellStyle name="Accent2 173" xfId="10355"/>
    <cellStyle name="Accent2 174" xfId="10356"/>
    <cellStyle name="Accent2 175" xfId="10357"/>
    <cellStyle name="Accent2 176" xfId="10358"/>
    <cellStyle name="Accent2 177" xfId="10359"/>
    <cellStyle name="Accent2 178" xfId="10360"/>
    <cellStyle name="Accent2 179" xfId="10361"/>
    <cellStyle name="Accent2 18" xfId="10362"/>
    <cellStyle name="Accent2 180" xfId="10363"/>
    <cellStyle name="Accent2 181" xfId="10364"/>
    <cellStyle name="Accent2 182" xfId="10365"/>
    <cellStyle name="Accent2 183" xfId="10366"/>
    <cellStyle name="Accent2 184" xfId="10367"/>
    <cellStyle name="Accent2 185" xfId="10368"/>
    <cellStyle name="Accent2 186" xfId="10369"/>
    <cellStyle name="Accent2 187" xfId="10370"/>
    <cellStyle name="Accent2 188" xfId="10371"/>
    <cellStyle name="Accent2 189" xfId="10372"/>
    <cellStyle name="Accent2 19" xfId="10373"/>
    <cellStyle name="Accent2 190" xfId="10374"/>
    <cellStyle name="Accent2 191" xfId="10375"/>
    <cellStyle name="Accent2 192" xfId="10376"/>
    <cellStyle name="Accent2 193" xfId="10377"/>
    <cellStyle name="Accent2 194" xfId="10378"/>
    <cellStyle name="Accent2 195" xfId="10379"/>
    <cellStyle name="Accent2 196" xfId="10380"/>
    <cellStyle name="Accent2 197" xfId="10381"/>
    <cellStyle name="Accent2 198" xfId="10382"/>
    <cellStyle name="Accent2 199" xfId="10383"/>
    <cellStyle name="Accent2 2" xfId="10384"/>
    <cellStyle name="Accent2 2 2" xfId="10385"/>
    <cellStyle name="Accent2 2 2 2" xfId="10386"/>
    <cellStyle name="Accent2 2 3" xfId="10387"/>
    <cellStyle name="Accent2 20" xfId="10388"/>
    <cellStyle name="Accent2 200" xfId="10389"/>
    <cellStyle name="Accent2 201" xfId="10390"/>
    <cellStyle name="Accent2 202" xfId="10391"/>
    <cellStyle name="Accent2 203" xfId="10392"/>
    <cellStyle name="Accent2 204" xfId="10393"/>
    <cellStyle name="Accent2 205" xfId="10394"/>
    <cellStyle name="Accent2 206" xfId="10395"/>
    <cellStyle name="Accent2 207" xfId="10396"/>
    <cellStyle name="Accent2 208" xfId="10397"/>
    <cellStyle name="Accent2 209" xfId="10398"/>
    <cellStyle name="Accent2 21" xfId="10399"/>
    <cellStyle name="Accent2 210" xfId="10400"/>
    <cellStyle name="Accent2 211" xfId="10401"/>
    <cellStyle name="Accent2 212" xfId="10402"/>
    <cellStyle name="Accent2 213" xfId="10403"/>
    <cellStyle name="Accent2 214" xfId="10404"/>
    <cellStyle name="Accent2 215" xfId="10405"/>
    <cellStyle name="Accent2 216" xfId="10406"/>
    <cellStyle name="Accent2 217" xfId="10407"/>
    <cellStyle name="Accent2 218" xfId="10408"/>
    <cellStyle name="Accent2 219" xfId="10409"/>
    <cellStyle name="Accent2 22" xfId="10410"/>
    <cellStyle name="Accent2 220" xfId="10411"/>
    <cellStyle name="Accent2 221" xfId="10412"/>
    <cellStyle name="Accent2 222" xfId="10413"/>
    <cellStyle name="Accent2 223" xfId="10414"/>
    <cellStyle name="Accent2 224" xfId="10415"/>
    <cellStyle name="Accent2 225" xfId="10416"/>
    <cellStyle name="Accent2 226" xfId="10417"/>
    <cellStyle name="Accent2 227" xfId="10418"/>
    <cellStyle name="Accent2 228" xfId="10419"/>
    <cellStyle name="Accent2 229" xfId="10420"/>
    <cellStyle name="Accent2 23" xfId="10421"/>
    <cellStyle name="Accent2 230" xfId="10422"/>
    <cellStyle name="Accent2 231" xfId="10423"/>
    <cellStyle name="Accent2 232" xfId="10424"/>
    <cellStyle name="Accent2 233" xfId="10425"/>
    <cellStyle name="Accent2 234" xfId="10426"/>
    <cellStyle name="Accent2 235" xfId="10427"/>
    <cellStyle name="Accent2 236" xfId="10428"/>
    <cellStyle name="Accent2 237" xfId="10429"/>
    <cellStyle name="Accent2 238" xfId="10430"/>
    <cellStyle name="Accent2 239" xfId="10431"/>
    <cellStyle name="Accent2 24" xfId="10432"/>
    <cellStyle name="Accent2 240" xfId="10433"/>
    <cellStyle name="Accent2 241" xfId="10434"/>
    <cellStyle name="Accent2 242" xfId="10435"/>
    <cellStyle name="Accent2 243" xfId="10436"/>
    <cellStyle name="Accent2 244" xfId="10437"/>
    <cellStyle name="Accent2 245" xfId="10438"/>
    <cellStyle name="Accent2 246" xfId="10439"/>
    <cellStyle name="Accent2 247" xfId="10440"/>
    <cellStyle name="Accent2 248" xfId="10441"/>
    <cellStyle name="Accent2 249" xfId="10442"/>
    <cellStyle name="Accent2 25" xfId="10443"/>
    <cellStyle name="Accent2 250" xfId="10444"/>
    <cellStyle name="Accent2 251" xfId="10445"/>
    <cellStyle name="Accent2 252" xfId="10446"/>
    <cellStyle name="Accent2 253" xfId="10447"/>
    <cellStyle name="Accent2 254" xfId="10448"/>
    <cellStyle name="Accent2 255" xfId="10449"/>
    <cellStyle name="Accent2 256" xfId="10450"/>
    <cellStyle name="Accent2 257" xfId="10451"/>
    <cellStyle name="Accent2 258" xfId="10452"/>
    <cellStyle name="Accent2 259" xfId="10453"/>
    <cellStyle name="Accent2 26" xfId="10454"/>
    <cellStyle name="Accent2 260" xfId="10455"/>
    <cellStyle name="Accent2 261" xfId="10456"/>
    <cellStyle name="Accent2 262" xfId="10457"/>
    <cellStyle name="Accent2 263" xfId="10458"/>
    <cellStyle name="Accent2 264" xfId="10459"/>
    <cellStyle name="Accent2 265" xfId="10460"/>
    <cellStyle name="Accent2 266" xfId="10461"/>
    <cellStyle name="Accent2 267" xfId="10462"/>
    <cellStyle name="Accent2 268" xfId="10463"/>
    <cellStyle name="Accent2 269" xfId="10464"/>
    <cellStyle name="Accent2 27" xfId="10465"/>
    <cellStyle name="Accent2 270" xfId="10466"/>
    <cellStyle name="Accent2 271" xfId="10467"/>
    <cellStyle name="Accent2 272" xfId="10468"/>
    <cellStyle name="Accent2 273" xfId="10469"/>
    <cellStyle name="Accent2 274" xfId="10470"/>
    <cellStyle name="Accent2 275" xfId="10471"/>
    <cellStyle name="Accent2 276" xfId="10472"/>
    <cellStyle name="Accent2 277" xfId="10473"/>
    <cellStyle name="Accent2 278" xfId="10474"/>
    <cellStyle name="Accent2 279" xfId="10475"/>
    <cellStyle name="Accent2 28" xfId="10476"/>
    <cellStyle name="Accent2 280" xfId="10477"/>
    <cellStyle name="Accent2 281" xfId="10478"/>
    <cellStyle name="Accent2 282" xfId="10479"/>
    <cellStyle name="Accent2 283" xfId="10480"/>
    <cellStyle name="Accent2 284" xfId="10481"/>
    <cellStyle name="Accent2 285" xfId="10482"/>
    <cellStyle name="Accent2 286" xfId="10483"/>
    <cellStyle name="Accent2 287" xfId="10484"/>
    <cellStyle name="Accent2 288" xfId="10485"/>
    <cellStyle name="Accent2 289" xfId="10486"/>
    <cellStyle name="Accent2 29" xfId="10487"/>
    <cellStyle name="Accent2 290" xfId="10488"/>
    <cellStyle name="Accent2 291" xfId="10489"/>
    <cellStyle name="Accent2 292" xfId="10490"/>
    <cellStyle name="Accent2 293" xfId="10491"/>
    <cellStyle name="Accent2 294" xfId="10492"/>
    <cellStyle name="Accent2 295" xfId="10493"/>
    <cellStyle name="Accent2 296" xfId="10494"/>
    <cellStyle name="Accent2 297" xfId="10495"/>
    <cellStyle name="Accent2 298" xfId="10496"/>
    <cellStyle name="Accent2 299" xfId="10497"/>
    <cellStyle name="Accent2 3" xfId="10498"/>
    <cellStyle name="Accent2 3 2" xfId="10499"/>
    <cellStyle name="Accent2 3 3" xfId="10500"/>
    <cellStyle name="Accent2 3 4" xfId="10501"/>
    <cellStyle name="Accent2 30" xfId="10502"/>
    <cellStyle name="Accent2 300" xfId="10503"/>
    <cellStyle name="Accent2 301" xfId="10504"/>
    <cellStyle name="Accent2 302" xfId="10505"/>
    <cellStyle name="Accent2 303" xfId="10506"/>
    <cellStyle name="Accent2 304" xfId="10507"/>
    <cellStyle name="Accent2 305" xfId="10508"/>
    <cellStyle name="Accent2 306" xfId="10509"/>
    <cellStyle name="Accent2 307" xfId="10510"/>
    <cellStyle name="Accent2 308" xfId="10511"/>
    <cellStyle name="Accent2 309" xfId="10512"/>
    <cellStyle name="Accent2 31" xfId="10513"/>
    <cellStyle name="Accent2 310" xfId="10514"/>
    <cellStyle name="Accent2 311" xfId="10515"/>
    <cellStyle name="Accent2 312" xfId="10516"/>
    <cellStyle name="Accent2 313" xfId="10517"/>
    <cellStyle name="Accent2 314" xfId="10518"/>
    <cellStyle name="Accent2 315" xfId="10519"/>
    <cellStyle name="Accent2 316" xfId="10520"/>
    <cellStyle name="Accent2 317" xfId="10521"/>
    <cellStyle name="Accent2 318" xfId="10522"/>
    <cellStyle name="Accent2 319" xfId="10523"/>
    <cellStyle name="Accent2 32" xfId="10524"/>
    <cellStyle name="Accent2 320" xfId="10525"/>
    <cellStyle name="Accent2 321" xfId="10526"/>
    <cellStyle name="Accent2 322" xfId="10527"/>
    <cellStyle name="Accent2 323" xfId="10528"/>
    <cellStyle name="Accent2 324" xfId="10529"/>
    <cellStyle name="Accent2 325" xfId="10530"/>
    <cellStyle name="Accent2 326" xfId="10531"/>
    <cellStyle name="Accent2 327" xfId="10532"/>
    <cellStyle name="Accent2 328" xfId="10533"/>
    <cellStyle name="Accent2 329" xfId="10534"/>
    <cellStyle name="Accent2 33" xfId="10535"/>
    <cellStyle name="Accent2 330" xfId="10536"/>
    <cellStyle name="Accent2 331" xfId="10537"/>
    <cellStyle name="Accent2 332" xfId="10538"/>
    <cellStyle name="Accent2 333" xfId="10539"/>
    <cellStyle name="Accent2 334" xfId="10540"/>
    <cellStyle name="Accent2 335" xfId="10541"/>
    <cellStyle name="Accent2 336" xfId="10542"/>
    <cellStyle name="Accent2 337" xfId="10543"/>
    <cellStyle name="Accent2 338" xfId="10544"/>
    <cellStyle name="Accent2 339" xfId="10545"/>
    <cellStyle name="Accent2 34" xfId="10546"/>
    <cellStyle name="Accent2 340" xfId="10547"/>
    <cellStyle name="Accent2 341" xfId="10548"/>
    <cellStyle name="Accent2 342" xfId="10549"/>
    <cellStyle name="Accent2 343" xfId="10550"/>
    <cellStyle name="Accent2 344" xfId="10551"/>
    <cellStyle name="Accent2 345" xfId="10552"/>
    <cellStyle name="Accent2 346" xfId="10553"/>
    <cellStyle name="Accent2 347" xfId="10554"/>
    <cellStyle name="Accent2 348" xfId="10555"/>
    <cellStyle name="Accent2 349" xfId="10556"/>
    <cellStyle name="Accent2 35" xfId="10557"/>
    <cellStyle name="Accent2 350" xfId="10558"/>
    <cellStyle name="Accent2 351" xfId="10559"/>
    <cellStyle name="Accent2 352" xfId="10560"/>
    <cellStyle name="Accent2 353" xfId="10561"/>
    <cellStyle name="Accent2 354" xfId="10562"/>
    <cellStyle name="Accent2 355" xfId="10563"/>
    <cellStyle name="Accent2 356" xfId="10564"/>
    <cellStyle name="Accent2 357" xfId="10565"/>
    <cellStyle name="Accent2 358" xfId="10566"/>
    <cellStyle name="Accent2 359" xfId="10567"/>
    <cellStyle name="Accent2 36" xfId="10568"/>
    <cellStyle name="Accent2 360" xfId="10569"/>
    <cellStyle name="Accent2 361" xfId="10570"/>
    <cellStyle name="Accent2 362" xfId="10571"/>
    <cellStyle name="Accent2 363" xfId="10572"/>
    <cellStyle name="Accent2 364" xfId="10573"/>
    <cellStyle name="Accent2 365" xfId="10574"/>
    <cellStyle name="Accent2 366" xfId="10575"/>
    <cellStyle name="Accent2 367" xfId="10576"/>
    <cellStyle name="Accent2 368" xfId="10577"/>
    <cellStyle name="Accent2 369" xfId="10578"/>
    <cellStyle name="Accent2 37" xfId="10579"/>
    <cellStyle name="Accent2 370" xfId="10580"/>
    <cellStyle name="Accent2 371" xfId="10581"/>
    <cellStyle name="Accent2 372" xfId="10582"/>
    <cellStyle name="Accent2 373" xfId="10583"/>
    <cellStyle name="Accent2 374" xfId="10584"/>
    <cellStyle name="Accent2 375" xfId="10585"/>
    <cellStyle name="Accent2 376" xfId="10586"/>
    <cellStyle name="Accent2 377" xfId="10587"/>
    <cellStyle name="Accent2 378" xfId="10588"/>
    <cellStyle name="Accent2 379" xfId="10589"/>
    <cellStyle name="Accent2 38" xfId="10590"/>
    <cellStyle name="Accent2 380" xfId="10591"/>
    <cellStyle name="Accent2 381" xfId="10592"/>
    <cellStyle name="Accent2 382" xfId="10593"/>
    <cellStyle name="Accent2 383" xfId="10594"/>
    <cellStyle name="Accent2 384" xfId="10595"/>
    <cellStyle name="Accent2 385" xfId="10596"/>
    <cellStyle name="Accent2 386" xfId="10597"/>
    <cellStyle name="Accent2 387" xfId="10598"/>
    <cellStyle name="Accent2 388" xfId="10599"/>
    <cellStyle name="Accent2 389" xfId="10600"/>
    <cellStyle name="Accent2 39" xfId="10601"/>
    <cellStyle name="Accent2 390" xfId="10602"/>
    <cellStyle name="Accent2 391" xfId="10603"/>
    <cellStyle name="Accent2 392" xfId="10604"/>
    <cellStyle name="Accent2 393" xfId="10605"/>
    <cellStyle name="Accent2 394" xfId="10606"/>
    <cellStyle name="Accent2 395" xfId="10607"/>
    <cellStyle name="Accent2 396" xfId="10608"/>
    <cellStyle name="Accent2 397" xfId="10609"/>
    <cellStyle name="Accent2 398" xfId="10610"/>
    <cellStyle name="Accent2 399" xfId="10611"/>
    <cellStyle name="Accent2 4" xfId="10612"/>
    <cellStyle name="Accent2 4 2" xfId="10613"/>
    <cellStyle name="Accent2 4 3" xfId="10614"/>
    <cellStyle name="Accent2 40" xfId="10615"/>
    <cellStyle name="Accent2 400" xfId="10616"/>
    <cellStyle name="Accent2 401" xfId="10617"/>
    <cellStyle name="Accent2 402" xfId="10618"/>
    <cellStyle name="Accent2 403" xfId="10619"/>
    <cellStyle name="Accent2 404" xfId="10620"/>
    <cellStyle name="Accent2 405" xfId="10621"/>
    <cellStyle name="Accent2 406" xfId="10622"/>
    <cellStyle name="Accent2 407" xfId="10623"/>
    <cellStyle name="Accent2 408" xfId="10624"/>
    <cellStyle name="Accent2 409" xfId="10625"/>
    <cellStyle name="Accent2 41" xfId="10626"/>
    <cellStyle name="Accent2 410" xfId="10627"/>
    <cellStyle name="Accent2 411" xfId="10628"/>
    <cellStyle name="Accent2 412" xfId="10629"/>
    <cellStyle name="Accent2 413" xfId="10630"/>
    <cellStyle name="Accent2 414" xfId="10631"/>
    <cellStyle name="Accent2 415" xfId="10632"/>
    <cellStyle name="Accent2 416" xfId="10633"/>
    <cellStyle name="Accent2 417" xfId="10634"/>
    <cellStyle name="Accent2 418" xfId="10635"/>
    <cellStyle name="Accent2 419" xfId="10636"/>
    <cellStyle name="Accent2 42" xfId="10637"/>
    <cellStyle name="Accent2 420" xfId="10638"/>
    <cellStyle name="Accent2 421" xfId="10639"/>
    <cellStyle name="Accent2 422" xfId="10640"/>
    <cellStyle name="Accent2 423" xfId="10641"/>
    <cellStyle name="Accent2 424" xfId="10642"/>
    <cellStyle name="Accent2 425" xfId="10643"/>
    <cellStyle name="Accent2 426" xfId="10644"/>
    <cellStyle name="Accent2 427" xfId="10645"/>
    <cellStyle name="Accent2 428" xfId="10646"/>
    <cellStyle name="Accent2 429" xfId="10647"/>
    <cellStyle name="Accent2 43" xfId="10648"/>
    <cellStyle name="Accent2 430" xfId="10649"/>
    <cellStyle name="Accent2 431" xfId="10650"/>
    <cellStyle name="Accent2 432" xfId="10651"/>
    <cellStyle name="Accent2 433" xfId="10652"/>
    <cellStyle name="Accent2 434" xfId="10653"/>
    <cellStyle name="Accent2 435" xfId="10654"/>
    <cellStyle name="Accent2 436" xfId="10655"/>
    <cellStyle name="Accent2 437" xfId="10656"/>
    <cellStyle name="Accent2 438" xfId="10657"/>
    <cellStyle name="Accent2 439" xfId="10658"/>
    <cellStyle name="Accent2 44" xfId="10659"/>
    <cellStyle name="Accent2 440" xfId="10660"/>
    <cellStyle name="Accent2 441" xfId="10661"/>
    <cellStyle name="Accent2 442" xfId="10662"/>
    <cellStyle name="Accent2 443" xfId="10663"/>
    <cellStyle name="Accent2 444" xfId="10664"/>
    <cellStyle name="Accent2 445" xfId="10665"/>
    <cellStyle name="Accent2 446" xfId="10666"/>
    <cellStyle name="Accent2 447" xfId="10667"/>
    <cellStyle name="Accent2 448" xfId="10668"/>
    <cellStyle name="Accent2 449" xfId="10669"/>
    <cellStyle name="Accent2 45" xfId="10670"/>
    <cellStyle name="Accent2 450" xfId="10671"/>
    <cellStyle name="Accent2 451" xfId="10672"/>
    <cellStyle name="Accent2 452" xfId="10673"/>
    <cellStyle name="Accent2 453" xfId="10674"/>
    <cellStyle name="Accent2 454" xfId="10675"/>
    <cellStyle name="Accent2 455" xfId="10676"/>
    <cellStyle name="Accent2 456" xfId="10677"/>
    <cellStyle name="Accent2 457" xfId="10678"/>
    <cellStyle name="Accent2 458" xfId="10679"/>
    <cellStyle name="Accent2 459" xfId="10680"/>
    <cellStyle name="Accent2 46" xfId="10681"/>
    <cellStyle name="Accent2 460" xfId="10682"/>
    <cellStyle name="Accent2 461" xfId="10683"/>
    <cellStyle name="Accent2 462" xfId="10684"/>
    <cellStyle name="Accent2 463" xfId="10685"/>
    <cellStyle name="Accent2 464" xfId="10686"/>
    <cellStyle name="Accent2 465" xfId="10687"/>
    <cellStyle name="Accent2 466" xfId="10688"/>
    <cellStyle name="Accent2 467" xfId="10689"/>
    <cellStyle name="Accent2 468" xfId="10690"/>
    <cellStyle name="Accent2 469" xfId="10691"/>
    <cellStyle name="Accent2 47" xfId="10692"/>
    <cellStyle name="Accent2 470" xfId="10693"/>
    <cellStyle name="Accent2 471" xfId="10694"/>
    <cellStyle name="Accent2 472" xfId="10695"/>
    <cellStyle name="Accent2 473" xfId="10696"/>
    <cellStyle name="Accent2 474" xfId="10697"/>
    <cellStyle name="Accent2 475" xfId="10698"/>
    <cellStyle name="Accent2 476" xfId="10699"/>
    <cellStyle name="Accent2 477" xfId="10700"/>
    <cellStyle name="Accent2 478" xfId="10701"/>
    <cellStyle name="Accent2 479" xfId="10702"/>
    <cellStyle name="Accent2 48" xfId="10703"/>
    <cellStyle name="Accent2 480" xfId="10704"/>
    <cellStyle name="Accent2 481" xfId="10705"/>
    <cellStyle name="Accent2 482" xfId="10706"/>
    <cellStyle name="Accent2 483" xfId="10707"/>
    <cellStyle name="Accent2 484" xfId="10708"/>
    <cellStyle name="Accent2 485" xfId="10709"/>
    <cellStyle name="Accent2 486" xfId="10710"/>
    <cellStyle name="Accent2 487" xfId="10711"/>
    <cellStyle name="Accent2 488" xfId="10712"/>
    <cellStyle name="Accent2 489" xfId="10713"/>
    <cellStyle name="Accent2 49" xfId="10714"/>
    <cellStyle name="Accent2 490" xfId="10715"/>
    <cellStyle name="Accent2 491" xfId="10716"/>
    <cellStyle name="Accent2 492" xfId="10717"/>
    <cellStyle name="Accent2 493" xfId="10718"/>
    <cellStyle name="Accent2 494" xfId="10719"/>
    <cellStyle name="Accent2 495" xfId="10720"/>
    <cellStyle name="Accent2 496" xfId="10721"/>
    <cellStyle name="Accent2 497" xfId="10722"/>
    <cellStyle name="Accent2 498" xfId="10723"/>
    <cellStyle name="Accent2 499" xfId="10724"/>
    <cellStyle name="Accent2 5" xfId="10725"/>
    <cellStyle name="Accent2 50" xfId="10726"/>
    <cellStyle name="Accent2 500" xfId="10727"/>
    <cellStyle name="Accent2 501" xfId="10728"/>
    <cellStyle name="Accent2 502" xfId="10729"/>
    <cellStyle name="Accent2 503" xfId="10730"/>
    <cellStyle name="Accent2 504" xfId="10731"/>
    <cellStyle name="Accent2 505" xfId="10732"/>
    <cellStyle name="Accent2 506" xfId="10733"/>
    <cellStyle name="Accent2 507" xfId="10734"/>
    <cellStyle name="Accent2 508" xfId="10735"/>
    <cellStyle name="Accent2 509" xfId="10736"/>
    <cellStyle name="Accent2 51" xfId="10737"/>
    <cellStyle name="Accent2 510" xfId="10738"/>
    <cellStyle name="Accent2 511" xfId="10739"/>
    <cellStyle name="Accent2 512" xfId="10740"/>
    <cellStyle name="Accent2 513" xfId="10741"/>
    <cellStyle name="Accent2 514" xfId="10742"/>
    <cellStyle name="Accent2 515" xfId="10743"/>
    <cellStyle name="Accent2 516" xfId="10744"/>
    <cellStyle name="Accent2 517" xfId="10745"/>
    <cellStyle name="Accent2 518" xfId="10746"/>
    <cellStyle name="Accent2 519" xfId="10747"/>
    <cellStyle name="Accent2 52" xfId="10748"/>
    <cellStyle name="Accent2 520" xfId="10749"/>
    <cellStyle name="Accent2 521" xfId="10750"/>
    <cellStyle name="Accent2 522" xfId="10751"/>
    <cellStyle name="Accent2 523" xfId="10752"/>
    <cellStyle name="Accent2 524" xfId="10753"/>
    <cellStyle name="Accent2 525" xfId="10754"/>
    <cellStyle name="Accent2 526" xfId="10755"/>
    <cellStyle name="Accent2 527" xfId="10756"/>
    <cellStyle name="Accent2 528" xfId="10757"/>
    <cellStyle name="Accent2 529" xfId="10758"/>
    <cellStyle name="Accent2 53" xfId="10759"/>
    <cellStyle name="Accent2 530" xfId="10760"/>
    <cellStyle name="Accent2 531" xfId="10761"/>
    <cellStyle name="Accent2 532" xfId="10762"/>
    <cellStyle name="Accent2 533" xfId="10763"/>
    <cellStyle name="Accent2 534" xfId="10764"/>
    <cellStyle name="Accent2 535" xfId="10765"/>
    <cellStyle name="Accent2 536" xfId="10766"/>
    <cellStyle name="Accent2 537" xfId="10767"/>
    <cellStyle name="Accent2 538" xfId="10768"/>
    <cellStyle name="Accent2 539" xfId="10769"/>
    <cellStyle name="Accent2 54" xfId="10770"/>
    <cellStyle name="Accent2 540" xfId="10771"/>
    <cellStyle name="Accent2 541" xfId="10772"/>
    <cellStyle name="Accent2 542" xfId="10773"/>
    <cellStyle name="Accent2 543" xfId="10774"/>
    <cellStyle name="Accent2 544" xfId="10775"/>
    <cellStyle name="Accent2 545" xfId="10776"/>
    <cellStyle name="Accent2 546" xfId="10777"/>
    <cellStyle name="Accent2 547" xfId="10778"/>
    <cellStyle name="Accent2 548" xfId="10779"/>
    <cellStyle name="Accent2 549" xfId="10780"/>
    <cellStyle name="Accent2 55" xfId="10781"/>
    <cellStyle name="Accent2 550" xfId="10782"/>
    <cellStyle name="Accent2 551" xfId="10783"/>
    <cellStyle name="Accent2 552" xfId="10784"/>
    <cellStyle name="Accent2 553" xfId="10785"/>
    <cellStyle name="Accent2 554" xfId="10786"/>
    <cellStyle name="Accent2 555" xfId="10787"/>
    <cellStyle name="Accent2 556" xfId="10788"/>
    <cellStyle name="Accent2 557" xfId="10789"/>
    <cellStyle name="Accent2 558" xfId="10790"/>
    <cellStyle name="Accent2 559" xfId="10791"/>
    <cellStyle name="Accent2 56" xfId="10792"/>
    <cellStyle name="Accent2 560" xfId="10793"/>
    <cellStyle name="Accent2 561" xfId="10794"/>
    <cellStyle name="Accent2 562" xfId="10795"/>
    <cellStyle name="Accent2 563" xfId="10796"/>
    <cellStyle name="Accent2 564" xfId="10797"/>
    <cellStyle name="Accent2 565" xfId="10798"/>
    <cellStyle name="Accent2 566" xfId="10799"/>
    <cellStyle name="Accent2 567" xfId="10800"/>
    <cellStyle name="Accent2 568" xfId="10801"/>
    <cellStyle name="Accent2 569" xfId="10802"/>
    <cellStyle name="Accent2 57" xfId="10803"/>
    <cellStyle name="Accent2 570" xfId="10804"/>
    <cellStyle name="Accent2 571" xfId="10805"/>
    <cellStyle name="Accent2 572" xfId="10806"/>
    <cellStyle name="Accent2 573" xfId="10807"/>
    <cellStyle name="Accent2 574" xfId="10808"/>
    <cellStyle name="Accent2 575" xfId="10809"/>
    <cellStyle name="Accent2 576" xfId="10810"/>
    <cellStyle name="Accent2 577" xfId="10811"/>
    <cellStyle name="Accent2 578" xfId="10812"/>
    <cellStyle name="Accent2 579" xfId="10813"/>
    <cellStyle name="Accent2 58" xfId="10814"/>
    <cellStyle name="Accent2 580" xfId="10815"/>
    <cellStyle name="Accent2 581" xfId="10816"/>
    <cellStyle name="Accent2 582" xfId="10817"/>
    <cellStyle name="Accent2 583" xfId="10818"/>
    <cellStyle name="Accent2 584" xfId="10819"/>
    <cellStyle name="Accent2 585" xfId="10820"/>
    <cellStyle name="Accent2 586" xfId="10821"/>
    <cellStyle name="Accent2 587" xfId="10822"/>
    <cellStyle name="Accent2 588" xfId="10823"/>
    <cellStyle name="Accent2 589" xfId="10824"/>
    <cellStyle name="Accent2 59" xfId="10825"/>
    <cellStyle name="Accent2 590" xfId="10826"/>
    <cellStyle name="Accent2 591" xfId="10827"/>
    <cellStyle name="Accent2 592" xfId="10828"/>
    <cellStyle name="Accent2 593" xfId="10829"/>
    <cellStyle name="Accent2 594" xfId="10830"/>
    <cellStyle name="Accent2 595" xfId="10831"/>
    <cellStyle name="Accent2 6" xfId="10832"/>
    <cellStyle name="Accent2 60" xfId="10833"/>
    <cellStyle name="Accent2 61" xfId="10834"/>
    <cellStyle name="Accent2 62" xfId="10835"/>
    <cellStyle name="Accent2 63" xfId="10836"/>
    <cellStyle name="Accent2 64" xfId="10837"/>
    <cellStyle name="Accent2 65" xfId="10838"/>
    <cellStyle name="Accent2 66" xfId="10839"/>
    <cellStyle name="Accent2 67" xfId="10840"/>
    <cellStyle name="Accent2 68" xfId="10841"/>
    <cellStyle name="Accent2 69" xfId="10842"/>
    <cellStyle name="Accent2 7" xfId="10843"/>
    <cellStyle name="Accent2 70" xfId="10844"/>
    <cellStyle name="Accent2 71" xfId="10845"/>
    <cellStyle name="Accent2 72" xfId="10846"/>
    <cellStyle name="Accent2 73" xfId="10847"/>
    <cellStyle name="Accent2 74" xfId="10848"/>
    <cellStyle name="Accent2 75" xfId="10849"/>
    <cellStyle name="Accent2 76" xfId="10850"/>
    <cellStyle name="Accent2 77" xfId="10851"/>
    <cellStyle name="Accent2 78" xfId="10852"/>
    <cellStyle name="Accent2 79" xfId="10853"/>
    <cellStyle name="Accent2 8" xfId="10854"/>
    <cellStyle name="Accent2 80" xfId="10855"/>
    <cellStyle name="Accent2 81" xfId="10856"/>
    <cellStyle name="Accent2 82" xfId="10857"/>
    <cellStyle name="Accent2 83" xfId="10858"/>
    <cellStyle name="Accent2 84" xfId="10859"/>
    <cellStyle name="Accent2 85" xfId="10860"/>
    <cellStyle name="Accent2 86" xfId="10861"/>
    <cellStyle name="Accent2 87" xfId="10862"/>
    <cellStyle name="Accent2 88" xfId="10863"/>
    <cellStyle name="Accent2 89" xfId="10864"/>
    <cellStyle name="Accent2 9" xfId="10865"/>
    <cellStyle name="Accent2 90" xfId="10866"/>
    <cellStyle name="Accent2 91" xfId="10867"/>
    <cellStyle name="Accent2 92" xfId="10868"/>
    <cellStyle name="Accent2 93" xfId="10869"/>
    <cellStyle name="Accent2 94" xfId="10870"/>
    <cellStyle name="Accent2 95" xfId="10871"/>
    <cellStyle name="Accent2 96" xfId="10872"/>
    <cellStyle name="Accent2 97" xfId="10873"/>
    <cellStyle name="Accent2 98" xfId="10874"/>
    <cellStyle name="Accent2 99" xfId="10875"/>
    <cellStyle name="Accent3 - 20%" xfId="10876"/>
    <cellStyle name="Accent3 - 20% 2" xfId="10877"/>
    <cellStyle name="Accent3 - 20%_2011 OM ASM Report" xfId="10878"/>
    <cellStyle name="Accent3 - 40%" xfId="10879"/>
    <cellStyle name="Accent3 - 40% 2" xfId="10880"/>
    <cellStyle name="Accent3 - 40%_2011 OM ASM Report" xfId="10881"/>
    <cellStyle name="Accent3 - 60%" xfId="10882"/>
    <cellStyle name="Accent3 - 60% 2" xfId="10883"/>
    <cellStyle name="Accent3 - 60%_2011 OM ASM Report" xfId="10884"/>
    <cellStyle name="Accent3 10" xfId="10885"/>
    <cellStyle name="Accent3 100" xfId="10886"/>
    <cellStyle name="Accent3 101" xfId="10887"/>
    <cellStyle name="Accent3 102" xfId="10888"/>
    <cellStyle name="Accent3 103" xfId="10889"/>
    <cellStyle name="Accent3 104" xfId="10890"/>
    <cellStyle name="Accent3 105" xfId="10891"/>
    <cellStyle name="Accent3 106" xfId="10892"/>
    <cellStyle name="Accent3 107" xfId="10893"/>
    <cellStyle name="Accent3 108" xfId="10894"/>
    <cellStyle name="Accent3 109" xfId="10895"/>
    <cellStyle name="Accent3 11" xfId="10896"/>
    <cellStyle name="Accent3 110" xfId="10897"/>
    <cellStyle name="Accent3 111" xfId="10898"/>
    <cellStyle name="Accent3 112" xfId="10899"/>
    <cellStyle name="Accent3 113" xfId="10900"/>
    <cellStyle name="Accent3 114" xfId="10901"/>
    <cellStyle name="Accent3 115" xfId="10902"/>
    <cellStyle name="Accent3 116" xfId="10903"/>
    <cellStyle name="Accent3 117" xfId="10904"/>
    <cellStyle name="Accent3 118" xfId="10905"/>
    <cellStyle name="Accent3 119" xfId="10906"/>
    <cellStyle name="Accent3 12" xfId="10907"/>
    <cellStyle name="Accent3 120" xfId="10908"/>
    <cellStyle name="Accent3 121" xfId="10909"/>
    <cellStyle name="Accent3 122" xfId="10910"/>
    <cellStyle name="Accent3 123" xfId="10911"/>
    <cellStyle name="Accent3 124" xfId="10912"/>
    <cellStyle name="Accent3 125" xfId="10913"/>
    <cellStyle name="Accent3 126" xfId="10914"/>
    <cellStyle name="Accent3 127" xfId="10915"/>
    <cellStyle name="Accent3 128" xfId="10916"/>
    <cellStyle name="Accent3 129" xfId="10917"/>
    <cellStyle name="Accent3 13" xfId="10918"/>
    <cellStyle name="Accent3 130" xfId="10919"/>
    <cellStyle name="Accent3 131" xfId="10920"/>
    <cellStyle name="Accent3 132" xfId="10921"/>
    <cellStyle name="Accent3 133" xfId="10922"/>
    <cellStyle name="Accent3 134" xfId="10923"/>
    <cellStyle name="Accent3 135" xfId="10924"/>
    <cellStyle name="Accent3 136" xfId="10925"/>
    <cellStyle name="Accent3 137" xfId="10926"/>
    <cellStyle name="Accent3 138" xfId="10927"/>
    <cellStyle name="Accent3 139" xfId="10928"/>
    <cellStyle name="Accent3 14" xfId="10929"/>
    <cellStyle name="Accent3 140" xfId="10930"/>
    <cellStyle name="Accent3 141" xfId="10931"/>
    <cellStyle name="Accent3 142" xfId="10932"/>
    <cellStyle name="Accent3 143" xfId="10933"/>
    <cellStyle name="Accent3 144" xfId="10934"/>
    <cellStyle name="Accent3 145" xfId="10935"/>
    <cellStyle name="Accent3 146" xfId="10936"/>
    <cellStyle name="Accent3 147" xfId="10937"/>
    <cellStyle name="Accent3 148" xfId="10938"/>
    <cellStyle name="Accent3 149" xfId="10939"/>
    <cellStyle name="Accent3 15" xfId="10940"/>
    <cellStyle name="Accent3 150" xfId="10941"/>
    <cellStyle name="Accent3 151" xfId="10942"/>
    <cellStyle name="Accent3 152" xfId="10943"/>
    <cellStyle name="Accent3 153" xfId="10944"/>
    <cellStyle name="Accent3 154" xfId="10945"/>
    <cellStyle name="Accent3 155" xfId="10946"/>
    <cellStyle name="Accent3 156" xfId="10947"/>
    <cellStyle name="Accent3 157" xfId="10948"/>
    <cellStyle name="Accent3 158" xfId="10949"/>
    <cellStyle name="Accent3 159" xfId="10950"/>
    <cellStyle name="Accent3 16" xfId="10951"/>
    <cellStyle name="Accent3 160" xfId="10952"/>
    <cellStyle name="Accent3 161" xfId="10953"/>
    <cellStyle name="Accent3 162" xfId="10954"/>
    <cellStyle name="Accent3 163" xfId="10955"/>
    <cellStyle name="Accent3 164" xfId="10956"/>
    <cellStyle name="Accent3 165" xfId="10957"/>
    <cellStyle name="Accent3 166" xfId="10958"/>
    <cellStyle name="Accent3 167" xfId="10959"/>
    <cellStyle name="Accent3 168" xfId="10960"/>
    <cellStyle name="Accent3 169" xfId="10961"/>
    <cellStyle name="Accent3 17" xfId="10962"/>
    <cellStyle name="Accent3 170" xfId="10963"/>
    <cellStyle name="Accent3 171" xfId="10964"/>
    <cellStyle name="Accent3 172" xfId="10965"/>
    <cellStyle name="Accent3 173" xfId="10966"/>
    <cellStyle name="Accent3 174" xfId="10967"/>
    <cellStyle name="Accent3 175" xfId="10968"/>
    <cellStyle name="Accent3 176" xfId="10969"/>
    <cellStyle name="Accent3 177" xfId="10970"/>
    <cellStyle name="Accent3 178" xfId="10971"/>
    <cellStyle name="Accent3 179" xfId="10972"/>
    <cellStyle name="Accent3 18" xfId="10973"/>
    <cellStyle name="Accent3 180" xfId="10974"/>
    <cellStyle name="Accent3 181" xfId="10975"/>
    <cellStyle name="Accent3 182" xfId="10976"/>
    <cellStyle name="Accent3 183" xfId="10977"/>
    <cellStyle name="Accent3 184" xfId="10978"/>
    <cellStyle name="Accent3 185" xfId="10979"/>
    <cellStyle name="Accent3 186" xfId="10980"/>
    <cellStyle name="Accent3 187" xfId="10981"/>
    <cellStyle name="Accent3 188" xfId="10982"/>
    <cellStyle name="Accent3 189" xfId="10983"/>
    <cellStyle name="Accent3 19" xfId="10984"/>
    <cellStyle name="Accent3 190" xfId="10985"/>
    <cellStyle name="Accent3 191" xfId="10986"/>
    <cellStyle name="Accent3 192" xfId="10987"/>
    <cellStyle name="Accent3 193" xfId="10988"/>
    <cellStyle name="Accent3 194" xfId="10989"/>
    <cellStyle name="Accent3 195" xfId="10990"/>
    <cellStyle name="Accent3 196" xfId="10991"/>
    <cellStyle name="Accent3 197" xfId="10992"/>
    <cellStyle name="Accent3 198" xfId="10993"/>
    <cellStyle name="Accent3 199" xfId="10994"/>
    <cellStyle name="Accent3 2" xfId="10995"/>
    <cellStyle name="Accent3 2 2" xfId="10996"/>
    <cellStyle name="Accent3 2 2 2" xfId="10997"/>
    <cellStyle name="Accent3 2 3" xfId="10998"/>
    <cellStyle name="Accent3 20" xfId="10999"/>
    <cellStyle name="Accent3 200" xfId="11000"/>
    <cellStyle name="Accent3 201" xfId="11001"/>
    <cellStyle name="Accent3 202" xfId="11002"/>
    <cellStyle name="Accent3 203" xfId="11003"/>
    <cellStyle name="Accent3 204" xfId="11004"/>
    <cellStyle name="Accent3 205" xfId="11005"/>
    <cellStyle name="Accent3 206" xfId="11006"/>
    <cellStyle name="Accent3 207" xfId="11007"/>
    <cellStyle name="Accent3 208" xfId="11008"/>
    <cellStyle name="Accent3 209" xfId="11009"/>
    <cellStyle name="Accent3 21" xfId="11010"/>
    <cellStyle name="Accent3 210" xfId="11011"/>
    <cellStyle name="Accent3 211" xfId="11012"/>
    <cellStyle name="Accent3 212" xfId="11013"/>
    <cellStyle name="Accent3 213" xfId="11014"/>
    <cellStyle name="Accent3 214" xfId="11015"/>
    <cellStyle name="Accent3 215" xfId="11016"/>
    <cellStyle name="Accent3 216" xfId="11017"/>
    <cellStyle name="Accent3 217" xfId="11018"/>
    <cellStyle name="Accent3 218" xfId="11019"/>
    <cellStyle name="Accent3 219" xfId="11020"/>
    <cellStyle name="Accent3 22" xfId="11021"/>
    <cellStyle name="Accent3 220" xfId="11022"/>
    <cellStyle name="Accent3 221" xfId="11023"/>
    <cellStyle name="Accent3 222" xfId="11024"/>
    <cellStyle name="Accent3 223" xfId="11025"/>
    <cellStyle name="Accent3 224" xfId="11026"/>
    <cellStyle name="Accent3 225" xfId="11027"/>
    <cellStyle name="Accent3 226" xfId="11028"/>
    <cellStyle name="Accent3 227" xfId="11029"/>
    <cellStyle name="Accent3 228" xfId="11030"/>
    <cellStyle name="Accent3 229" xfId="11031"/>
    <cellStyle name="Accent3 23" xfId="11032"/>
    <cellStyle name="Accent3 230" xfId="11033"/>
    <cellStyle name="Accent3 231" xfId="11034"/>
    <cellStyle name="Accent3 232" xfId="11035"/>
    <cellStyle name="Accent3 233" xfId="11036"/>
    <cellStyle name="Accent3 234" xfId="11037"/>
    <cellStyle name="Accent3 235" xfId="11038"/>
    <cellStyle name="Accent3 236" xfId="11039"/>
    <cellStyle name="Accent3 237" xfId="11040"/>
    <cellStyle name="Accent3 238" xfId="11041"/>
    <cellStyle name="Accent3 239" xfId="11042"/>
    <cellStyle name="Accent3 24" xfId="11043"/>
    <cellStyle name="Accent3 240" xfId="11044"/>
    <cellStyle name="Accent3 241" xfId="11045"/>
    <cellStyle name="Accent3 242" xfId="11046"/>
    <cellStyle name="Accent3 243" xfId="11047"/>
    <cellStyle name="Accent3 244" xfId="11048"/>
    <cellStyle name="Accent3 245" xfId="11049"/>
    <cellStyle name="Accent3 246" xfId="11050"/>
    <cellStyle name="Accent3 247" xfId="11051"/>
    <cellStyle name="Accent3 248" xfId="11052"/>
    <cellStyle name="Accent3 249" xfId="11053"/>
    <cellStyle name="Accent3 25" xfId="11054"/>
    <cellStyle name="Accent3 250" xfId="11055"/>
    <cellStyle name="Accent3 251" xfId="11056"/>
    <cellStyle name="Accent3 252" xfId="11057"/>
    <cellStyle name="Accent3 253" xfId="11058"/>
    <cellStyle name="Accent3 254" xfId="11059"/>
    <cellStyle name="Accent3 255" xfId="11060"/>
    <cellStyle name="Accent3 256" xfId="11061"/>
    <cellStyle name="Accent3 257" xfId="11062"/>
    <cellStyle name="Accent3 258" xfId="11063"/>
    <cellStyle name="Accent3 259" xfId="11064"/>
    <cellStyle name="Accent3 26" xfId="11065"/>
    <cellStyle name="Accent3 260" xfId="11066"/>
    <cellStyle name="Accent3 261" xfId="11067"/>
    <cellStyle name="Accent3 262" xfId="11068"/>
    <cellStyle name="Accent3 263" xfId="11069"/>
    <cellStyle name="Accent3 264" xfId="11070"/>
    <cellStyle name="Accent3 265" xfId="11071"/>
    <cellStyle name="Accent3 266" xfId="11072"/>
    <cellStyle name="Accent3 267" xfId="11073"/>
    <cellStyle name="Accent3 268" xfId="11074"/>
    <cellStyle name="Accent3 269" xfId="11075"/>
    <cellStyle name="Accent3 27" xfId="11076"/>
    <cellStyle name="Accent3 270" xfId="11077"/>
    <cellStyle name="Accent3 271" xfId="11078"/>
    <cellStyle name="Accent3 272" xfId="11079"/>
    <cellStyle name="Accent3 273" xfId="11080"/>
    <cellStyle name="Accent3 274" xfId="11081"/>
    <cellStyle name="Accent3 275" xfId="11082"/>
    <cellStyle name="Accent3 276" xfId="11083"/>
    <cellStyle name="Accent3 277" xfId="11084"/>
    <cellStyle name="Accent3 278" xfId="11085"/>
    <cellStyle name="Accent3 279" xfId="11086"/>
    <cellStyle name="Accent3 28" xfId="11087"/>
    <cellStyle name="Accent3 280" xfId="11088"/>
    <cellStyle name="Accent3 281" xfId="11089"/>
    <cellStyle name="Accent3 282" xfId="11090"/>
    <cellStyle name="Accent3 283" xfId="11091"/>
    <cellStyle name="Accent3 284" xfId="11092"/>
    <cellStyle name="Accent3 285" xfId="11093"/>
    <cellStyle name="Accent3 286" xfId="11094"/>
    <cellStyle name="Accent3 287" xfId="11095"/>
    <cellStyle name="Accent3 288" xfId="11096"/>
    <cellStyle name="Accent3 289" xfId="11097"/>
    <cellStyle name="Accent3 29" xfId="11098"/>
    <cellStyle name="Accent3 290" xfId="11099"/>
    <cellStyle name="Accent3 291" xfId="11100"/>
    <cellStyle name="Accent3 292" xfId="11101"/>
    <cellStyle name="Accent3 293" xfId="11102"/>
    <cellStyle name="Accent3 294" xfId="11103"/>
    <cellStyle name="Accent3 295" xfId="11104"/>
    <cellStyle name="Accent3 296" xfId="11105"/>
    <cellStyle name="Accent3 297" xfId="11106"/>
    <cellStyle name="Accent3 298" xfId="11107"/>
    <cellStyle name="Accent3 299" xfId="11108"/>
    <cellStyle name="Accent3 3" xfId="11109"/>
    <cellStyle name="Accent3 3 2" xfId="11110"/>
    <cellStyle name="Accent3 3 3" xfId="11111"/>
    <cellStyle name="Accent3 3 4" xfId="11112"/>
    <cellStyle name="Accent3 30" xfId="11113"/>
    <cellStyle name="Accent3 300" xfId="11114"/>
    <cellStyle name="Accent3 301" xfId="11115"/>
    <cellStyle name="Accent3 302" xfId="11116"/>
    <cellStyle name="Accent3 303" xfId="11117"/>
    <cellStyle name="Accent3 304" xfId="11118"/>
    <cellStyle name="Accent3 305" xfId="11119"/>
    <cellStyle name="Accent3 306" xfId="11120"/>
    <cellStyle name="Accent3 307" xfId="11121"/>
    <cellStyle name="Accent3 308" xfId="11122"/>
    <cellStyle name="Accent3 309" xfId="11123"/>
    <cellStyle name="Accent3 31" xfId="11124"/>
    <cellStyle name="Accent3 310" xfId="11125"/>
    <cellStyle name="Accent3 311" xfId="11126"/>
    <cellStyle name="Accent3 312" xfId="11127"/>
    <cellStyle name="Accent3 313" xfId="11128"/>
    <cellStyle name="Accent3 314" xfId="11129"/>
    <cellStyle name="Accent3 315" xfId="11130"/>
    <cellStyle name="Accent3 316" xfId="11131"/>
    <cellStyle name="Accent3 317" xfId="11132"/>
    <cellStyle name="Accent3 318" xfId="11133"/>
    <cellStyle name="Accent3 319" xfId="11134"/>
    <cellStyle name="Accent3 32" xfId="11135"/>
    <cellStyle name="Accent3 320" xfId="11136"/>
    <cellStyle name="Accent3 321" xfId="11137"/>
    <cellStyle name="Accent3 322" xfId="11138"/>
    <cellStyle name="Accent3 323" xfId="11139"/>
    <cellStyle name="Accent3 324" xfId="11140"/>
    <cellStyle name="Accent3 325" xfId="11141"/>
    <cellStyle name="Accent3 326" xfId="11142"/>
    <cellStyle name="Accent3 327" xfId="11143"/>
    <cellStyle name="Accent3 328" xfId="11144"/>
    <cellStyle name="Accent3 329" xfId="11145"/>
    <cellStyle name="Accent3 33" xfId="11146"/>
    <cellStyle name="Accent3 330" xfId="11147"/>
    <cellStyle name="Accent3 331" xfId="11148"/>
    <cellStyle name="Accent3 332" xfId="11149"/>
    <cellStyle name="Accent3 333" xfId="11150"/>
    <cellStyle name="Accent3 334" xfId="11151"/>
    <cellStyle name="Accent3 335" xfId="11152"/>
    <cellStyle name="Accent3 336" xfId="11153"/>
    <cellStyle name="Accent3 337" xfId="11154"/>
    <cellStyle name="Accent3 338" xfId="11155"/>
    <cellStyle name="Accent3 339" xfId="11156"/>
    <cellStyle name="Accent3 34" xfId="11157"/>
    <cellStyle name="Accent3 340" xfId="11158"/>
    <cellStyle name="Accent3 341" xfId="11159"/>
    <cellStyle name="Accent3 342" xfId="11160"/>
    <cellStyle name="Accent3 343" xfId="11161"/>
    <cellStyle name="Accent3 344" xfId="11162"/>
    <cellStyle name="Accent3 345" xfId="11163"/>
    <cellStyle name="Accent3 346" xfId="11164"/>
    <cellStyle name="Accent3 347" xfId="11165"/>
    <cellStyle name="Accent3 348" xfId="11166"/>
    <cellStyle name="Accent3 349" xfId="11167"/>
    <cellStyle name="Accent3 35" xfId="11168"/>
    <cellStyle name="Accent3 350" xfId="11169"/>
    <cellStyle name="Accent3 351" xfId="11170"/>
    <cellStyle name="Accent3 352" xfId="11171"/>
    <cellStyle name="Accent3 353" xfId="11172"/>
    <cellStyle name="Accent3 354" xfId="11173"/>
    <cellStyle name="Accent3 355" xfId="11174"/>
    <cellStyle name="Accent3 356" xfId="11175"/>
    <cellStyle name="Accent3 357" xfId="11176"/>
    <cellStyle name="Accent3 358" xfId="11177"/>
    <cellStyle name="Accent3 359" xfId="11178"/>
    <cellStyle name="Accent3 36" xfId="11179"/>
    <cellStyle name="Accent3 360" xfId="11180"/>
    <cellStyle name="Accent3 361" xfId="11181"/>
    <cellStyle name="Accent3 362" xfId="11182"/>
    <cellStyle name="Accent3 363" xfId="11183"/>
    <cellStyle name="Accent3 364" xfId="11184"/>
    <cellStyle name="Accent3 365" xfId="11185"/>
    <cellStyle name="Accent3 366" xfId="11186"/>
    <cellStyle name="Accent3 367" xfId="11187"/>
    <cellStyle name="Accent3 368" xfId="11188"/>
    <cellStyle name="Accent3 369" xfId="11189"/>
    <cellStyle name="Accent3 37" xfId="11190"/>
    <cellStyle name="Accent3 370" xfId="11191"/>
    <cellStyle name="Accent3 371" xfId="11192"/>
    <cellStyle name="Accent3 372" xfId="11193"/>
    <cellStyle name="Accent3 373" xfId="11194"/>
    <cellStyle name="Accent3 374" xfId="11195"/>
    <cellStyle name="Accent3 375" xfId="11196"/>
    <cellStyle name="Accent3 376" xfId="11197"/>
    <cellStyle name="Accent3 377" xfId="11198"/>
    <cellStyle name="Accent3 378" xfId="11199"/>
    <cellStyle name="Accent3 379" xfId="11200"/>
    <cellStyle name="Accent3 38" xfId="11201"/>
    <cellStyle name="Accent3 380" xfId="11202"/>
    <cellStyle name="Accent3 381" xfId="11203"/>
    <cellStyle name="Accent3 382" xfId="11204"/>
    <cellStyle name="Accent3 383" xfId="11205"/>
    <cellStyle name="Accent3 384" xfId="11206"/>
    <cellStyle name="Accent3 385" xfId="11207"/>
    <cellStyle name="Accent3 386" xfId="11208"/>
    <cellStyle name="Accent3 387" xfId="11209"/>
    <cellStyle name="Accent3 388" xfId="11210"/>
    <cellStyle name="Accent3 389" xfId="11211"/>
    <cellStyle name="Accent3 39" xfId="11212"/>
    <cellStyle name="Accent3 390" xfId="11213"/>
    <cellStyle name="Accent3 391" xfId="11214"/>
    <cellStyle name="Accent3 392" xfId="11215"/>
    <cellStyle name="Accent3 393" xfId="11216"/>
    <cellStyle name="Accent3 394" xfId="11217"/>
    <cellStyle name="Accent3 395" xfId="11218"/>
    <cellStyle name="Accent3 396" xfId="11219"/>
    <cellStyle name="Accent3 397" xfId="11220"/>
    <cellStyle name="Accent3 398" xfId="11221"/>
    <cellStyle name="Accent3 399" xfId="11222"/>
    <cellStyle name="Accent3 4" xfId="11223"/>
    <cellStyle name="Accent3 4 2" xfId="11224"/>
    <cellStyle name="Accent3 4 3" xfId="11225"/>
    <cellStyle name="Accent3 40" xfId="11226"/>
    <cellStyle name="Accent3 400" xfId="11227"/>
    <cellStyle name="Accent3 401" xfId="11228"/>
    <cellStyle name="Accent3 402" xfId="11229"/>
    <cellStyle name="Accent3 403" xfId="11230"/>
    <cellStyle name="Accent3 404" xfId="11231"/>
    <cellStyle name="Accent3 405" xfId="11232"/>
    <cellStyle name="Accent3 406" xfId="11233"/>
    <cellStyle name="Accent3 407" xfId="11234"/>
    <cellStyle name="Accent3 408" xfId="11235"/>
    <cellStyle name="Accent3 409" xfId="11236"/>
    <cellStyle name="Accent3 41" xfId="11237"/>
    <cellStyle name="Accent3 410" xfId="11238"/>
    <cellStyle name="Accent3 411" xfId="11239"/>
    <cellStyle name="Accent3 412" xfId="11240"/>
    <cellStyle name="Accent3 413" xfId="11241"/>
    <cellStyle name="Accent3 414" xfId="11242"/>
    <cellStyle name="Accent3 415" xfId="11243"/>
    <cellStyle name="Accent3 416" xfId="11244"/>
    <cellStyle name="Accent3 417" xfId="11245"/>
    <cellStyle name="Accent3 418" xfId="11246"/>
    <cellStyle name="Accent3 419" xfId="11247"/>
    <cellStyle name="Accent3 42" xfId="11248"/>
    <cellStyle name="Accent3 420" xfId="11249"/>
    <cellStyle name="Accent3 421" xfId="11250"/>
    <cellStyle name="Accent3 422" xfId="11251"/>
    <cellStyle name="Accent3 423" xfId="11252"/>
    <cellStyle name="Accent3 424" xfId="11253"/>
    <cellStyle name="Accent3 425" xfId="11254"/>
    <cellStyle name="Accent3 426" xfId="11255"/>
    <cellStyle name="Accent3 427" xfId="11256"/>
    <cellStyle name="Accent3 428" xfId="11257"/>
    <cellStyle name="Accent3 429" xfId="11258"/>
    <cellStyle name="Accent3 43" xfId="11259"/>
    <cellStyle name="Accent3 430" xfId="11260"/>
    <cellStyle name="Accent3 431" xfId="11261"/>
    <cellStyle name="Accent3 432" xfId="11262"/>
    <cellStyle name="Accent3 433" xfId="11263"/>
    <cellStyle name="Accent3 434" xfId="11264"/>
    <cellStyle name="Accent3 435" xfId="11265"/>
    <cellStyle name="Accent3 436" xfId="11266"/>
    <cellStyle name="Accent3 437" xfId="11267"/>
    <cellStyle name="Accent3 438" xfId="11268"/>
    <cellStyle name="Accent3 439" xfId="11269"/>
    <cellStyle name="Accent3 44" xfId="11270"/>
    <cellStyle name="Accent3 440" xfId="11271"/>
    <cellStyle name="Accent3 441" xfId="11272"/>
    <cellStyle name="Accent3 442" xfId="11273"/>
    <cellStyle name="Accent3 443" xfId="11274"/>
    <cellStyle name="Accent3 444" xfId="11275"/>
    <cellStyle name="Accent3 445" xfId="11276"/>
    <cellStyle name="Accent3 446" xfId="11277"/>
    <cellStyle name="Accent3 447" xfId="11278"/>
    <cellStyle name="Accent3 448" xfId="11279"/>
    <cellStyle name="Accent3 449" xfId="11280"/>
    <cellStyle name="Accent3 45" xfId="11281"/>
    <cellStyle name="Accent3 450" xfId="11282"/>
    <cellStyle name="Accent3 451" xfId="11283"/>
    <cellStyle name="Accent3 452" xfId="11284"/>
    <cellStyle name="Accent3 453" xfId="11285"/>
    <cellStyle name="Accent3 454" xfId="11286"/>
    <cellStyle name="Accent3 455" xfId="11287"/>
    <cellStyle name="Accent3 456" xfId="11288"/>
    <cellStyle name="Accent3 457" xfId="11289"/>
    <cellStyle name="Accent3 458" xfId="11290"/>
    <cellStyle name="Accent3 459" xfId="11291"/>
    <cellStyle name="Accent3 46" xfId="11292"/>
    <cellStyle name="Accent3 460" xfId="11293"/>
    <cellStyle name="Accent3 461" xfId="11294"/>
    <cellStyle name="Accent3 462" xfId="11295"/>
    <cellStyle name="Accent3 463" xfId="11296"/>
    <cellStyle name="Accent3 464" xfId="11297"/>
    <cellStyle name="Accent3 465" xfId="11298"/>
    <cellStyle name="Accent3 466" xfId="11299"/>
    <cellStyle name="Accent3 467" xfId="11300"/>
    <cellStyle name="Accent3 468" xfId="11301"/>
    <cellStyle name="Accent3 469" xfId="11302"/>
    <cellStyle name="Accent3 47" xfId="11303"/>
    <cellStyle name="Accent3 470" xfId="11304"/>
    <cellStyle name="Accent3 471" xfId="11305"/>
    <cellStyle name="Accent3 472" xfId="11306"/>
    <cellStyle name="Accent3 473" xfId="11307"/>
    <cellStyle name="Accent3 474" xfId="11308"/>
    <cellStyle name="Accent3 475" xfId="11309"/>
    <cellStyle name="Accent3 476" xfId="11310"/>
    <cellStyle name="Accent3 477" xfId="11311"/>
    <cellStyle name="Accent3 478" xfId="11312"/>
    <cellStyle name="Accent3 479" xfId="11313"/>
    <cellStyle name="Accent3 48" xfId="11314"/>
    <cellStyle name="Accent3 480" xfId="11315"/>
    <cellStyle name="Accent3 481" xfId="11316"/>
    <cellStyle name="Accent3 482" xfId="11317"/>
    <cellStyle name="Accent3 483" xfId="11318"/>
    <cellStyle name="Accent3 484" xfId="11319"/>
    <cellStyle name="Accent3 485" xfId="11320"/>
    <cellStyle name="Accent3 486" xfId="11321"/>
    <cellStyle name="Accent3 487" xfId="11322"/>
    <cellStyle name="Accent3 488" xfId="11323"/>
    <cellStyle name="Accent3 489" xfId="11324"/>
    <cellStyle name="Accent3 49" xfId="11325"/>
    <cellStyle name="Accent3 490" xfId="11326"/>
    <cellStyle name="Accent3 491" xfId="11327"/>
    <cellStyle name="Accent3 492" xfId="11328"/>
    <cellStyle name="Accent3 493" xfId="11329"/>
    <cellStyle name="Accent3 494" xfId="11330"/>
    <cellStyle name="Accent3 495" xfId="11331"/>
    <cellStyle name="Accent3 496" xfId="11332"/>
    <cellStyle name="Accent3 497" xfId="11333"/>
    <cellStyle name="Accent3 498" xfId="11334"/>
    <cellStyle name="Accent3 499" xfId="11335"/>
    <cellStyle name="Accent3 5" xfId="11336"/>
    <cellStyle name="Accent3 50" xfId="11337"/>
    <cellStyle name="Accent3 500" xfId="11338"/>
    <cellStyle name="Accent3 501" xfId="11339"/>
    <cellStyle name="Accent3 502" xfId="11340"/>
    <cellStyle name="Accent3 503" xfId="11341"/>
    <cellStyle name="Accent3 504" xfId="11342"/>
    <cellStyle name="Accent3 505" xfId="11343"/>
    <cellStyle name="Accent3 506" xfId="11344"/>
    <cellStyle name="Accent3 507" xfId="11345"/>
    <cellStyle name="Accent3 508" xfId="11346"/>
    <cellStyle name="Accent3 509" xfId="11347"/>
    <cellStyle name="Accent3 51" xfId="11348"/>
    <cellStyle name="Accent3 510" xfId="11349"/>
    <cellStyle name="Accent3 511" xfId="11350"/>
    <cellStyle name="Accent3 512" xfId="11351"/>
    <cellStyle name="Accent3 513" xfId="11352"/>
    <cellStyle name="Accent3 514" xfId="11353"/>
    <cellStyle name="Accent3 515" xfId="11354"/>
    <cellStyle name="Accent3 516" xfId="11355"/>
    <cellStyle name="Accent3 517" xfId="11356"/>
    <cellStyle name="Accent3 518" xfId="11357"/>
    <cellStyle name="Accent3 519" xfId="11358"/>
    <cellStyle name="Accent3 52" xfId="11359"/>
    <cellStyle name="Accent3 520" xfId="11360"/>
    <cellStyle name="Accent3 521" xfId="11361"/>
    <cellStyle name="Accent3 522" xfId="11362"/>
    <cellStyle name="Accent3 523" xfId="11363"/>
    <cellStyle name="Accent3 524" xfId="11364"/>
    <cellStyle name="Accent3 525" xfId="11365"/>
    <cellStyle name="Accent3 526" xfId="11366"/>
    <cellStyle name="Accent3 527" xfId="11367"/>
    <cellStyle name="Accent3 528" xfId="11368"/>
    <cellStyle name="Accent3 529" xfId="11369"/>
    <cellStyle name="Accent3 53" xfId="11370"/>
    <cellStyle name="Accent3 530" xfId="11371"/>
    <cellStyle name="Accent3 531" xfId="11372"/>
    <cellStyle name="Accent3 532" xfId="11373"/>
    <cellStyle name="Accent3 533" xfId="11374"/>
    <cellStyle name="Accent3 534" xfId="11375"/>
    <cellStyle name="Accent3 535" xfId="11376"/>
    <cellStyle name="Accent3 536" xfId="11377"/>
    <cellStyle name="Accent3 537" xfId="11378"/>
    <cellStyle name="Accent3 538" xfId="11379"/>
    <cellStyle name="Accent3 539" xfId="11380"/>
    <cellStyle name="Accent3 54" xfId="11381"/>
    <cellStyle name="Accent3 540" xfId="11382"/>
    <cellStyle name="Accent3 541" xfId="11383"/>
    <cellStyle name="Accent3 542" xfId="11384"/>
    <cellStyle name="Accent3 543" xfId="11385"/>
    <cellStyle name="Accent3 544" xfId="11386"/>
    <cellStyle name="Accent3 545" xfId="11387"/>
    <cellStyle name="Accent3 546" xfId="11388"/>
    <cellStyle name="Accent3 547" xfId="11389"/>
    <cellStyle name="Accent3 548" xfId="11390"/>
    <cellStyle name="Accent3 549" xfId="11391"/>
    <cellStyle name="Accent3 55" xfId="11392"/>
    <cellStyle name="Accent3 550" xfId="11393"/>
    <cellStyle name="Accent3 551" xfId="11394"/>
    <cellStyle name="Accent3 552" xfId="11395"/>
    <cellStyle name="Accent3 553" xfId="11396"/>
    <cellStyle name="Accent3 554" xfId="11397"/>
    <cellStyle name="Accent3 555" xfId="11398"/>
    <cellStyle name="Accent3 556" xfId="11399"/>
    <cellStyle name="Accent3 557" xfId="11400"/>
    <cellStyle name="Accent3 558" xfId="11401"/>
    <cellStyle name="Accent3 559" xfId="11402"/>
    <cellStyle name="Accent3 56" xfId="11403"/>
    <cellStyle name="Accent3 560" xfId="11404"/>
    <cellStyle name="Accent3 561" xfId="11405"/>
    <cellStyle name="Accent3 562" xfId="11406"/>
    <cellStyle name="Accent3 563" xfId="11407"/>
    <cellStyle name="Accent3 564" xfId="11408"/>
    <cellStyle name="Accent3 565" xfId="11409"/>
    <cellStyle name="Accent3 566" xfId="11410"/>
    <cellStyle name="Accent3 567" xfId="11411"/>
    <cellStyle name="Accent3 568" xfId="11412"/>
    <cellStyle name="Accent3 569" xfId="11413"/>
    <cellStyle name="Accent3 57" xfId="11414"/>
    <cellStyle name="Accent3 570" xfId="11415"/>
    <cellStyle name="Accent3 571" xfId="11416"/>
    <cellStyle name="Accent3 572" xfId="11417"/>
    <cellStyle name="Accent3 573" xfId="11418"/>
    <cellStyle name="Accent3 574" xfId="11419"/>
    <cellStyle name="Accent3 575" xfId="11420"/>
    <cellStyle name="Accent3 576" xfId="11421"/>
    <cellStyle name="Accent3 577" xfId="11422"/>
    <cellStyle name="Accent3 578" xfId="11423"/>
    <cellStyle name="Accent3 579" xfId="11424"/>
    <cellStyle name="Accent3 58" xfId="11425"/>
    <cellStyle name="Accent3 580" xfId="11426"/>
    <cellStyle name="Accent3 581" xfId="11427"/>
    <cellStyle name="Accent3 582" xfId="11428"/>
    <cellStyle name="Accent3 583" xfId="11429"/>
    <cellStyle name="Accent3 584" xfId="11430"/>
    <cellStyle name="Accent3 585" xfId="11431"/>
    <cellStyle name="Accent3 586" xfId="11432"/>
    <cellStyle name="Accent3 587" xfId="11433"/>
    <cellStyle name="Accent3 588" xfId="11434"/>
    <cellStyle name="Accent3 589" xfId="11435"/>
    <cellStyle name="Accent3 59" xfId="11436"/>
    <cellStyle name="Accent3 590" xfId="11437"/>
    <cellStyle name="Accent3 591" xfId="11438"/>
    <cellStyle name="Accent3 592" xfId="11439"/>
    <cellStyle name="Accent3 593" xfId="11440"/>
    <cellStyle name="Accent3 594" xfId="11441"/>
    <cellStyle name="Accent3 595" xfId="11442"/>
    <cellStyle name="Accent3 6" xfId="11443"/>
    <cellStyle name="Accent3 60" xfId="11444"/>
    <cellStyle name="Accent3 61" xfId="11445"/>
    <cellStyle name="Accent3 62" xfId="11446"/>
    <cellStyle name="Accent3 63" xfId="11447"/>
    <cellStyle name="Accent3 64" xfId="11448"/>
    <cellStyle name="Accent3 65" xfId="11449"/>
    <cellStyle name="Accent3 66" xfId="11450"/>
    <cellStyle name="Accent3 67" xfId="11451"/>
    <cellStyle name="Accent3 68" xfId="11452"/>
    <cellStyle name="Accent3 69" xfId="11453"/>
    <cellStyle name="Accent3 7" xfId="11454"/>
    <cellStyle name="Accent3 70" xfId="11455"/>
    <cellStyle name="Accent3 71" xfId="11456"/>
    <cellStyle name="Accent3 72" xfId="11457"/>
    <cellStyle name="Accent3 73" xfId="11458"/>
    <cellStyle name="Accent3 74" xfId="11459"/>
    <cellStyle name="Accent3 75" xfId="11460"/>
    <cellStyle name="Accent3 76" xfId="11461"/>
    <cellStyle name="Accent3 77" xfId="11462"/>
    <cellStyle name="Accent3 78" xfId="11463"/>
    <cellStyle name="Accent3 79" xfId="11464"/>
    <cellStyle name="Accent3 8" xfId="11465"/>
    <cellStyle name="Accent3 80" xfId="11466"/>
    <cellStyle name="Accent3 81" xfId="11467"/>
    <cellStyle name="Accent3 82" xfId="11468"/>
    <cellStyle name="Accent3 83" xfId="11469"/>
    <cellStyle name="Accent3 84" xfId="11470"/>
    <cellStyle name="Accent3 85" xfId="11471"/>
    <cellStyle name="Accent3 86" xfId="11472"/>
    <cellStyle name="Accent3 87" xfId="11473"/>
    <cellStyle name="Accent3 88" xfId="11474"/>
    <cellStyle name="Accent3 89" xfId="11475"/>
    <cellStyle name="Accent3 9" xfId="11476"/>
    <cellStyle name="Accent3 90" xfId="11477"/>
    <cellStyle name="Accent3 91" xfId="11478"/>
    <cellStyle name="Accent3 92" xfId="11479"/>
    <cellStyle name="Accent3 93" xfId="11480"/>
    <cellStyle name="Accent3 94" xfId="11481"/>
    <cellStyle name="Accent3 95" xfId="11482"/>
    <cellStyle name="Accent3 96" xfId="11483"/>
    <cellStyle name="Accent3 97" xfId="11484"/>
    <cellStyle name="Accent3 98" xfId="11485"/>
    <cellStyle name="Accent3 99" xfId="11486"/>
    <cellStyle name="Accent4 - 20%" xfId="11487"/>
    <cellStyle name="Accent4 - 20% 2" xfId="11488"/>
    <cellStyle name="Accent4 - 20%_2011 OM ASM Report" xfId="11489"/>
    <cellStyle name="Accent4 - 40%" xfId="11490"/>
    <cellStyle name="Accent4 - 40% 2" xfId="11491"/>
    <cellStyle name="Accent4 - 40%_2011 OM ASM Report" xfId="11492"/>
    <cellStyle name="Accent4 - 60%" xfId="11493"/>
    <cellStyle name="Accent4 - 60% 2" xfId="11494"/>
    <cellStyle name="Accent4 - 60%_2011 OM ASM Report" xfId="11495"/>
    <cellStyle name="Accent4 10" xfId="11496"/>
    <cellStyle name="Accent4 100" xfId="11497"/>
    <cellStyle name="Accent4 101" xfId="11498"/>
    <cellStyle name="Accent4 102" xfId="11499"/>
    <cellStyle name="Accent4 103" xfId="11500"/>
    <cellStyle name="Accent4 104" xfId="11501"/>
    <cellStyle name="Accent4 105" xfId="11502"/>
    <cellStyle name="Accent4 106" xfId="11503"/>
    <cellStyle name="Accent4 107" xfId="11504"/>
    <cellStyle name="Accent4 108" xfId="11505"/>
    <cellStyle name="Accent4 109" xfId="11506"/>
    <cellStyle name="Accent4 11" xfId="11507"/>
    <cellStyle name="Accent4 110" xfId="11508"/>
    <cellStyle name="Accent4 111" xfId="11509"/>
    <cellStyle name="Accent4 112" xfId="11510"/>
    <cellStyle name="Accent4 113" xfId="11511"/>
    <cellStyle name="Accent4 114" xfId="11512"/>
    <cellStyle name="Accent4 115" xfId="11513"/>
    <cellStyle name="Accent4 116" xfId="11514"/>
    <cellStyle name="Accent4 117" xfId="11515"/>
    <cellStyle name="Accent4 118" xfId="11516"/>
    <cellStyle name="Accent4 119" xfId="11517"/>
    <cellStyle name="Accent4 12" xfId="11518"/>
    <cellStyle name="Accent4 120" xfId="11519"/>
    <cellStyle name="Accent4 121" xfId="11520"/>
    <cellStyle name="Accent4 122" xfId="11521"/>
    <cellStyle name="Accent4 123" xfId="11522"/>
    <cellStyle name="Accent4 124" xfId="11523"/>
    <cellStyle name="Accent4 125" xfId="11524"/>
    <cellStyle name="Accent4 126" xfId="11525"/>
    <cellStyle name="Accent4 127" xfId="11526"/>
    <cellStyle name="Accent4 128" xfId="11527"/>
    <cellStyle name="Accent4 129" xfId="11528"/>
    <cellStyle name="Accent4 13" xfId="11529"/>
    <cellStyle name="Accent4 130" xfId="11530"/>
    <cellStyle name="Accent4 131" xfId="11531"/>
    <cellStyle name="Accent4 132" xfId="11532"/>
    <cellStyle name="Accent4 133" xfId="11533"/>
    <cellStyle name="Accent4 134" xfId="11534"/>
    <cellStyle name="Accent4 135" xfId="11535"/>
    <cellStyle name="Accent4 136" xfId="11536"/>
    <cellStyle name="Accent4 137" xfId="11537"/>
    <cellStyle name="Accent4 138" xfId="11538"/>
    <cellStyle name="Accent4 139" xfId="11539"/>
    <cellStyle name="Accent4 14" xfId="11540"/>
    <cellStyle name="Accent4 140" xfId="11541"/>
    <cellStyle name="Accent4 141" xfId="11542"/>
    <cellStyle name="Accent4 142" xfId="11543"/>
    <cellStyle name="Accent4 143" xfId="11544"/>
    <cellStyle name="Accent4 144" xfId="11545"/>
    <cellStyle name="Accent4 145" xfId="11546"/>
    <cellStyle name="Accent4 146" xfId="11547"/>
    <cellStyle name="Accent4 147" xfId="11548"/>
    <cellStyle name="Accent4 148" xfId="11549"/>
    <cellStyle name="Accent4 149" xfId="11550"/>
    <cellStyle name="Accent4 15" xfId="11551"/>
    <cellStyle name="Accent4 150" xfId="11552"/>
    <cellStyle name="Accent4 151" xfId="11553"/>
    <cellStyle name="Accent4 152" xfId="11554"/>
    <cellStyle name="Accent4 153" xfId="11555"/>
    <cellStyle name="Accent4 154" xfId="11556"/>
    <cellStyle name="Accent4 155" xfId="11557"/>
    <cellStyle name="Accent4 156" xfId="11558"/>
    <cellStyle name="Accent4 157" xfId="11559"/>
    <cellStyle name="Accent4 158" xfId="11560"/>
    <cellStyle name="Accent4 159" xfId="11561"/>
    <cellStyle name="Accent4 16" xfId="11562"/>
    <cellStyle name="Accent4 16 2" xfId="11563"/>
    <cellStyle name="Accent4 16_County_Stop_Light_Chart_2012_02" xfId="11564"/>
    <cellStyle name="Accent4 160" xfId="11565"/>
    <cellStyle name="Accent4 161" xfId="11566"/>
    <cellStyle name="Accent4 162" xfId="11567"/>
    <cellStyle name="Accent4 163" xfId="11568"/>
    <cellStyle name="Accent4 164" xfId="11569"/>
    <cellStyle name="Accent4 165" xfId="11570"/>
    <cellStyle name="Accent4 166" xfId="11571"/>
    <cellStyle name="Accent4 167" xfId="11572"/>
    <cellStyle name="Accent4 168" xfId="11573"/>
    <cellStyle name="Accent4 169" xfId="11574"/>
    <cellStyle name="Accent4 17" xfId="11575"/>
    <cellStyle name="Accent4 170" xfId="11576"/>
    <cellStyle name="Accent4 171" xfId="11577"/>
    <cellStyle name="Accent4 172" xfId="11578"/>
    <cellStyle name="Accent4 173" xfId="11579"/>
    <cellStyle name="Accent4 174" xfId="11580"/>
    <cellStyle name="Accent4 175" xfId="11581"/>
    <cellStyle name="Accent4 176" xfId="11582"/>
    <cellStyle name="Accent4 177" xfId="11583"/>
    <cellStyle name="Accent4 178" xfId="11584"/>
    <cellStyle name="Accent4 179" xfId="11585"/>
    <cellStyle name="Accent4 18" xfId="11586"/>
    <cellStyle name="Accent4 180" xfId="11587"/>
    <cellStyle name="Accent4 181" xfId="11588"/>
    <cellStyle name="Accent4 182" xfId="11589"/>
    <cellStyle name="Accent4 183" xfId="11590"/>
    <cellStyle name="Accent4 184" xfId="11591"/>
    <cellStyle name="Accent4 185" xfId="11592"/>
    <cellStyle name="Accent4 186" xfId="11593"/>
    <cellStyle name="Accent4 187" xfId="11594"/>
    <cellStyle name="Accent4 188" xfId="11595"/>
    <cellStyle name="Accent4 189" xfId="11596"/>
    <cellStyle name="Accent4 19" xfId="11597"/>
    <cellStyle name="Accent4 190" xfId="11598"/>
    <cellStyle name="Accent4 191" xfId="11599"/>
    <cellStyle name="Accent4 192" xfId="11600"/>
    <cellStyle name="Accent4 193" xfId="11601"/>
    <cellStyle name="Accent4 194" xfId="11602"/>
    <cellStyle name="Accent4 195" xfId="11603"/>
    <cellStyle name="Accent4 196" xfId="11604"/>
    <cellStyle name="Accent4 197" xfId="11605"/>
    <cellStyle name="Accent4 198" xfId="11606"/>
    <cellStyle name="Accent4 199" xfId="11607"/>
    <cellStyle name="Accent4 2" xfId="11608"/>
    <cellStyle name="Accent4 2 2" xfId="11609"/>
    <cellStyle name="Accent4 2 2 2" xfId="11610"/>
    <cellStyle name="Accent4 2 3" xfId="11611"/>
    <cellStyle name="Accent4 20" xfId="11612"/>
    <cellStyle name="Accent4 200" xfId="11613"/>
    <cellStyle name="Accent4 201" xfId="11614"/>
    <cellStyle name="Accent4 202" xfId="11615"/>
    <cellStyle name="Accent4 203" xfId="11616"/>
    <cellStyle name="Accent4 204" xfId="11617"/>
    <cellStyle name="Accent4 205" xfId="11618"/>
    <cellStyle name="Accent4 206" xfId="11619"/>
    <cellStyle name="Accent4 207" xfId="11620"/>
    <cellStyle name="Accent4 208" xfId="11621"/>
    <cellStyle name="Accent4 209" xfId="11622"/>
    <cellStyle name="Accent4 21" xfId="11623"/>
    <cellStyle name="Accent4 210" xfId="11624"/>
    <cellStyle name="Accent4 211" xfId="11625"/>
    <cellStyle name="Accent4 212" xfId="11626"/>
    <cellStyle name="Accent4 213" xfId="11627"/>
    <cellStyle name="Accent4 214" xfId="11628"/>
    <cellStyle name="Accent4 215" xfId="11629"/>
    <cellStyle name="Accent4 216" xfId="11630"/>
    <cellStyle name="Accent4 217" xfId="11631"/>
    <cellStyle name="Accent4 218" xfId="11632"/>
    <cellStyle name="Accent4 219" xfId="11633"/>
    <cellStyle name="Accent4 22" xfId="11634"/>
    <cellStyle name="Accent4 220" xfId="11635"/>
    <cellStyle name="Accent4 221" xfId="11636"/>
    <cellStyle name="Accent4 222" xfId="11637"/>
    <cellStyle name="Accent4 223" xfId="11638"/>
    <cellStyle name="Accent4 224" xfId="11639"/>
    <cellStyle name="Accent4 225" xfId="11640"/>
    <cellStyle name="Accent4 226" xfId="11641"/>
    <cellStyle name="Accent4 227" xfId="11642"/>
    <cellStyle name="Accent4 228" xfId="11643"/>
    <cellStyle name="Accent4 229" xfId="11644"/>
    <cellStyle name="Accent4 23" xfId="11645"/>
    <cellStyle name="Accent4 230" xfId="11646"/>
    <cellStyle name="Accent4 231" xfId="11647"/>
    <cellStyle name="Accent4 232" xfId="11648"/>
    <cellStyle name="Accent4 233" xfId="11649"/>
    <cellStyle name="Accent4 234" xfId="11650"/>
    <cellStyle name="Accent4 235" xfId="11651"/>
    <cellStyle name="Accent4 236" xfId="11652"/>
    <cellStyle name="Accent4 237" xfId="11653"/>
    <cellStyle name="Accent4 238" xfId="11654"/>
    <cellStyle name="Accent4 239" xfId="11655"/>
    <cellStyle name="Accent4 24" xfId="11656"/>
    <cellStyle name="Accent4 240" xfId="11657"/>
    <cellStyle name="Accent4 241" xfId="11658"/>
    <cellStyle name="Accent4 242" xfId="11659"/>
    <cellStyle name="Accent4 243" xfId="11660"/>
    <cellStyle name="Accent4 244" xfId="11661"/>
    <cellStyle name="Accent4 245" xfId="11662"/>
    <cellStyle name="Accent4 246" xfId="11663"/>
    <cellStyle name="Accent4 247" xfId="11664"/>
    <cellStyle name="Accent4 248" xfId="11665"/>
    <cellStyle name="Accent4 249" xfId="11666"/>
    <cellStyle name="Accent4 25" xfId="11667"/>
    <cellStyle name="Accent4 250" xfId="11668"/>
    <cellStyle name="Accent4 251" xfId="11669"/>
    <cellStyle name="Accent4 252" xfId="11670"/>
    <cellStyle name="Accent4 253" xfId="11671"/>
    <cellStyle name="Accent4 254" xfId="11672"/>
    <cellStyle name="Accent4 255" xfId="11673"/>
    <cellStyle name="Accent4 256" xfId="11674"/>
    <cellStyle name="Accent4 257" xfId="11675"/>
    <cellStyle name="Accent4 258" xfId="11676"/>
    <cellStyle name="Accent4 259" xfId="11677"/>
    <cellStyle name="Accent4 26" xfId="11678"/>
    <cellStyle name="Accent4 260" xfId="11679"/>
    <cellStyle name="Accent4 261" xfId="11680"/>
    <cellStyle name="Accent4 262" xfId="11681"/>
    <cellStyle name="Accent4 263" xfId="11682"/>
    <cellStyle name="Accent4 264" xfId="11683"/>
    <cellStyle name="Accent4 265" xfId="11684"/>
    <cellStyle name="Accent4 266" xfId="11685"/>
    <cellStyle name="Accent4 267" xfId="11686"/>
    <cellStyle name="Accent4 268" xfId="11687"/>
    <cellStyle name="Accent4 269" xfId="11688"/>
    <cellStyle name="Accent4 27" xfId="11689"/>
    <cellStyle name="Accent4 270" xfId="11690"/>
    <cellStyle name="Accent4 271" xfId="11691"/>
    <cellStyle name="Accent4 272" xfId="11692"/>
    <cellStyle name="Accent4 273" xfId="11693"/>
    <cellStyle name="Accent4 274" xfId="11694"/>
    <cellStyle name="Accent4 275" xfId="11695"/>
    <cellStyle name="Accent4 276" xfId="11696"/>
    <cellStyle name="Accent4 277" xfId="11697"/>
    <cellStyle name="Accent4 278" xfId="11698"/>
    <cellStyle name="Accent4 279" xfId="11699"/>
    <cellStyle name="Accent4 28" xfId="11700"/>
    <cellStyle name="Accent4 280" xfId="11701"/>
    <cellStyle name="Accent4 281" xfId="11702"/>
    <cellStyle name="Accent4 282" xfId="11703"/>
    <cellStyle name="Accent4 283" xfId="11704"/>
    <cellStyle name="Accent4 284" xfId="11705"/>
    <cellStyle name="Accent4 285" xfId="11706"/>
    <cellStyle name="Accent4 286" xfId="11707"/>
    <cellStyle name="Accent4 287" xfId="11708"/>
    <cellStyle name="Accent4 288" xfId="11709"/>
    <cellStyle name="Accent4 289" xfId="11710"/>
    <cellStyle name="Accent4 29" xfId="11711"/>
    <cellStyle name="Accent4 290" xfId="11712"/>
    <cellStyle name="Accent4 291" xfId="11713"/>
    <cellStyle name="Accent4 292" xfId="11714"/>
    <cellStyle name="Accent4 293" xfId="11715"/>
    <cellStyle name="Accent4 294" xfId="11716"/>
    <cellStyle name="Accent4 295" xfId="11717"/>
    <cellStyle name="Accent4 296" xfId="11718"/>
    <cellStyle name="Accent4 297" xfId="11719"/>
    <cellStyle name="Accent4 298" xfId="11720"/>
    <cellStyle name="Accent4 299" xfId="11721"/>
    <cellStyle name="Accent4 3" xfId="11722"/>
    <cellStyle name="Accent4 3 2" xfId="11723"/>
    <cellStyle name="Accent4 3 3" xfId="11724"/>
    <cellStyle name="Accent4 3 4" xfId="11725"/>
    <cellStyle name="Accent4 30" xfId="11726"/>
    <cellStyle name="Accent4 300" xfId="11727"/>
    <cellStyle name="Accent4 301" xfId="11728"/>
    <cellStyle name="Accent4 302" xfId="11729"/>
    <cellStyle name="Accent4 303" xfId="11730"/>
    <cellStyle name="Accent4 304" xfId="11731"/>
    <cellStyle name="Accent4 305" xfId="11732"/>
    <cellStyle name="Accent4 306" xfId="11733"/>
    <cellStyle name="Accent4 307" xfId="11734"/>
    <cellStyle name="Accent4 308" xfId="11735"/>
    <cellStyle name="Accent4 309" xfId="11736"/>
    <cellStyle name="Accent4 31" xfId="11737"/>
    <cellStyle name="Accent4 310" xfId="11738"/>
    <cellStyle name="Accent4 311" xfId="11739"/>
    <cellStyle name="Accent4 312" xfId="11740"/>
    <cellStyle name="Accent4 313" xfId="11741"/>
    <cellStyle name="Accent4 314" xfId="11742"/>
    <cellStyle name="Accent4 315" xfId="11743"/>
    <cellStyle name="Accent4 316" xfId="11744"/>
    <cellStyle name="Accent4 317" xfId="11745"/>
    <cellStyle name="Accent4 318" xfId="11746"/>
    <cellStyle name="Accent4 319" xfId="11747"/>
    <cellStyle name="Accent4 32" xfId="11748"/>
    <cellStyle name="Accent4 320" xfId="11749"/>
    <cellStyle name="Accent4 321" xfId="11750"/>
    <cellStyle name="Accent4 322" xfId="11751"/>
    <cellStyle name="Accent4 323" xfId="11752"/>
    <cellStyle name="Accent4 324" xfId="11753"/>
    <cellStyle name="Accent4 325" xfId="11754"/>
    <cellStyle name="Accent4 326" xfId="11755"/>
    <cellStyle name="Accent4 327" xfId="11756"/>
    <cellStyle name="Accent4 328" xfId="11757"/>
    <cellStyle name="Accent4 329" xfId="11758"/>
    <cellStyle name="Accent4 33" xfId="11759"/>
    <cellStyle name="Accent4 330" xfId="11760"/>
    <cellStyle name="Accent4 331" xfId="11761"/>
    <cellStyle name="Accent4 332" xfId="11762"/>
    <cellStyle name="Accent4 333" xfId="11763"/>
    <cellStyle name="Accent4 334" xfId="11764"/>
    <cellStyle name="Accent4 335" xfId="11765"/>
    <cellStyle name="Accent4 336" xfId="11766"/>
    <cellStyle name="Accent4 337" xfId="11767"/>
    <cellStyle name="Accent4 338" xfId="11768"/>
    <cellStyle name="Accent4 339" xfId="11769"/>
    <cellStyle name="Accent4 34" xfId="11770"/>
    <cellStyle name="Accent4 340" xfId="11771"/>
    <cellStyle name="Accent4 341" xfId="11772"/>
    <cellStyle name="Accent4 342" xfId="11773"/>
    <cellStyle name="Accent4 343" xfId="11774"/>
    <cellStyle name="Accent4 344" xfId="11775"/>
    <cellStyle name="Accent4 345" xfId="11776"/>
    <cellStyle name="Accent4 346" xfId="11777"/>
    <cellStyle name="Accent4 347" xfId="11778"/>
    <cellStyle name="Accent4 348" xfId="11779"/>
    <cellStyle name="Accent4 349" xfId="11780"/>
    <cellStyle name="Accent4 35" xfId="11781"/>
    <cellStyle name="Accent4 350" xfId="11782"/>
    <cellStyle name="Accent4 351" xfId="11783"/>
    <cellStyle name="Accent4 352" xfId="11784"/>
    <cellStyle name="Accent4 353" xfId="11785"/>
    <cellStyle name="Accent4 354" xfId="11786"/>
    <cellStyle name="Accent4 355" xfId="11787"/>
    <cellStyle name="Accent4 356" xfId="11788"/>
    <cellStyle name="Accent4 357" xfId="11789"/>
    <cellStyle name="Accent4 358" xfId="11790"/>
    <cellStyle name="Accent4 359" xfId="11791"/>
    <cellStyle name="Accent4 36" xfId="11792"/>
    <cellStyle name="Accent4 360" xfId="11793"/>
    <cellStyle name="Accent4 361" xfId="11794"/>
    <cellStyle name="Accent4 362" xfId="11795"/>
    <cellStyle name="Accent4 363" xfId="11796"/>
    <cellStyle name="Accent4 364" xfId="11797"/>
    <cellStyle name="Accent4 365" xfId="11798"/>
    <cellStyle name="Accent4 366" xfId="11799"/>
    <cellStyle name="Accent4 367" xfId="11800"/>
    <cellStyle name="Accent4 368" xfId="11801"/>
    <cellStyle name="Accent4 369" xfId="11802"/>
    <cellStyle name="Accent4 37" xfId="11803"/>
    <cellStyle name="Accent4 370" xfId="11804"/>
    <cellStyle name="Accent4 371" xfId="11805"/>
    <cellStyle name="Accent4 372" xfId="11806"/>
    <cellStyle name="Accent4 373" xfId="11807"/>
    <cellStyle name="Accent4 374" xfId="11808"/>
    <cellStyle name="Accent4 375" xfId="11809"/>
    <cellStyle name="Accent4 376" xfId="11810"/>
    <cellStyle name="Accent4 377" xfId="11811"/>
    <cellStyle name="Accent4 378" xfId="11812"/>
    <cellStyle name="Accent4 379" xfId="11813"/>
    <cellStyle name="Accent4 38" xfId="11814"/>
    <cellStyle name="Accent4 380" xfId="11815"/>
    <cellStyle name="Accent4 381" xfId="11816"/>
    <cellStyle name="Accent4 382" xfId="11817"/>
    <cellStyle name="Accent4 383" xfId="11818"/>
    <cellStyle name="Accent4 384" xfId="11819"/>
    <cellStyle name="Accent4 385" xfId="11820"/>
    <cellStyle name="Accent4 386" xfId="11821"/>
    <cellStyle name="Accent4 387" xfId="11822"/>
    <cellStyle name="Accent4 388" xfId="11823"/>
    <cellStyle name="Accent4 389" xfId="11824"/>
    <cellStyle name="Accent4 39" xfId="11825"/>
    <cellStyle name="Accent4 390" xfId="11826"/>
    <cellStyle name="Accent4 391" xfId="11827"/>
    <cellStyle name="Accent4 392" xfId="11828"/>
    <cellStyle name="Accent4 393" xfId="11829"/>
    <cellStyle name="Accent4 394" xfId="11830"/>
    <cellStyle name="Accent4 395" xfId="11831"/>
    <cellStyle name="Accent4 396" xfId="11832"/>
    <cellStyle name="Accent4 397" xfId="11833"/>
    <cellStyle name="Accent4 398" xfId="11834"/>
    <cellStyle name="Accent4 399" xfId="11835"/>
    <cellStyle name="Accent4 4" xfId="11836"/>
    <cellStyle name="Accent4 4 2" xfId="11837"/>
    <cellStyle name="Accent4 4 3" xfId="11838"/>
    <cellStyle name="Accent4 40" xfId="11839"/>
    <cellStyle name="Accent4 400" xfId="11840"/>
    <cellStyle name="Accent4 401" xfId="11841"/>
    <cellStyle name="Accent4 402" xfId="11842"/>
    <cellStyle name="Accent4 403" xfId="11843"/>
    <cellStyle name="Accent4 404" xfId="11844"/>
    <cellStyle name="Accent4 405" xfId="11845"/>
    <cellStyle name="Accent4 406" xfId="11846"/>
    <cellStyle name="Accent4 407" xfId="11847"/>
    <cellStyle name="Accent4 408" xfId="11848"/>
    <cellStyle name="Accent4 409" xfId="11849"/>
    <cellStyle name="Accent4 41" xfId="11850"/>
    <cellStyle name="Accent4 410" xfId="11851"/>
    <cellStyle name="Accent4 411" xfId="11852"/>
    <cellStyle name="Accent4 412" xfId="11853"/>
    <cellStyle name="Accent4 413" xfId="11854"/>
    <cellStyle name="Accent4 414" xfId="11855"/>
    <cellStyle name="Accent4 415" xfId="11856"/>
    <cellStyle name="Accent4 416" xfId="11857"/>
    <cellStyle name="Accent4 417" xfId="11858"/>
    <cellStyle name="Accent4 418" xfId="11859"/>
    <cellStyle name="Accent4 419" xfId="11860"/>
    <cellStyle name="Accent4 42" xfId="11861"/>
    <cellStyle name="Accent4 420" xfId="11862"/>
    <cellStyle name="Accent4 421" xfId="11863"/>
    <cellStyle name="Accent4 422" xfId="11864"/>
    <cellStyle name="Accent4 423" xfId="11865"/>
    <cellStyle name="Accent4 424" xfId="11866"/>
    <cellStyle name="Accent4 425" xfId="11867"/>
    <cellStyle name="Accent4 426" xfId="11868"/>
    <cellStyle name="Accent4 427" xfId="11869"/>
    <cellStyle name="Accent4 428" xfId="11870"/>
    <cellStyle name="Accent4 429" xfId="11871"/>
    <cellStyle name="Accent4 43" xfId="11872"/>
    <cellStyle name="Accent4 430" xfId="11873"/>
    <cellStyle name="Accent4 431" xfId="11874"/>
    <cellStyle name="Accent4 432" xfId="11875"/>
    <cellStyle name="Accent4 433" xfId="11876"/>
    <cellStyle name="Accent4 434" xfId="11877"/>
    <cellStyle name="Accent4 435" xfId="11878"/>
    <cellStyle name="Accent4 436" xfId="11879"/>
    <cellStyle name="Accent4 437" xfId="11880"/>
    <cellStyle name="Accent4 438" xfId="11881"/>
    <cellStyle name="Accent4 439" xfId="11882"/>
    <cellStyle name="Accent4 44" xfId="11883"/>
    <cellStyle name="Accent4 440" xfId="11884"/>
    <cellStyle name="Accent4 441" xfId="11885"/>
    <cellStyle name="Accent4 442" xfId="11886"/>
    <cellStyle name="Accent4 443" xfId="11887"/>
    <cellStyle name="Accent4 444" xfId="11888"/>
    <cellStyle name="Accent4 445" xfId="11889"/>
    <cellStyle name="Accent4 446" xfId="11890"/>
    <cellStyle name="Accent4 447" xfId="11891"/>
    <cellStyle name="Accent4 448" xfId="11892"/>
    <cellStyle name="Accent4 449" xfId="11893"/>
    <cellStyle name="Accent4 45" xfId="11894"/>
    <cellStyle name="Accent4 450" xfId="11895"/>
    <cellStyle name="Accent4 451" xfId="11896"/>
    <cellStyle name="Accent4 452" xfId="11897"/>
    <cellStyle name="Accent4 453" xfId="11898"/>
    <cellStyle name="Accent4 454" xfId="11899"/>
    <cellStyle name="Accent4 455" xfId="11900"/>
    <cellStyle name="Accent4 456" xfId="11901"/>
    <cellStyle name="Accent4 457" xfId="11902"/>
    <cellStyle name="Accent4 458" xfId="11903"/>
    <cellStyle name="Accent4 459" xfId="11904"/>
    <cellStyle name="Accent4 46" xfId="11905"/>
    <cellStyle name="Accent4 460" xfId="11906"/>
    <cellStyle name="Accent4 461" xfId="11907"/>
    <cellStyle name="Accent4 462" xfId="11908"/>
    <cellStyle name="Accent4 463" xfId="11909"/>
    <cellStyle name="Accent4 464" xfId="11910"/>
    <cellStyle name="Accent4 465" xfId="11911"/>
    <cellStyle name="Accent4 466" xfId="11912"/>
    <cellStyle name="Accent4 467" xfId="11913"/>
    <cellStyle name="Accent4 468" xfId="11914"/>
    <cellStyle name="Accent4 469" xfId="11915"/>
    <cellStyle name="Accent4 47" xfId="11916"/>
    <cellStyle name="Accent4 470" xfId="11917"/>
    <cellStyle name="Accent4 471" xfId="11918"/>
    <cellStyle name="Accent4 472" xfId="11919"/>
    <cellStyle name="Accent4 473" xfId="11920"/>
    <cellStyle name="Accent4 474" xfId="11921"/>
    <cellStyle name="Accent4 475" xfId="11922"/>
    <cellStyle name="Accent4 476" xfId="11923"/>
    <cellStyle name="Accent4 477" xfId="11924"/>
    <cellStyle name="Accent4 478" xfId="11925"/>
    <cellStyle name="Accent4 479" xfId="11926"/>
    <cellStyle name="Accent4 48" xfId="11927"/>
    <cellStyle name="Accent4 480" xfId="11928"/>
    <cellStyle name="Accent4 481" xfId="11929"/>
    <cellStyle name="Accent4 482" xfId="11930"/>
    <cellStyle name="Accent4 483" xfId="11931"/>
    <cellStyle name="Accent4 484" xfId="11932"/>
    <cellStyle name="Accent4 485" xfId="11933"/>
    <cellStyle name="Accent4 486" xfId="11934"/>
    <cellStyle name="Accent4 487" xfId="11935"/>
    <cellStyle name="Accent4 488" xfId="11936"/>
    <cellStyle name="Accent4 489" xfId="11937"/>
    <cellStyle name="Accent4 49" xfId="11938"/>
    <cellStyle name="Accent4 490" xfId="11939"/>
    <cellStyle name="Accent4 491" xfId="11940"/>
    <cellStyle name="Accent4 492" xfId="11941"/>
    <cellStyle name="Accent4 493" xfId="11942"/>
    <cellStyle name="Accent4 494" xfId="11943"/>
    <cellStyle name="Accent4 495" xfId="11944"/>
    <cellStyle name="Accent4 496" xfId="11945"/>
    <cellStyle name="Accent4 497" xfId="11946"/>
    <cellStyle name="Accent4 498" xfId="11947"/>
    <cellStyle name="Accent4 499" xfId="11948"/>
    <cellStyle name="Accent4 5" xfId="11949"/>
    <cellStyle name="Accent4 50" xfId="11950"/>
    <cellStyle name="Accent4 500" xfId="11951"/>
    <cellStyle name="Accent4 501" xfId="11952"/>
    <cellStyle name="Accent4 502" xfId="11953"/>
    <cellStyle name="Accent4 503" xfId="11954"/>
    <cellStyle name="Accent4 504" xfId="11955"/>
    <cellStyle name="Accent4 505" xfId="11956"/>
    <cellStyle name="Accent4 506" xfId="11957"/>
    <cellStyle name="Accent4 507" xfId="11958"/>
    <cellStyle name="Accent4 508" xfId="11959"/>
    <cellStyle name="Accent4 509" xfId="11960"/>
    <cellStyle name="Accent4 51" xfId="11961"/>
    <cellStyle name="Accent4 510" xfId="11962"/>
    <cellStyle name="Accent4 511" xfId="11963"/>
    <cellStyle name="Accent4 512" xfId="11964"/>
    <cellStyle name="Accent4 513" xfId="11965"/>
    <cellStyle name="Accent4 514" xfId="11966"/>
    <cellStyle name="Accent4 515" xfId="11967"/>
    <cellStyle name="Accent4 516" xfId="11968"/>
    <cellStyle name="Accent4 517" xfId="11969"/>
    <cellStyle name="Accent4 518" xfId="11970"/>
    <cellStyle name="Accent4 519" xfId="11971"/>
    <cellStyle name="Accent4 52" xfId="11972"/>
    <cellStyle name="Accent4 520" xfId="11973"/>
    <cellStyle name="Accent4 521" xfId="11974"/>
    <cellStyle name="Accent4 522" xfId="11975"/>
    <cellStyle name="Accent4 523" xfId="11976"/>
    <cellStyle name="Accent4 524" xfId="11977"/>
    <cellStyle name="Accent4 525" xfId="11978"/>
    <cellStyle name="Accent4 526" xfId="11979"/>
    <cellStyle name="Accent4 527" xfId="11980"/>
    <cellStyle name="Accent4 528" xfId="11981"/>
    <cellStyle name="Accent4 529" xfId="11982"/>
    <cellStyle name="Accent4 53" xfId="11983"/>
    <cellStyle name="Accent4 530" xfId="11984"/>
    <cellStyle name="Accent4 531" xfId="11985"/>
    <cellStyle name="Accent4 532" xfId="11986"/>
    <cellStyle name="Accent4 533" xfId="11987"/>
    <cellStyle name="Accent4 534" xfId="11988"/>
    <cellStyle name="Accent4 535" xfId="11989"/>
    <cellStyle name="Accent4 536" xfId="11990"/>
    <cellStyle name="Accent4 537" xfId="11991"/>
    <cellStyle name="Accent4 538" xfId="11992"/>
    <cellStyle name="Accent4 539" xfId="11993"/>
    <cellStyle name="Accent4 54" xfId="11994"/>
    <cellStyle name="Accent4 540" xfId="11995"/>
    <cellStyle name="Accent4 541" xfId="11996"/>
    <cellStyle name="Accent4 542" xfId="11997"/>
    <cellStyle name="Accent4 543" xfId="11998"/>
    <cellStyle name="Accent4 544" xfId="11999"/>
    <cellStyle name="Accent4 545" xfId="12000"/>
    <cellStyle name="Accent4 546" xfId="12001"/>
    <cellStyle name="Accent4 547" xfId="12002"/>
    <cellStyle name="Accent4 548" xfId="12003"/>
    <cellStyle name="Accent4 549" xfId="12004"/>
    <cellStyle name="Accent4 55" xfId="12005"/>
    <cellStyle name="Accent4 550" xfId="12006"/>
    <cellStyle name="Accent4 551" xfId="12007"/>
    <cellStyle name="Accent4 552" xfId="12008"/>
    <cellStyle name="Accent4 553" xfId="12009"/>
    <cellStyle name="Accent4 554" xfId="12010"/>
    <cellStyle name="Accent4 555" xfId="12011"/>
    <cellStyle name="Accent4 556" xfId="12012"/>
    <cellStyle name="Accent4 557" xfId="12013"/>
    <cellStyle name="Accent4 558" xfId="12014"/>
    <cellStyle name="Accent4 559" xfId="12015"/>
    <cellStyle name="Accent4 56" xfId="12016"/>
    <cellStyle name="Accent4 560" xfId="12017"/>
    <cellStyle name="Accent4 561" xfId="12018"/>
    <cellStyle name="Accent4 562" xfId="12019"/>
    <cellStyle name="Accent4 563" xfId="12020"/>
    <cellStyle name="Accent4 564" xfId="12021"/>
    <cellStyle name="Accent4 565" xfId="12022"/>
    <cellStyle name="Accent4 566" xfId="12023"/>
    <cellStyle name="Accent4 567" xfId="12024"/>
    <cellStyle name="Accent4 568" xfId="12025"/>
    <cellStyle name="Accent4 569" xfId="12026"/>
    <cellStyle name="Accent4 57" xfId="12027"/>
    <cellStyle name="Accent4 570" xfId="12028"/>
    <cellStyle name="Accent4 571" xfId="12029"/>
    <cellStyle name="Accent4 572" xfId="12030"/>
    <cellStyle name="Accent4 573" xfId="12031"/>
    <cellStyle name="Accent4 574" xfId="12032"/>
    <cellStyle name="Accent4 575" xfId="12033"/>
    <cellStyle name="Accent4 576" xfId="12034"/>
    <cellStyle name="Accent4 577" xfId="12035"/>
    <cellStyle name="Accent4 578" xfId="12036"/>
    <cellStyle name="Accent4 579" xfId="12037"/>
    <cellStyle name="Accent4 58" xfId="12038"/>
    <cellStyle name="Accent4 580" xfId="12039"/>
    <cellStyle name="Accent4 581" xfId="12040"/>
    <cellStyle name="Accent4 582" xfId="12041"/>
    <cellStyle name="Accent4 583" xfId="12042"/>
    <cellStyle name="Accent4 584" xfId="12043"/>
    <cellStyle name="Accent4 585" xfId="12044"/>
    <cellStyle name="Accent4 586" xfId="12045"/>
    <cellStyle name="Accent4 587" xfId="12046"/>
    <cellStyle name="Accent4 588" xfId="12047"/>
    <cellStyle name="Accent4 589" xfId="12048"/>
    <cellStyle name="Accent4 59" xfId="12049"/>
    <cellStyle name="Accent4 590" xfId="12050"/>
    <cellStyle name="Accent4 591" xfId="12051"/>
    <cellStyle name="Accent4 592" xfId="12052"/>
    <cellStyle name="Accent4 593" xfId="12053"/>
    <cellStyle name="Accent4 594" xfId="12054"/>
    <cellStyle name="Accent4 595" xfId="12055"/>
    <cellStyle name="Accent4 6" xfId="12056"/>
    <cellStyle name="Accent4 60" xfId="12057"/>
    <cellStyle name="Accent4 61" xfId="12058"/>
    <cellStyle name="Accent4 62" xfId="12059"/>
    <cellStyle name="Accent4 63" xfId="12060"/>
    <cellStyle name="Accent4 64" xfId="12061"/>
    <cellStyle name="Accent4 65" xfId="12062"/>
    <cellStyle name="Accent4 66" xfId="12063"/>
    <cellStyle name="Accent4 67" xfId="12064"/>
    <cellStyle name="Accent4 68" xfId="12065"/>
    <cellStyle name="Accent4 69" xfId="12066"/>
    <cellStyle name="Accent4 7" xfId="12067"/>
    <cellStyle name="Accent4 70" xfId="12068"/>
    <cellStyle name="Accent4 71" xfId="12069"/>
    <cellStyle name="Accent4 72" xfId="12070"/>
    <cellStyle name="Accent4 73" xfId="12071"/>
    <cellStyle name="Accent4 74" xfId="12072"/>
    <cellStyle name="Accent4 75" xfId="12073"/>
    <cellStyle name="Accent4 76" xfId="12074"/>
    <cellStyle name="Accent4 77" xfId="12075"/>
    <cellStyle name="Accent4 78" xfId="12076"/>
    <cellStyle name="Accent4 79" xfId="12077"/>
    <cellStyle name="Accent4 8" xfId="12078"/>
    <cellStyle name="Accent4 80" xfId="12079"/>
    <cellStyle name="Accent4 81" xfId="12080"/>
    <cellStyle name="Accent4 82" xfId="12081"/>
    <cellStyle name="Accent4 83" xfId="12082"/>
    <cellStyle name="Accent4 84" xfId="12083"/>
    <cellStyle name="Accent4 85" xfId="12084"/>
    <cellStyle name="Accent4 86" xfId="12085"/>
    <cellStyle name="Accent4 87" xfId="12086"/>
    <cellStyle name="Accent4 88" xfId="12087"/>
    <cellStyle name="Accent4 89" xfId="12088"/>
    <cellStyle name="Accent4 9" xfId="12089"/>
    <cellStyle name="Accent4 90" xfId="12090"/>
    <cellStyle name="Accent4 91" xfId="12091"/>
    <cellStyle name="Accent4 92" xfId="12092"/>
    <cellStyle name="Accent4 93" xfId="12093"/>
    <cellStyle name="Accent4 94" xfId="12094"/>
    <cellStyle name="Accent4 95" xfId="12095"/>
    <cellStyle name="Accent4 96" xfId="12096"/>
    <cellStyle name="Accent4 97" xfId="12097"/>
    <cellStyle name="Accent4 98" xfId="12098"/>
    <cellStyle name="Accent4 99" xfId="12099"/>
    <cellStyle name="Accent5 - 20%" xfId="12100"/>
    <cellStyle name="Accent5 - 20% 2" xfId="12101"/>
    <cellStyle name="Accent5 - 20%_2011 OM ASM Report" xfId="12102"/>
    <cellStyle name="Accent5 - 40%" xfId="12103"/>
    <cellStyle name="Accent5 - 40% 2" xfId="12104"/>
    <cellStyle name="Accent5 - 40%_County_Stop_Light_Chart_2012_02" xfId="12105"/>
    <cellStyle name="Accent5 - 60%" xfId="12106"/>
    <cellStyle name="Accent5 - 60% 2" xfId="12107"/>
    <cellStyle name="Accent5 - 60%_2011 OM ASM Report" xfId="12108"/>
    <cellStyle name="Accent5 10" xfId="12109"/>
    <cellStyle name="Accent5 100" xfId="12110"/>
    <cellStyle name="Accent5 101" xfId="12111"/>
    <cellStyle name="Accent5 102" xfId="12112"/>
    <cellStyle name="Accent5 103" xfId="12113"/>
    <cellStyle name="Accent5 104" xfId="12114"/>
    <cellStyle name="Accent5 105" xfId="12115"/>
    <cellStyle name="Accent5 106" xfId="12116"/>
    <cellStyle name="Accent5 107" xfId="12117"/>
    <cellStyle name="Accent5 108" xfId="12118"/>
    <cellStyle name="Accent5 109" xfId="12119"/>
    <cellStyle name="Accent5 11" xfId="12120"/>
    <cellStyle name="Accent5 110" xfId="12121"/>
    <cellStyle name="Accent5 111" xfId="12122"/>
    <cellStyle name="Accent5 112" xfId="12123"/>
    <cellStyle name="Accent5 113" xfId="12124"/>
    <cellStyle name="Accent5 114" xfId="12125"/>
    <cellStyle name="Accent5 115" xfId="12126"/>
    <cellStyle name="Accent5 116" xfId="12127"/>
    <cellStyle name="Accent5 117" xfId="12128"/>
    <cellStyle name="Accent5 118" xfId="12129"/>
    <cellStyle name="Accent5 119" xfId="12130"/>
    <cellStyle name="Accent5 12" xfId="12131"/>
    <cellStyle name="Accent5 120" xfId="12132"/>
    <cellStyle name="Accent5 121" xfId="12133"/>
    <cellStyle name="Accent5 122" xfId="12134"/>
    <cellStyle name="Accent5 123" xfId="12135"/>
    <cellStyle name="Accent5 124" xfId="12136"/>
    <cellStyle name="Accent5 125" xfId="12137"/>
    <cellStyle name="Accent5 126" xfId="12138"/>
    <cellStyle name="Accent5 127" xfId="12139"/>
    <cellStyle name="Accent5 128" xfId="12140"/>
    <cellStyle name="Accent5 129" xfId="12141"/>
    <cellStyle name="Accent5 13" xfId="12142"/>
    <cellStyle name="Accent5 130" xfId="12143"/>
    <cellStyle name="Accent5 131" xfId="12144"/>
    <cellStyle name="Accent5 132" xfId="12145"/>
    <cellStyle name="Accent5 133" xfId="12146"/>
    <cellStyle name="Accent5 134" xfId="12147"/>
    <cellStyle name="Accent5 135" xfId="12148"/>
    <cellStyle name="Accent5 136" xfId="12149"/>
    <cellStyle name="Accent5 137" xfId="12150"/>
    <cellStyle name="Accent5 138" xfId="12151"/>
    <cellStyle name="Accent5 139" xfId="12152"/>
    <cellStyle name="Accent5 14" xfId="12153"/>
    <cellStyle name="Accent5 140" xfId="12154"/>
    <cellStyle name="Accent5 141" xfId="12155"/>
    <cellStyle name="Accent5 142" xfId="12156"/>
    <cellStyle name="Accent5 143" xfId="12157"/>
    <cellStyle name="Accent5 144" xfId="12158"/>
    <cellStyle name="Accent5 145" xfId="12159"/>
    <cellStyle name="Accent5 146" xfId="12160"/>
    <cellStyle name="Accent5 147" xfId="12161"/>
    <cellStyle name="Accent5 148" xfId="12162"/>
    <cellStyle name="Accent5 149" xfId="12163"/>
    <cellStyle name="Accent5 15" xfId="12164"/>
    <cellStyle name="Accent5 150" xfId="12165"/>
    <cellStyle name="Accent5 151" xfId="12166"/>
    <cellStyle name="Accent5 152" xfId="12167"/>
    <cellStyle name="Accent5 153" xfId="12168"/>
    <cellStyle name="Accent5 154" xfId="12169"/>
    <cellStyle name="Accent5 155" xfId="12170"/>
    <cellStyle name="Accent5 156" xfId="12171"/>
    <cellStyle name="Accent5 157" xfId="12172"/>
    <cellStyle name="Accent5 158" xfId="12173"/>
    <cellStyle name="Accent5 159" xfId="12174"/>
    <cellStyle name="Accent5 16" xfId="12175"/>
    <cellStyle name="Accent5 160" xfId="12176"/>
    <cellStyle name="Accent5 161" xfId="12177"/>
    <cellStyle name="Accent5 162" xfId="12178"/>
    <cellStyle name="Accent5 163" xfId="12179"/>
    <cellStyle name="Accent5 164" xfId="12180"/>
    <cellStyle name="Accent5 165" xfId="12181"/>
    <cellStyle name="Accent5 166" xfId="12182"/>
    <cellStyle name="Accent5 167" xfId="12183"/>
    <cellStyle name="Accent5 168" xfId="12184"/>
    <cellStyle name="Accent5 169" xfId="12185"/>
    <cellStyle name="Accent5 17" xfId="12186"/>
    <cellStyle name="Accent5 170" xfId="12187"/>
    <cellStyle name="Accent5 171" xfId="12188"/>
    <cellStyle name="Accent5 172" xfId="12189"/>
    <cellStyle name="Accent5 173" xfId="12190"/>
    <cellStyle name="Accent5 174" xfId="12191"/>
    <cellStyle name="Accent5 175" xfId="12192"/>
    <cellStyle name="Accent5 176" xfId="12193"/>
    <cellStyle name="Accent5 177" xfId="12194"/>
    <cellStyle name="Accent5 178" xfId="12195"/>
    <cellStyle name="Accent5 179" xfId="12196"/>
    <cellStyle name="Accent5 18" xfId="12197"/>
    <cellStyle name="Accent5 180" xfId="12198"/>
    <cellStyle name="Accent5 181" xfId="12199"/>
    <cellStyle name="Accent5 182" xfId="12200"/>
    <cellStyle name="Accent5 183" xfId="12201"/>
    <cellStyle name="Accent5 184" xfId="12202"/>
    <cellStyle name="Accent5 185" xfId="12203"/>
    <cellStyle name="Accent5 186" xfId="12204"/>
    <cellStyle name="Accent5 187" xfId="12205"/>
    <cellStyle name="Accent5 188" xfId="12206"/>
    <cellStyle name="Accent5 189" xfId="12207"/>
    <cellStyle name="Accent5 19" xfId="12208"/>
    <cellStyle name="Accent5 190" xfId="12209"/>
    <cellStyle name="Accent5 191" xfId="12210"/>
    <cellStyle name="Accent5 192" xfId="12211"/>
    <cellStyle name="Accent5 193" xfId="12212"/>
    <cellStyle name="Accent5 194" xfId="12213"/>
    <cellStyle name="Accent5 195" xfId="12214"/>
    <cellStyle name="Accent5 196" xfId="12215"/>
    <cellStyle name="Accent5 197" xfId="12216"/>
    <cellStyle name="Accent5 198" xfId="12217"/>
    <cellStyle name="Accent5 199" xfId="12218"/>
    <cellStyle name="Accent5 2" xfId="12219"/>
    <cellStyle name="Accent5 2 2" xfId="12220"/>
    <cellStyle name="Accent5 2 2 2" xfId="12221"/>
    <cellStyle name="Accent5 2 3" xfId="12222"/>
    <cellStyle name="Accent5 20" xfId="12223"/>
    <cellStyle name="Accent5 200" xfId="12224"/>
    <cellStyle name="Accent5 201" xfId="12225"/>
    <cellStyle name="Accent5 202" xfId="12226"/>
    <cellStyle name="Accent5 203" xfId="12227"/>
    <cellStyle name="Accent5 204" xfId="12228"/>
    <cellStyle name="Accent5 205" xfId="12229"/>
    <cellStyle name="Accent5 206" xfId="12230"/>
    <cellStyle name="Accent5 207" xfId="12231"/>
    <cellStyle name="Accent5 208" xfId="12232"/>
    <cellStyle name="Accent5 209" xfId="12233"/>
    <cellStyle name="Accent5 21" xfId="12234"/>
    <cellStyle name="Accent5 210" xfId="12235"/>
    <cellStyle name="Accent5 211" xfId="12236"/>
    <cellStyle name="Accent5 212" xfId="12237"/>
    <cellStyle name="Accent5 213" xfId="12238"/>
    <cellStyle name="Accent5 214" xfId="12239"/>
    <cellStyle name="Accent5 215" xfId="12240"/>
    <cellStyle name="Accent5 216" xfId="12241"/>
    <cellStyle name="Accent5 217" xfId="12242"/>
    <cellStyle name="Accent5 218" xfId="12243"/>
    <cellStyle name="Accent5 219" xfId="12244"/>
    <cellStyle name="Accent5 22" xfId="12245"/>
    <cellStyle name="Accent5 220" xfId="12246"/>
    <cellStyle name="Accent5 221" xfId="12247"/>
    <cellStyle name="Accent5 222" xfId="12248"/>
    <cellStyle name="Accent5 223" xfId="12249"/>
    <cellStyle name="Accent5 224" xfId="12250"/>
    <cellStyle name="Accent5 225" xfId="12251"/>
    <cellStyle name="Accent5 226" xfId="12252"/>
    <cellStyle name="Accent5 227" xfId="12253"/>
    <cellStyle name="Accent5 228" xfId="12254"/>
    <cellStyle name="Accent5 229" xfId="12255"/>
    <cellStyle name="Accent5 23" xfId="12256"/>
    <cellStyle name="Accent5 230" xfId="12257"/>
    <cellStyle name="Accent5 231" xfId="12258"/>
    <cellStyle name="Accent5 232" xfId="12259"/>
    <cellStyle name="Accent5 233" xfId="12260"/>
    <cellStyle name="Accent5 234" xfId="12261"/>
    <cellStyle name="Accent5 235" xfId="12262"/>
    <cellStyle name="Accent5 236" xfId="12263"/>
    <cellStyle name="Accent5 237" xfId="12264"/>
    <cellStyle name="Accent5 238" xfId="12265"/>
    <cellStyle name="Accent5 239" xfId="12266"/>
    <cellStyle name="Accent5 24" xfId="12267"/>
    <cellStyle name="Accent5 240" xfId="12268"/>
    <cellStyle name="Accent5 241" xfId="12269"/>
    <cellStyle name="Accent5 242" xfId="12270"/>
    <cellStyle name="Accent5 243" xfId="12271"/>
    <cellStyle name="Accent5 244" xfId="12272"/>
    <cellStyle name="Accent5 245" xfId="12273"/>
    <cellStyle name="Accent5 246" xfId="12274"/>
    <cellStyle name="Accent5 247" xfId="12275"/>
    <cellStyle name="Accent5 248" xfId="12276"/>
    <cellStyle name="Accent5 249" xfId="12277"/>
    <cellStyle name="Accent5 25" xfId="12278"/>
    <cellStyle name="Accent5 250" xfId="12279"/>
    <cellStyle name="Accent5 251" xfId="12280"/>
    <cellStyle name="Accent5 252" xfId="12281"/>
    <cellStyle name="Accent5 253" xfId="12282"/>
    <cellStyle name="Accent5 254" xfId="12283"/>
    <cellStyle name="Accent5 255" xfId="12284"/>
    <cellStyle name="Accent5 256" xfId="12285"/>
    <cellStyle name="Accent5 257" xfId="12286"/>
    <cellStyle name="Accent5 258" xfId="12287"/>
    <cellStyle name="Accent5 259" xfId="12288"/>
    <cellStyle name="Accent5 26" xfId="12289"/>
    <cellStyle name="Accent5 260" xfId="12290"/>
    <cellStyle name="Accent5 261" xfId="12291"/>
    <cellStyle name="Accent5 262" xfId="12292"/>
    <cellStyle name="Accent5 263" xfId="12293"/>
    <cellStyle name="Accent5 264" xfId="12294"/>
    <cellStyle name="Accent5 265" xfId="12295"/>
    <cellStyle name="Accent5 266" xfId="12296"/>
    <cellStyle name="Accent5 267" xfId="12297"/>
    <cellStyle name="Accent5 268" xfId="12298"/>
    <cellStyle name="Accent5 269" xfId="12299"/>
    <cellStyle name="Accent5 27" xfId="12300"/>
    <cellStyle name="Accent5 270" xfId="12301"/>
    <cellStyle name="Accent5 271" xfId="12302"/>
    <cellStyle name="Accent5 272" xfId="12303"/>
    <cellStyle name="Accent5 273" xfId="12304"/>
    <cellStyle name="Accent5 274" xfId="12305"/>
    <cellStyle name="Accent5 275" xfId="12306"/>
    <cellStyle name="Accent5 276" xfId="12307"/>
    <cellStyle name="Accent5 277" xfId="12308"/>
    <cellStyle name="Accent5 278" xfId="12309"/>
    <cellStyle name="Accent5 279" xfId="12310"/>
    <cellStyle name="Accent5 28" xfId="12311"/>
    <cellStyle name="Accent5 280" xfId="12312"/>
    <cellStyle name="Accent5 281" xfId="12313"/>
    <cellStyle name="Accent5 282" xfId="12314"/>
    <cellStyle name="Accent5 283" xfId="12315"/>
    <cellStyle name="Accent5 284" xfId="12316"/>
    <cellStyle name="Accent5 285" xfId="12317"/>
    <cellStyle name="Accent5 286" xfId="12318"/>
    <cellStyle name="Accent5 287" xfId="12319"/>
    <cellStyle name="Accent5 288" xfId="12320"/>
    <cellStyle name="Accent5 289" xfId="12321"/>
    <cellStyle name="Accent5 29" xfId="12322"/>
    <cellStyle name="Accent5 290" xfId="12323"/>
    <cellStyle name="Accent5 291" xfId="12324"/>
    <cellStyle name="Accent5 292" xfId="12325"/>
    <cellStyle name="Accent5 293" xfId="12326"/>
    <cellStyle name="Accent5 294" xfId="12327"/>
    <cellStyle name="Accent5 295" xfId="12328"/>
    <cellStyle name="Accent5 296" xfId="12329"/>
    <cellStyle name="Accent5 297" xfId="12330"/>
    <cellStyle name="Accent5 298" xfId="12331"/>
    <cellStyle name="Accent5 299" xfId="12332"/>
    <cellStyle name="Accent5 3" xfId="12333"/>
    <cellStyle name="Accent5 3 2" xfId="12334"/>
    <cellStyle name="Accent5 3 3" xfId="12335"/>
    <cellStyle name="Accent5 30" xfId="12336"/>
    <cellStyle name="Accent5 300" xfId="12337"/>
    <cellStyle name="Accent5 301" xfId="12338"/>
    <cellStyle name="Accent5 302" xfId="12339"/>
    <cellStyle name="Accent5 303" xfId="12340"/>
    <cellStyle name="Accent5 304" xfId="12341"/>
    <cellStyle name="Accent5 305" xfId="12342"/>
    <cellStyle name="Accent5 306" xfId="12343"/>
    <cellStyle name="Accent5 307" xfId="12344"/>
    <cellStyle name="Accent5 308" xfId="12345"/>
    <cellStyle name="Accent5 309" xfId="12346"/>
    <cellStyle name="Accent5 31" xfId="12347"/>
    <cellStyle name="Accent5 310" xfId="12348"/>
    <cellStyle name="Accent5 311" xfId="12349"/>
    <cellStyle name="Accent5 312" xfId="12350"/>
    <cellStyle name="Accent5 313" xfId="12351"/>
    <cellStyle name="Accent5 314" xfId="12352"/>
    <cellStyle name="Accent5 315" xfId="12353"/>
    <cellStyle name="Accent5 316" xfId="12354"/>
    <cellStyle name="Accent5 317" xfId="12355"/>
    <cellStyle name="Accent5 318" xfId="12356"/>
    <cellStyle name="Accent5 319" xfId="12357"/>
    <cellStyle name="Accent5 32" xfId="12358"/>
    <cellStyle name="Accent5 320" xfId="12359"/>
    <cellStyle name="Accent5 321" xfId="12360"/>
    <cellStyle name="Accent5 322" xfId="12361"/>
    <cellStyle name="Accent5 323" xfId="12362"/>
    <cellStyle name="Accent5 324" xfId="12363"/>
    <cellStyle name="Accent5 325" xfId="12364"/>
    <cellStyle name="Accent5 326" xfId="12365"/>
    <cellStyle name="Accent5 327" xfId="12366"/>
    <cellStyle name="Accent5 328" xfId="12367"/>
    <cellStyle name="Accent5 329" xfId="12368"/>
    <cellStyle name="Accent5 33" xfId="12369"/>
    <cellStyle name="Accent5 330" xfId="12370"/>
    <cellStyle name="Accent5 331" xfId="12371"/>
    <cellStyle name="Accent5 332" xfId="12372"/>
    <cellStyle name="Accent5 333" xfId="12373"/>
    <cellStyle name="Accent5 334" xfId="12374"/>
    <cellStyle name="Accent5 335" xfId="12375"/>
    <cellStyle name="Accent5 336" xfId="12376"/>
    <cellStyle name="Accent5 337" xfId="12377"/>
    <cellStyle name="Accent5 338" xfId="12378"/>
    <cellStyle name="Accent5 339" xfId="12379"/>
    <cellStyle name="Accent5 34" xfId="12380"/>
    <cellStyle name="Accent5 340" xfId="12381"/>
    <cellStyle name="Accent5 341" xfId="12382"/>
    <cellStyle name="Accent5 342" xfId="12383"/>
    <cellStyle name="Accent5 343" xfId="12384"/>
    <cellStyle name="Accent5 344" xfId="12385"/>
    <cellStyle name="Accent5 345" xfId="12386"/>
    <cellStyle name="Accent5 346" xfId="12387"/>
    <cellStyle name="Accent5 347" xfId="12388"/>
    <cellStyle name="Accent5 348" xfId="12389"/>
    <cellStyle name="Accent5 349" xfId="12390"/>
    <cellStyle name="Accent5 35" xfId="12391"/>
    <cellStyle name="Accent5 350" xfId="12392"/>
    <cellStyle name="Accent5 351" xfId="12393"/>
    <cellStyle name="Accent5 352" xfId="12394"/>
    <cellStyle name="Accent5 353" xfId="12395"/>
    <cellStyle name="Accent5 354" xfId="12396"/>
    <cellStyle name="Accent5 355" xfId="12397"/>
    <cellStyle name="Accent5 356" xfId="12398"/>
    <cellStyle name="Accent5 357" xfId="12399"/>
    <cellStyle name="Accent5 358" xfId="12400"/>
    <cellStyle name="Accent5 359" xfId="12401"/>
    <cellStyle name="Accent5 36" xfId="12402"/>
    <cellStyle name="Accent5 360" xfId="12403"/>
    <cellStyle name="Accent5 361" xfId="12404"/>
    <cellStyle name="Accent5 362" xfId="12405"/>
    <cellStyle name="Accent5 363" xfId="12406"/>
    <cellStyle name="Accent5 364" xfId="12407"/>
    <cellStyle name="Accent5 365" xfId="12408"/>
    <cellStyle name="Accent5 366" xfId="12409"/>
    <cellStyle name="Accent5 367" xfId="12410"/>
    <cellStyle name="Accent5 368" xfId="12411"/>
    <cellStyle name="Accent5 369" xfId="12412"/>
    <cellStyle name="Accent5 37" xfId="12413"/>
    <cellStyle name="Accent5 370" xfId="12414"/>
    <cellStyle name="Accent5 371" xfId="12415"/>
    <cellStyle name="Accent5 372" xfId="12416"/>
    <cellStyle name="Accent5 373" xfId="12417"/>
    <cellStyle name="Accent5 374" xfId="12418"/>
    <cellStyle name="Accent5 375" xfId="12419"/>
    <cellStyle name="Accent5 376" xfId="12420"/>
    <cellStyle name="Accent5 377" xfId="12421"/>
    <cellStyle name="Accent5 378" xfId="12422"/>
    <cellStyle name="Accent5 379" xfId="12423"/>
    <cellStyle name="Accent5 38" xfId="12424"/>
    <cellStyle name="Accent5 380" xfId="12425"/>
    <cellStyle name="Accent5 381" xfId="12426"/>
    <cellStyle name="Accent5 382" xfId="12427"/>
    <cellStyle name="Accent5 383" xfId="12428"/>
    <cellStyle name="Accent5 384" xfId="12429"/>
    <cellStyle name="Accent5 385" xfId="12430"/>
    <cellStyle name="Accent5 386" xfId="12431"/>
    <cellStyle name="Accent5 387" xfId="12432"/>
    <cellStyle name="Accent5 388" xfId="12433"/>
    <cellStyle name="Accent5 389" xfId="12434"/>
    <cellStyle name="Accent5 39" xfId="12435"/>
    <cellStyle name="Accent5 390" xfId="12436"/>
    <cellStyle name="Accent5 391" xfId="12437"/>
    <cellStyle name="Accent5 392" xfId="12438"/>
    <cellStyle name="Accent5 393" xfId="12439"/>
    <cellStyle name="Accent5 394" xfId="12440"/>
    <cellStyle name="Accent5 395" xfId="12441"/>
    <cellStyle name="Accent5 396" xfId="12442"/>
    <cellStyle name="Accent5 397" xfId="12443"/>
    <cellStyle name="Accent5 398" xfId="12444"/>
    <cellStyle name="Accent5 399" xfId="12445"/>
    <cellStyle name="Accent5 4" xfId="12446"/>
    <cellStyle name="Accent5 40" xfId="12447"/>
    <cellStyle name="Accent5 400" xfId="12448"/>
    <cellStyle name="Accent5 401" xfId="12449"/>
    <cellStyle name="Accent5 402" xfId="12450"/>
    <cellStyle name="Accent5 403" xfId="12451"/>
    <cellStyle name="Accent5 404" xfId="12452"/>
    <cellStyle name="Accent5 405" xfId="12453"/>
    <cellStyle name="Accent5 406" xfId="12454"/>
    <cellStyle name="Accent5 407" xfId="12455"/>
    <cellStyle name="Accent5 408" xfId="12456"/>
    <cellStyle name="Accent5 409" xfId="12457"/>
    <cellStyle name="Accent5 41" xfId="12458"/>
    <cellStyle name="Accent5 410" xfId="12459"/>
    <cellStyle name="Accent5 411" xfId="12460"/>
    <cellStyle name="Accent5 412" xfId="12461"/>
    <cellStyle name="Accent5 413" xfId="12462"/>
    <cellStyle name="Accent5 414" xfId="12463"/>
    <cellStyle name="Accent5 415" xfId="12464"/>
    <cellStyle name="Accent5 416" xfId="12465"/>
    <cellStyle name="Accent5 417" xfId="12466"/>
    <cellStyle name="Accent5 418" xfId="12467"/>
    <cellStyle name="Accent5 419" xfId="12468"/>
    <cellStyle name="Accent5 42" xfId="12469"/>
    <cellStyle name="Accent5 420" xfId="12470"/>
    <cellStyle name="Accent5 421" xfId="12471"/>
    <cellStyle name="Accent5 422" xfId="12472"/>
    <cellStyle name="Accent5 423" xfId="12473"/>
    <cellStyle name="Accent5 424" xfId="12474"/>
    <cellStyle name="Accent5 425" xfId="12475"/>
    <cellStyle name="Accent5 426" xfId="12476"/>
    <cellStyle name="Accent5 427" xfId="12477"/>
    <cellStyle name="Accent5 428" xfId="12478"/>
    <cellStyle name="Accent5 429" xfId="12479"/>
    <cellStyle name="Accent5 43" xfId="12480"/>
    <cellStyle name="Accent5 430" xfId="12481"/>
    <cellStyle name="Accent5 431" xfId="12482"/>
    <cellStyle name="Accent5 432" xfId="12483"/>
    <cellStyle name="Accent5 433" xfId="12484"/>
    <cellStyle name="Accent5 434" xfId="12485"/>
    <cellStyle name="Accent5 435" xfId="12486"/>
    <cellStyle name="Accent5 436" xfId="12487"/>
    <cellStyle name="Accent5 437" xfId="12488"/>
    <cellStyle name="Accent5 438" xfId="12489"/>
    <cellStyle name="Accent5 439" xfId="12490"/>
    <cellStyle name="Accent5 44" xfId="12491"/>
    <cellStyle name="Accent5 440" xfId="12492"/>
    <cellStyle name="Accent5 441" xfId="12493"/>
    <cellStyle name="Accent5 442" xfId="12494"/>
    <cellStyle name="Accent5 443" xfId="12495"/>
    <cellStyle name="Accent5 444" xfId="12496"/>
    <cellStyle name="Accent5 445" xfId="12497"/>
    <cellStyle name="Accent5 446" xfId="12498"/>
    <cellStyle name="Accent5 447" xfId="12499"/>
    <cellStyle name="Accent5 448" xfId="12500"/>
    <cellStyle name="Accent5 449" xfId="12501"/>
    <cellStyle name="Accent5 45" xfId="12502"/>
    <cellStyle name="Accent5 450" xfId="12503"/>
    <cellStyle name="Accent5 451" xfId="12504"/>
    <cellStyle name="Accent5 452" xfId="12505"/>
    <cellStyle name="Accent5 453" xfId="12506"/>
    <cellStyle name="Accent5 454" xfId="12507"/>
    <cellStyle name="Accent5 455" xfId="12508"/>
    <cellStyle name="Accent5 456" xfId="12509"/>
    <cellStyle name="Accent5 457" xfId="12510"/>
    <cellStyle name="Accent5 458" xfId="12511"/>
    <cellStyle name="Accent5 459" xfId="12512"/>
    <cellStyle name="Accent5 46" xfId="12513"/>
    <cellStyle name="Accent5 460" xfId="12514"/>
    <cellStyle name="Accent5 461" xfId="12515"/>
    <cellStyle name="Accent5 462" xfId="12516"/>
    <cellStyle name="Accent5 463" xfId="12517"/>
    <cellStyle name="Accent5 464" xfId="12518"/>
    <cellStyle name="Accent5 465" xfId="12519"/>
    <cellStyle name="Accent5 466" xfId="12520"/>
    <cellStyle name="Accent5 467" xfId="12521"/>
    <cellStyle name="Accent5 468" xfId="12522"/>
    <cellStyle name="Accent5 469" xfId="12523"/>
    <cellStyle name="Accent5 47" xfId="12524"/>
    <cellStyle name="Accent5 470" xfId="12525"/>
    <cellStyle name="Accent5 471" xfId="12526"/>
    <cellStyle name="Accent5 472" xfId="12527"/>
    <cellStyle name="Accent5 473" xfId="12528"/>
    <cellStyle name="Accent5 474" xfId="12529"/>
    <cellStyle name="Accent5 475" xfId="12530"/>
    <cellStyle name="Accent5 476" xfId="12531"/>
    <cellStyle name="Accent5 477" xfId="12532"/>
    <cellStyle name="Accent5 478" xfId="12533"/>
    <cellStyle name="Accent5 479" xfId="12534"/>
    <cellStyle name="Accent5 48" xfId="12535"/>
    <cellStyle name="Accent5 480" xfId="12536"/>
    <cellStyle name="Accent5 481" xfId="12537"/>
    <cellStyle name="Accent5 482" xfId="12538"/>
    <cellStyle name="Accent5 483" xfId="12539"/>
    <cellStyle name="Accent5 484" xfId="12540"/>
    <cellStyle name="Accent5 485" xfId="12541"/>
    <cellStyle name="Accent5 486" xfId="12542"/>
    <cellStyle name="Accent5 487" xfId="12543"/>
    <cellStyle name="Accent5 488" xfId="12544"/>
    <cellStyle name="Accent5 489" xfId="12545"/>
    <cellStyle name="Accent5 49" xfId="12546"/>
    <cellStyle name="Accent5 490" xfId="12547"/>
    <cellStyle name="Accent5 491" xfId="12548"/>
    <cellStyle name="Accent5 492" xfId="12549"/>
    <cellStyle name="Accent5 493" xfId="12550"/>
    <cellStyle name="Accent5 494" xfId="12551"/>
    <cellStyle name="Accent5 495" xfId="12552"/>
    <cellStyle name="Accent5 496" xfId="12553"/>
    <cellStyle name="Accent5 497" xfId="12554"/>
    <cellStyle name="Accent5 498" xfId="12555"/>
    <cellStyle name="Accent5 499" xfId="12556"/>
    <cellStyle name="Accent5 5" xfId="12557"/>
    <cellStyle name="Accent5 50" xfId="12558"/>
    <cellStyle name="Accent5 500" xfId="12559"/>
    <cellStyle name="Accent5 501" xfId="12560"/>
    <cellStyle name="Accent5 502" xfId="12561"/>
    <cellStyle name="Accent5 503" xfId="12562"/>
    <cellStyle name="Accent5 504" xfId="12563"/>
    <cellStyle name="Accent5 505" xfId="12564"/>
    <cellStyle name="Accent5 506" xfId="12565"/>
    <cellStyle name="Accent5 507" xfId="12566"/>
    <cellStyle name="Accent5 508" xfId="12567"/>
    <cellStyle name="Accent5 509" xfId="12568"/>
    <cellStyle name="Accent5 51" xfId="12569"/>
    <cellStyle name="Accent5 510" xfId="12570"/>
    <cellStyle name="Accent5 511" xfId="12571"/>
    <cellStyle name="Accent5 512" xfId="12572"/>
    <cellStyle name="Accent5 513" xfId="12573"/>
    <cellStyle name="Accent5 514" xfId="12574"/>
    <cellStyle name="Accent5 515" xfId="12575"/>
    <cellStyle name="Accent5 516" xfId="12576"/>
    <cellStyle name="Accent5 517" xfId="12577"/>
    <cellStyle name="Accent5 518" xfId="12578"/>
    <cellStyle name="Accent5 519" xfId="12579"/>
    <cellStyle name="Accent5 52" xfId="12580"/>
    <cellStyle name="Accent5 520" xfId="12581"/>
    <cellStyle name="Accent5 521" xfId="12582"/>
    <cellStyle name="Accent5 522" xfId="12583"/>
    <cellStyle name="Accent5 523" xfId="12584"/>
    <cellStyle name="Accent5 524" xfId="12585"/>
    <cellStyle name="Accent5 525" xfId="12586"/>
    <cellStyle name="Accent5 526" xfId="12587"/>
    <cellStyle name="Accent5 527" xfId="12588"/>
    <cellStyle name="Accent5 528" xfId="12589"/>
    <cellStyle name="Accent5 529" xfId="12590"/>
    <cellStyle name="Accent5 53" xfId="12591"/>
    <cellStyle name="Accent5 530" xfId="12592"/>
    <cellStyle name="Accent5 531" xfId="12593"/>
    <cellStyle name="Accent5 532" xfId="12594"/>
    <cellStyle name="Accent5 533" xfId="12595"/>
    <cellStyle name="Accent5 534" xfId="12596"/>
    <cellStyle name="Accent5 535" xfId="12597"/>
    <cellStyle name="Accent5 536" xfId="12598"/>
    <cellStyle name="Accent5 537" xfId="12599"/>
    <cellStyle name="Accent5 538" xfId="12600"/>
    <cellStyle name="Accent5 539" xfId="12601"/>
    <cellStyle name="Accent5 54" xfId="12602"/>
    <cellStyle name="Accent5 540" xfId="12603"/>
    <cellStyle name="Accent5 541" xfId="12604"/>
    <cellStyle name="Accent5 542" xfId="12605"/>
    <cellStyle name="Accent5 543" xfId="12606"/>
    <cellStyle name="Accent5 544" xfId="12607"/>
    <cellStyle name="Accent5 545" xfId="12608"/>
    <cellStyle name="Accent5 546" xfId="12609"/>
    <cellStyle name="Accent5 547" xfId="12610"/>
    <cellStyle name="Accent5 548" xfId="12611"/>
    <cellStyle name="Accent5 549" xfId="12612"/>
    <cellStyle name="Accent5 55" xfId="12613"/>
    <cellStyle name="Accent5 550" xfId="12614"/>
    <cellStyle name="Accent5 551" xfId="12615"/>
    <cellStyle name="Accent5 552" xfId="12616"/>
    <cellStyle name="Accent5 553" xfId="12617"/>
    <cellStyle name="Accent5 554" xfId="12618"/>
    <cellStyle name="Accent5 555" xfId="12619"/>
    <cellStyle name="Accent5 556" xfId="12620"/>
    <cellStyle name="Accent5 557" xfId="12621"/>
    <cellStyle name="Accent5 558" xfId="12622"/>
    <cellStyle name="Accent5 559" xfId="12623"/>
    <cellStyle name="Accent5 56" xfId="12624"/>
    <cellStyle name="Accent5 560" xfId="12625"/>
    <cellStyle name="Accent5 561" xfId="12626"/>
    <cellStyle name="Accent5 562" xfId="12627"/>
    <cellStyle name="Accent5 563" xfId="12628"/>
    <cellStyle name="Accent5 564" xfId="12629"/>
    <cellStyle name="Accent5 565" xfId="12630"/>
    <cellStyle name="Accent5 566" xfId="12631"/>
    <cellStyle name="Accent5 567" xfId="12632"/>
    <cellStyle name="Accent5 568" xfId="12633"/>
    <cellStyle name="Accent5 569" xfId="12634"/>
    <cellStyle name="Accent5 57" xfId="12635"/>
    <cellStyle name="Accent5 570" xfId="12636"/>
    <cellStyle name="Accent5 571" xfId="12637"/>
    <cellStyle name="Accent5 572" xfId="12638"/>
    <cellStyle name="Accent5 573" xfId="12639"/>
    <cellStyle name="Accent5 574" xfId="12640"/>
    <cellStyle name="Accent5 575" xfId="12641"/>
    <cellStyle name="Accent5 576" xfId="12642"/>
    <cellStyle name="Accent5 577" xfId="12643"/>
    <cellStyle name="Accent5 578" xfId="12644"/>
    <cellStyle name="Accent5 579" xfId="12645"/>
    <cellStyle name="Accent5 58" xfId="12646"/>
    <cellStyle name="Accent5 580" xfId="12647"/>
    <cellStyle name="Accent5 581" xfId="12648"/>
    <cellStyle name="Accent5 582" xfId="12649"/>
    <cellStyle name="Accent5 583" xfId="12650"/>
    <cellStyle name="Accent5 584" xfId="12651"/>
    <cellStyle name="Accent5 585" xfId="12652"/>
    <cellStyle name="Accent5 586" xfId="12653"/>
    <cellStyle name="Accent5 587" xfId="12654"/>
    <cellStyle name="Accent5 588" xfId="12655"/>
    <cellStyle name="Accent5 589" xfId="12656"/>
    <cellStyle name="Accent5 59" xfId="12657"/>
    <cellStyle name="Accent5 590" xfId="12658"/>
    <cellStyle name="Accent5 591" xfId="12659"/>
    <cellStyle name="Accent5 592" xfId="12660"/>
    <cellStyle name="Accent5 593" xfId="12661"/>
    <cellStyle name="Accent5 594" xfId="12662"/>
    <cellStyle name="Accent5 595" xfId="12663"/>
    <cellStyle name="Accent5 6" xfId="12664"/>
    <cellStyle name="Accent5 60" xfId="12665"/>
    <cellStyle name="Accent5 61" xfId="12666"/>
    <cellStyle name="Accent5 62" xfId="12667"/>
    <cellStyle name="Accent5 63" xfId="12668"/>
    <cellStyle name="Accent5 64" xfId="12669"/>
    <cellStyle name="Accent5 65" xfId="12670"/>
    <cellStyle name="Accent5 66" xfId="12671"/>
    <cellStyle name="Accent5 67" xfId="12672"/>
    <cellStyle name="Accent5 68" xfId="12673"/>
    <cellStyle name="Accent5 69" xfId="12674"/>
    <cellStyle name="Accent5 7" xfId="12675"/>
    <cellStyle name="Accent5 70" xfId="12676"/>
    <cellStyle name="Accent5 71" xfId="12677"/>
    <cellStyle name="Accent5 72" xfId="12678"/>
    <cellStyle name="Accent5 73" xfId="12679"/>
    <cellStyle name="Accent5 74" xfId="12680"/>
    <cellStyle name="Accent5 75" xfId="12681"/>
    <cellStyle name="Accent5 76" xfId="12682"/>
    <cellStyle name="Accent5 77" xfId="12683"/>
    <cellStyle name="Accent5 78" xfId="12684"/>
    <cellStyle name="Accent5 79" xfId="12685"/>
    <cellStyle name="Accent5 8" xfId="12686"/>
    <cellStyle name="Accent5 80" xfId="12687"/>
    <cellStyle name="Accent5 81" xfId="12688"/>
    <cellStyle name="Accent5 82" xfId="12689"/>
    <cellStyle name="Accent5 83" xfId="12690"/>
    <cellStyle name="Accent5 84" xfId="12691"/>
    <cellStyle name="Accent5 85" xfId="12692"/>
    <cellStyle name="Accent5 86" xfId="12693"/>
    <cellStyle name="Accent5 87" xfId="12694"/>
    <cellStyle name="Accent5 88" xfId="12695"/>
    <cellStyle name="Accent5 89" xfId="12696"/>
    <cellStyle name="Accent5 9" xfId="12697"/>
    <cellStyle name="Accent5 90" xfId="12698"/>
    <cellStyle name="Accent5 91" xfId="12699"/>
    <cellStyle name="Accent5 92" xfId="12700"/>
    <cellStyle name="Accent5 93" xfId="12701"/>
    <cellStyle name="Accent5 94" xfId="12702"/>
    <cellStyle name="Accent5 95" xfId="12703"/>
    <cellStyle name="Accent5 96" xfId="12704"/>
    <cellStyle name="Accent5 97" xfId="12705"/>
    <cellStyle name="Accent5 98" xfId="12706"/>
    <cellStyle name="Accent5 99" xfId="12707"/>
    <cellStyle name="Accent6 - 20%" xfId="12708"/>
    <cellStyle name="Accent6 - 20% 2" xfId="12709"/>
    <cellStyle name="Accent6 - 20%_County_Stop_Light_Chart_2012_02" xfId="12710"/>
    <cellStyle name="Accent6 - 40%" xfId="12711"/>
    <cellStyle name="Accent6 - 40% 2" xfId="12712"/>
    <cellStyle name="Accent6 - 40%_2011 OM ASM Report" xfId="12713"/>
    <cellStyle name="Accent6 - 60%" xfId="12714"/>
    <cellStyle name="Accent6 - 60% 2" xfId="12715"/>
    <cellStyle name="Accent6 - 60%_2011 OM ASM Report" xfId="12716"/>
    <cellStyle name="Accent6 10" xfId="12717"/>
    <cellStyle name="Accent6 100" xfId="12718"/>
    <cellStyle name="Accent6 101" xfId="12719"/>
    <cellStyle name="Accent6 102" xfId="12720"/>
    <cellStyle name="Accent6 103" xfId="12721"/>
    <cellStyle name="Accent6 104" xfId="12722"/>
    <cellStyle name="Accent6 105" xfId="12723"/>
    <cellStyle name="Accent6 106" xfId="12724"/>
    <cellStyle name="Accent6 107" xfId="12725"/>
    <cellStyle name="Accent6 108" xfId="12726"/>
    <cellStyle name="Accent6 109" xfId="12727"/>
    <cellStyle name="Accent6 11" xfId="12728"/>
    <cellStyle name="Accent6 110" xfId="12729"/>
    <cellStyle name="Accent6 111" xfId="12730"/>
    <cellStyle name="Accent6 112" xfId="12731"/>
    <cellStyle name="Accent6 113" xfId="12732"/>
    <cellStyle name="Accent6 114" xfId="12733"/>
    <cellStyle name="Accent6 115" xfId="12734"/>
    <cellStyle name="Accent6 116" xfId="12735"/>
    <cellStyle name="Accent6 117" xfId="12736"/>
    <cellStyle name="Accent6 118" xfId="12737"/>
    <cellStyle name="Accent6 119" xfId="12738"/>
    <cellStyle name="Accent6 12" xfId="12739"/>
    <cellStyle name="Accent6 120" xfId="12740"/>
    <cellStyle name="Accent6 121" xfId="12741"/>
    <cellStyle name="Accent6 122" xfId="12742"/>
    <cellStyle name="Accent6 123" xfId="12743"/>
    <cellStyle name="Accent6 124" xfId="12744"/>
    <cellStyle name="Accent6 125" xfId="12745"/>
    <cellStyle name="Accent6 126" xfId="12746"/>
    <cellStyle name="Accent6 127" xfId="12747"/>
    <cellStyle name="Accent6 128" xfId="12748"/>
    <cellStyle name="Accent6 129" xfId="12749"/>
    <cellStyle name="Accent6 13" xfId="12750"/>
    <cellStyle name="Accent6 130" xfId="12751"/>
    <cellStyle name="Accent6 131" xfId="12752"/>
    <cellStyle name="Accent6 132" xfId="12753"/>
    <cellStyle name="Accent6 133" xfId="12754"/>
    <cellStyle name="Accent6 134" xfId="12755"/>
    <cellStyle name="Accent6 135" xfId="12756"/>
    <cellStyle name="Accent6 136" xfId="12757"/>
    <cellStyle name="Accent6 137" xfId="12758"/>
    <cellStyle name="Accent6 138" xfId="12759"/>
    <cellStyle name="Accent6 139" xfId="12760"/>
    <cellStyle name="Accent6 14" xfId="12761"/>
    <cellStyle name="Accent6 140" xfId="12762"/>
    <cellStyle name="Accent6 141" xfId="12763"/>
    <cellStyle name="Accent6 142" xfId="12764"/>
    <cellStyle name="Accent6 143" xfId="12765"/>
    <cellStyle name="Accent6 144" xfId="12766"/>
    <cellStyle name="Accent6 145" xfId="12767"/>
    <cellStyle name="Accent6 146" xfId="12768"/>
    <cellStyle name="Accent6 147" xfId="12769"/>
    <cellStyle name="Accent6 148" xfId="12770"/>
    <cellStyle name="Accent6 149" xfId="12771"/>
    <cellStyle name="Accent6 15" xfId="12772"/>
    <cellStyle name="Accent6 150" xfId="12773"/>
    <cellStyle name="Accent6 151" xfId="12774"/>
    <cellStyle name="Accent6 152" xfId="12775"/>
    <cellStyle name="Accent6 153" xfId="12776"/>
    <cellStyle name="Accent6 154" xfId="12777"/>
    <cellStyle name="Accent6 155" xfId="12778"/>
    <cellStyle name="Accent6 156" xfId="12779"/>
    <cellStyle name="Accent6 157" xfId="12780"/>
    <cellStyle name="Accent6 158" xfId="12781"/>
    <cellStyle name="Accent6 159" xfId="12782"/>
    <cellStyle name="Accent6 16" xfId="12783"/>
    <cellStyle name="Accent6 16 2" xfId="12784"/>
    <cellStyle name="Accent6 16_County_Stop_Light_Chart_2012_02" xfId="12785"/>
    <cellStyle name="Accent6 160" xfId="12786"/>
    <cellStyle name="Accent6 161" xfId="12787"/>
    <cellStyle name="Accent6 162" xfId="12788"/>
    <cellStyle name="Accent6 163" xfId="12789"/>
    <cellStyle name="Accent6 164" xfId="12790"/>
    <cellStyle name="Accent6 165" xfId="12791"/>
    <cellStyle name="Accent6 166" xfId="12792"/>
    <cellStyle name="Accent6 167" xfId="12793"/>
    <cellStyle name="Accent6 168" xfId="12794"/>
    <cellStyle name="Accent6 169" xfId="12795"/>
    <cellStyle name="Accent6 17" xfId="12796"/>
    <cellStyle name="Accent6 170" xfId="12797"/>
    <cellStyle name="Accent6 171" xfId="12798"/>
    <cellStyle name="Accent6 172" xfId="12799"/>
    <cellStyle name="Accent6 173" xfId="12800"/>
    <cellStyle name="Accent6 174" xfId="12801"/>
    <cellStyle name="Accent6 175" xfId="12802"/>
    <cellStyle name="Accent6 176" xfId="12803"/>
    <cellStyle name="Accent6 177" xfId="12804"/>
    <cellStyle name="Accent6 178" xfId="12805"/>
    <cellStyle name="Accent6 179" xfId="12806"/>
    <cellStyle name="Accent6 18" xfId="12807"/>
    <cellStyle name="Accent6 180" xfId="12808"/>
    <cellStyle name="Accent6 181" xfId="12809"/>
    <cellStyle name="Accent6 182" xfId="12810"/>
    <cellStyle name="Accent6 183" xfId="12811"/>
    <cellStyle name="Accent6 184" xfId="12812"/>
    <cellStyle name="Accent6 185" xfId="12813"/>
    <cellStyle name="Accent6 186" xfId="12814"/>
    <cellStyle name="Accent6 187" xfId="12815"/>
    <cellStyle name="Accent6 188" xfId="12816"/>
    <cellStyle name="Accent6 189" xfId="12817"/>
    <cellStyle name="Accent6 19" xfId="12818"/>
    <cellStyle name="Accent6 190" xfId="12819"/>
    <cellStyle name="Accent6 191" xfId="12820"/>
    <cellStyle name="Accent6 192" xfId="12821"/>
    <cellStyle name="Accent6 193" xfId="12822"/>
    <cellStyle name="Accent6 194" xfId="12823"/>
    <cellStyle name="Accent6 195" xfId="12824"/>
    <cellStyle name="Accent6 196" xfId="12825"/>
    <cellStyle name="Accent6 197" xfId="12826"/>
    <cellStyle name="Accent6 198" xfId="12827"/>
    <cellStyle name="Accent6 199" xfId="12828"/>
    <cellStyle name="Accent6 2" xfId="12829"/>
    <cellStyle name="Accent6 2 2" xfId="12830"/>
    <cellStyle name="Accent6 2 2 2" xfId="12831"/>
    <cellStyle name="Accent6 2 3" xfId="12832"/>
    <cellStyle name="Accent6 20" xfId="12833"/>
    <cellStyle name="Accent6 200" xfId="12834"/>
    <cellStyle name="Accent6 201" xfId="12835"/>
    <cellStyle name="Accent6 202" xfId="12836"/>
    <cellStyle name="Accent6 203" xfId="12837"/>
    <cellStyle name="Accent6 204" xfId="12838"/>
    <cellStyle name="Accent6 205" xfId="12839"/>
    <cellStyle name="Accent6 206" xfId="12840"/>
    <cellStyle name="Accent6 207" xfId="12841"/>
    <cellStyle name="Accent6 208" xfId="12842"/>
    <cellStyle name="Accent6 209" xfId="12843"/>
    <cellStyle name="Accent6 21" xfId="12844"/>
    <cellStyle name="Accent6 210" xfId="12845"/>
    <cellStyle name="Accent6 211" xfId="12846"/>
    <cellStyle name="Accent6 212" xfId="12847"/>
    <cellStyle name="Accent6 213" xfId="12848"/>
    <cellStyle name="Accent6 214" xfId="12849"/>
    <cellStyle name="Accent6 215" xfId="12850"/>
    <cellStyle name="Accent6 216" xfId="12851"/>
    <cellStyle name="Accent6 217" xfId="12852"/>
    <cellStyle name="Accent6 218" xfId="12853"/>
    <cellStyle name="Accent6 219" xfId="12854"/>
    <cellStyle name="Accent6 22" xfId="12855"/>
    <cellStyle name="Accent6 220" xfId="12856"/>
    <cellStyle name="Accent6 221" xfId="12857"/>
    <cellStyle name="Accent6 222" xfId="12858"/>
    <cellStyle name="Accent6 223" xfId="12859"/>
    <cellStyle name="Accent6 224" xfId="12860"/>
    <cellStyle name="Accent6 225" xfId="12861"/>
    <cellStyle name="Accent6 226" xfId="12862"/>
    <cellStyle name="Accent6 227" xfId="12863"/>
    <cellStyle name="Accent6 228" xfId="12864"/>
    <cellStyle name="Accent6 229" xfId="12865"/>
    <cellStyle name="Accent6 23" xfId="12866"/>
    <cellStyle name="Accent6 230" xfId="12867"/>
    <cellStyle name="Accent6 231" xfId="12868"/>
    <cellStyle name="Accent6 232" xfId="12869"/>
    <cellStyle name="Accent6 233" xfId="12870"/>
    <cellStyle name="Accent6 234" xfId="12871"/>
    <cellStyle name="Accent6 235" xfId="12872"/>
    <cellStyle name="Accent6 236" xfId="12873"/>
    <cellStyle name="Accent6 237" xfId="12874"/>
    <cellStyle name="Accent6 238" xfId="12875"/>
    <cellStyle name="Accent6 239" xfId="12876"/>
    <cellStyle name="Accent6 24" xfId="12877"/>
    <cellStyle name="Accent6 240" xfId="12878"/>
    <cellStyle name="Accent6 241" xfId="12879"/>
    <cellStyle name="Accent6 242" xfId="12880"/>
    <cellStyle name="Accent6 243" xfId="12881"/>
    <cellStyle name="Accent6 244" xfId="12882"/>
    <cellStyle name="Accent6 245" xfId="12883"/>
    <cellStyle name="Accent6 246" xfId="12884"/>
    <cellStyle name="Accent6 247" xfId="12885"/>
    <cellStyle name="Accent6 248" xfId="12886"/>
    <cellStyle name="Accent6 249" xfId="12887"/>
    <cellStyle name="Accent6 25" xfId="12888"/>
    <cellStyle name="Accent6 250" xfId="12889"/>
    <cellStyle name="Accent6 251" xfId="12890"/>
    <cellStyle name="Accent6 252" xfId="12891"/>
    <cellStyle name="Accent6 253" xfId="12892"/>
    <cellStyle name="Accent6 254" xfId="12893"/>
    <cellStyle name="Accent6 255" xfId="12894"/>
    <cellStyle name="Accent6 256" xfId="12895"/>
    <cellStyle name="Accent6 257" xfId="12896"/>
    <cellStyle name="Accent6 258" xfId="12897"/>
    <cellStyle name="Accent6 259" xfId="12898"/>
    <cellStyle name="Accent6 26" xfId="12899"/>
    <cellStyle name="Accent6 260" xfId="12900"/>
    <cellStyle name="Accent6 261" xfId="12901"/>
    <cellStyle name="Accent6 262" xfId="12902"/>
    <cellStyle name="Accent6 263" xfId="12903"/>
    <cellStyle name="Accent6 264" xfId="12904"/>
    <cellStyle name="Accent6 265" xfId="12905"/>
    <cellStyle name="Accent6 266" xfId="12906"/>
    <cellStyle name="Accent6 267" xfId="12907"/>
    <cellStyle name="Accent6 268" xfId="12908"/>
    <cellStyle name="Accent6 269" xfId="12909"/>
    <cellStyle name="Accent6 27" xfId="12910"/>
    <cellStyle name="Accent6 270" xfId="12911"/>
    <cellStyle name="Accent6 271" xfId="12912"/>
    <cellStyle name="Accent6 272" xfId="12913"/>
    <cellStyle name="Accent6 273" xfId="12914"/>
    <cellStyle name="Accent6 274" xfId="12915"/>
    <cellStyle name="Accent6 275" xfId="12916"/>
    <cellStyle name="Accent6 276" xfId="12917"/>
    <cellStyle name="Accent6 277" xfId="12918"/>
    <cellStyle name="Accent6 278" xfId="12919"/>
    <cellStyle name="Accent6 279" xfId="12920"/>
    <cellStyle name="Accent6 28" xfId="12921"/>
    <cellStyle name="Accent6 280" xfId="12922"/>
    <cellStyle name="Accent6 281" xfId="12923"/>
    <cellStyle name="Accent6 282" xfId="12924"/>
    <cellStyle name="Accent6 283" xfId="12925"/>
    <cellStyle name="Accent6 284" xfId="12926"/>
    <cellStyle name="Accent6 285" xfId="12927"/>
    <cellStyle name="Accent6 286" xfId="12928"/>
    <cellStyle name="Accent6 287" xfId="12929"/>
    <cellStyle name="Accent6 288" xfId="12930"/>
    <cellStyle name="Accent6 289" xfId="12931"/>
    <cellStyle name="Accent6 29" xfId="12932"/>
    <cellStyle name="Accent6 290" xfId="12933"/>
    <cellStyle name="Accent6 291" xfId="12934"/>
    <cellStyle name="Accent6 292" xfId="12935"/>
    <cellStyle name="Accent6 293" xfId="12936"/>
    <cellStyle name="Accent6 294" xfId="12937"/>
    <cellStyle name="Accent6 295" xfId="12938"/>
    <cellStyle name="Accent6 296" xfId="12939"/>
    <cellStyle name="Accent6 297" xfId="12940"/>
    <cellStyle name="Accent6 298" xfId="12941"/>
    <cellStyle name="Accent6 299" xfId="12942"/>
    <cellStyle name="Accent6 3" xfId="12943"/>
    <cellStyle name="Accent6 3 2" xfId="12944"/>
    <cellStyle name="Accent6 3 3" xfId="12945"/>
    <cellStyle name="Accent6 3 4" xfId="12946"/>
    <cellStyle name="Accent6 30" xfId="12947"/>
    <cellStyle name="Accent6 300" xfId="12948"/>
    <cellStyle name="Accent6 301" xfId="12949"/>
    <cellStyle name="Accent6 302" xfId="12950"/>
    <cellStyle name="Accent6 303" xfId="12951"/>
    <cellStyle name="Accent6 304" xfId="12952"/>
    <cellStyle name="Accent6 305" xfId="12953"/>
    <cellStyle name="Accent6 306" xfId="12954"/>
    <cellStyle name="Accent6 307" xfId="12955"/>
    <cellStyle name="Accent6 308" xfId="12956"/>
    <cellStyle name="Accent6 309" xfId="12957"/>
    <cellStyle name="Accent6 31" xfId="12958"/>
    <cellStyle name="Accent6 310" xfId="12959"/>
    <cellStyle name="Accent6 311" xfId="12960"/>
    <cellStyle name="Accent6 312" xfId="12961"/>
    <cellStyle name="Accent6 313" xfId="12962"/>
    <cellStyle name="Accent6 314" xfId="12963"/>
    <cellStyle name="Accent6 315" xfId="12964"/>
    <cellStyle name="Accent6 316" xfId="12965"/>
    <cellStyle name="Accent6 317" xfId="12966"/>
    <cellStyle name="Accent6 318" xfId="12967"/>
    <cellStyle name="Accent6 319" xfId="12968"/>
    <cellStyle name="Accent6 32" xfId="12969"/>
    <cellStyle name="Accent6 320" xfId="12970"/>
    <cellStyle name="Accent6 321" xfId="12971"/>
    <cellStyle name="Accent6 322" xfId="12972"/>
    <cellStyle name="Accent6 323" xfId="12973"/>
    <cellStyle name="Accent6 324" xfId="12974"/>
    <cellStyle name="Accent6 325" xfId="12975"/>
    <cellStyle name="Accent6 326" xfId="12976"/>
    <cellStyle name="Accent6 327" xfId="12977"/>
    <cellStyle name="Accent6 328" xfId="12978"/>
    <cellStyle name="Accent6 329" xfId="12979"/>
    <cellStyle name="Accent6 33" xfId="12980"/>
    <cellStyle name="Accent6 330" xfId="12981"/>
    <cellStyle name="Accent6 331" xfId="12982"/>
    <cellStyle name="Accent6 332" xfId="12983"/>
    <cellStyle name="Accent6 333" xfId="12984"/>
    <cellStyle name="Accent6 334" xfId="12985"/>
    <cellStyle name="Accent6 335" xfId="12986"/>
    <cellStyle name="Accent6 336" xfId="12987"/>
    <cellStyle name="Accent6 337" xfId="12988"/>
    <cellStyle name="Accent6 338" xfId="12989"/>
    <cellStyle name="Accent6 339" xfId="12990"/>
    <cellStyle name="Accent6 34" xfId="12991"/>
    <cellStyle name="Accent6 340" xfId="12992"/>
    <cellStyle name="Accent6 341" xfId="12993"/>
    <cellStyle name="Accent6 342" xfId="12994"/>
    <cellStyle name="Accent6 343" xfId="12995"/>
    <cellStyle name="Accent6 344" xfId="12996"/>
    <cellStyle name="Accent6 345" xfId="12997"/>
    <cellStyle name="Accent6 346" xfId="12998"/>
    <cellStyle name="Accent6 347" xfId="12999"/>
    <cellStyle name="Accent6 348" xfId="13000"/>
    <cellStyle name="Accent6 349" xfId="13001"/>
    <cellStyle name="Accent6 35" xfId="13002"/>
    <cellStyle name="Accent6 350" xfId="13003"/>
    <cellStyle name="Accent6 351" xfId="13004"/>
    <cellStyle name="Accent6 352" xfId="13005"/>
    <cellStyle name="Accent6 353" xfId="13006"/>
    <cellStyle name="Accent6 354" xfId="13007"/>
    <cellStyle name="Accent6 355" xfId="13008"/>
    <cellStyle name="Accent6 356" xfId="13009"/>
    <cellStyle name="Accent6 357" xfId="13010"/>
    <cellStyle name="Accent6 358" xfId="13011"/>
    <cellStyle name="Accent6 359" xfId="13012"/>
    <cellStyle name="Accent6 36" xfId="13013"/>
    <cellStyle name="Accent6 360" xfId="13014"/>
    <cellStyle name="Accent6 361" xfId="13015"/>
    <cellStyle name="Accent6 362" xfId="13016"/>
    <cellStyle name="Accent6 363" xfId="13017"/>
    <cellStyle name="Accent6 364" xfId="13018"/>
    <cellStyle name="Accent6 365" xfId="13019"/>
    <cellStyle name="Accent6 366" xfId="13020"/>
    <cellStyle name="Accent6 367" xfId="13021"/>
    <cellStyle name="Accent6 368" xfId="13022"/>
    <cellStyle name="Accent6 369" xfId="13023"/>
    <cellStyle name="Accent6 37" xfId="13024"/>
    <cellStyle name="Accent6 370" xfId="13025"/>
    <cellStyle name="Accent6 371" xfId="13026"/>
    <cellStyle name="Accent6 372" xfId="13027"/>
    <cellStyle name="Accent6 373" xfId="13028"/>
    <cellStyle name="Accent6 374" xfId="13029"/>
    <cellStyle name="Accent6 375" xfId="13030"/>
    <cellStyle name="Accent6 376" xfId="13031"/>
    <cellStyle name="Accent6 377" xfId="13032"/>
    <cellStyle name="Accent6 378" xfId="13033"/>
    <cellStyle name="Accent6 379" xfId="13034"/>
    <cellStyle name="Accent6 38" xfId="13035"/>
    <cellStyle name="Accent6 380" xfId="13036"/>
    <cellStyle name="Accent6 381" xfId="13037"/>
    <cellStyle name="Accent6 382" xfId="13038"/>
    <cellStyle name="Accent6 383" xfId="13039"/>
    <cellStyle name="Accent6 384" xfId="13040"/>
    <cellStyle name="Accent6 385" xfId="13041"/>
    <cellStyle name="Accent6 386" xfId="13042"/>
    <cellStyle name="Accent6 387" xfId="13043"/>
    <cellStyle name="Accent6 388" xfId="13044"/>
    <cellStyle name="Accent6 389" xfId="13045"/>
    <cellStyle name="Accent6 39" xfId="13046"/>
    <cellStyle name="Accent6 390" xfId="13047"/>
    <cellStyle name="Accent6 391" xfId="13048"/>
    <cellStyle name="Accent6 392" xfId="13049"/>
    <cellStyle name="Accent6 393" xfId="13050"/>
    <cellStyle name="Accent6 394" xfId="13051"/>
    <cellStyle name="Accent6 395" xfId="13052"/>
    <cellStyle name="Accent6 396" xfId="13053"/>
    <cellStyle name="Accent6 397" xfId="13054"/>
    <cellStyle name="Accent6 398" xfId="13055"/>
    <cellStyle name="Accent6 399" xfId="13056"/>
    <cellStyle name="Accent6 4" xfId="13057"/>
    <cellStyle name="Accent6 4 2" xfId="13058"/>
    <cellStyle name="Accent6 4 3" xfId="13059"/>
    <cellStyle name="Accent6 40" xfId="13060"/>
    <cellStyle name="Accent6 400" xfId="13061"/>
    <cellStyle name="Accent6 401" xfId="13062"/>
    <cellStyle name="Accent6 402" xfId="13063"/>
    <cellStyle name="Accent6 403" xfId="13064"/>
    <cellStyle name="Accent6 404" xfId="13065"/>
    <cellStyle name="Accent6 405" xfId="13066"/>
    <cellStyle name="Accent6 406" xfId="13067"/>
    <cellStyle name="Accent6 407" xfId="13068"/>
    <cellStyle name="Accent6 408" xfId="13069"/>
    <cellStyle name="Accent6 409" xfId="13070"/>
    <cellStyle name="Accent6 41" xfId="13071"/>
    <cellStyle name="Accent6 410" xfId="13072"/>
    <cellStyle name="Accent6 411" xfId="13073"/>
    <cellStyle name="Accent6 412" xfId="13074"/>
    <cellStyle name="Accent6 413" xfId="13075"/>
    <cellStyle name="Accent6 414" xfId="13076"/>
    <cellStyle name="Accent6 415" xfId="13077"/>
    <cellStyle name="Accent6 416" xfId="13078"/>
    <cellStyle name="Accent6 417" xfId="13079"/>
    <cellStyle name="Accent6 418" xfId="13080"/>
    <cellStyle name="Accent6 419" xfId="13081"/>
    <cellStyle name="Accent6 42" xfId="13082"/>
    <cellStyle name="Accent6 420" xfId="13083"/>
    <cellStyle name="Accent6 421" xfId="13084"/>
    <cellStyle name="Accent6 422" xfId="13085"/>
    <cellStyle name="Accent6 423" xfId="13086"/>
    <cellStyle name="Accent6 424" xfId="13087"/>
    <cellStyle name="Accent6 425" xfId="13088"/>
    <cellStyle name="Accent6 426" xfId="13089"/>
    <cellStyle name="Accent6 427" xfId="13090"/>
    <cellStyle name="Accent6 428" xfId="13091"/>
    <cellStyle name="Accent6 429" xfId="13092"/>
    <cellStyle name="Accent6 43" xfId="13093"/>
    <cellStyle name="Accent6 430" xfId="13094"/>
    <cellStyle name="Accent6 431" xfId="13095"/>
    <cellStyle name="Accent6 432" xfId="13096"/>
    <cellStyle name="Accent6 433" xfId="13097"/>
    <cellStyle name="Accent6 434" xfId="13098"/>
    <cellStyle name="Accent6 435" xfId="13099"/>
    <cellStyle name="Accent6 436" xfId="13100"/>
    <cellStyle name="Accent6 437" xfId="13101"/>
    <cellStyle name="Accent6 438" xfId="13102"/>
    <cellStyle name="Accent6 439" xfId="13103"/>
    <cellStyle name="Accent6 44" xfId="13104"/>
    <cellStyle name="Accent6 440" xfId="13105"/>
    <cellStyle name="Accent6 441" xfId="13106"/>
    <cellStyle name="Accent6 442" xfId="13107"/>
    <cellStyle name="Accent6 443" xfId="13108"/>
    <cellStyle name="Accent6 444" xfId="13109"/>
    <cellStyle name="Accent6 445" xfId="13110"/>
    <cellStyle name="Accent6 446" xfId="13111"/>
    <cellStyle name="Accent6 447" xfId="13112"/>
    <cellStyle name="Accent6 448" xfId="13113"/>
    <cellStyle name="Accent6 449" xfId="13114"/>
    <cellStyle name="Accent6 45" xfId="13115"/>
    <cellStyle name="Accent6 450" xfId="13116"/>
    <cellStyle name="Accent6 451" xfId="13117"/>
    <cellStyle name="Accent6 452" xfId="13118"/>
    <cellStyle name="Accent6 453" xfId="13119"/>
    <cellStyle name="Accent6 454" xfId="13120"/>
    <cellStyle name="Accent6 455" xfId="13121"/>
    <cellStyle name="Accent6 456" xfId="13122"/>
    <cellStyle name="Accent6 457" xfId="13123"/>
    <cellStyle name="Accent6 458" xfId="13124"/>
    <cellStyle name="Accent6 459" xfId="13125"/>
    <cellStyle name="Accent6 46" xfId="13126"/>
    <cellStyle name="Accent6 460" xfId="13127"/>
    <cellStyle name="Accent6 461" xfId="13128"/>
    <cellStyle name="Accent6 462" xfId="13129"/>
    <cellStyle name="Accent6 463" xfId="13130"/>
    <cellStyle name="Accent6 464" xfId="13131"/>
    <cellStyle name="Accent6 465" xfId="13132"/>
    <cellStyle name="Accent6 466" xfId="13133"/>
    <cellStyle name="Accent6 467" xfId="13134"/>
    <cellStyle name="Accent6 468" xfId="13135"/>
    <cellStyle name="Accent6 469" xfId="13136"/>
    <cellStyle name="Accent6 47" xfId="13137"/>
    <cellStyle name="Accent6 470" xfId="13138"/>
    <cellStyle name="Accent6 471" xfId="13139"/>
    <cellStyle name="Accent6 472" xfId="13140"/>
    <cellStyle name="Accent6 473" xfId="13141"/>
    <cellStyle name="Accent6 474" xfId="13142"/>
    <cellStyle name="Accent6 475" xfId="13143"/>
    <cellStyle name="Accent6 476" xfId="13144"/>
    <cellStyle name="Accent6 477" xfId="13145"/>
    <cellStyle name="Accent6 478" xfId="13146"/>
    <cellStyle name="Accent6 479" xfId="13147"/>
    <cellStyle name="Accent6 48" xfId="13148"/>
    <cellStyle name="Accent6 480" xfId="13149"/>
    <cellStyle name="Accent6 481" xfId="13150"/>
    <cellStyle name="Accent6 482" xfId="13151"/>
    <cellStyle name="Accent6 483" xfId="13152"/>
    <cellStyle name="Accent6 484" xfId="13153"/>
    <cellStyle name="Accent6 485" xfId="13154"/>
    <cellStyle name="Accent6 486" xfId="13155"/>
    <cellStyle name="Accent6 487" xfId="13156"/>
    <cellStyle name="Accent6 488" xfId="13157"/>
    <cellStyle name="Accent6 489" xfId="13158"/>
    <cellStyle name="Accent6 49" xfId="13159"/>
    <cellStyle name="Accent6 490" xfId="13160"/>
    <cellStyle name="Accent6 491" xfId="13161"/>
    <cellStyle name="Accent6 492" xfId="13162"/>
    <cellStyle name="Accent6 493" xfId="13163"/>
    <cellStyle name="Accent6 494" xfId="13164"/>
    <cellStyle name="Accent6 495" xfId="13165"/>
    <cellStyle name="Accent6 496" xfId="13166"/>
    <cellStyle name="Accent6 497" xfId="13167"/>
    <cellStyle name="Accent6 498" xfId="13168"/>
    <cellStyle name="Accent6 499" xfId="13169"/>
    <cellStyle name="Accent6 5" xfId="13170"/>
    <cellStyle name="Accent6 50" xfId="13171"/>
    <cellStyle name="Accent6 500" xfId="13172"/>
    <cellStyle name="Accent6 501" xfId="13173"/>
    <cellStyle name="Accent6 502" xfId="13174"/>
    <cellStyle name="Accent6 503" xfId="13175"/>
    <cellStyle name="Accent6 504" xfId="13176"/>
    <cellStyle name="Accent6 505" xfId="13177"/>
    <cellStyle name="Accent6 506" xfId="13178"/>
    <cellStyle name="Accent6 507" xfId="13179"/>
    <cellStyle name="Accent6 508" xfId="13180"/>
    <cellStyle name="Accent6 509" xfId="13181"/>
    <cellStyle name="Accent6 51" xfId="13182"/>
    <cellStyle name="Accent6 510" xfId="13183"/>
    <cellStyle name="Accent6 511" xfId="13184"/>
    <cellStyle name="Accent6 512" xfId="13185"/>
    <cellStyle name="Accent6 513" xfId="13186"/>
    <cellStyle name="Accent6 514" xfId="13187"/>
    <cellStyle name="Accent6 515" xfId="13188"/>
    <cellStyle name="Accent6 516" xfId="13189"/>
    <cellStyle name="Accent6 517" xfId="13190"/>
    <cellStyle name="Accent6 518" xfId="13191"/>
    <cellStyle name="Accent6 519" xfId="13192"/>
    <cellStyle name="Accent6 52" xfId="13193"/>
    <cellStyle name="Accent6 520" xfId="13194"/>
    <cellStyle name="Accent6 521" xfId="13195"/>
    <cellStyle name="Accent6 522" xfId="13196"/>
    <cellStyle name="Accent6 523" xfId="13197"/>
    <cellStyle name="Accent6 524" xfId="13198"/>
    <cellStyle name="Accent6 525" xfId="13199"/>
    <cellStyle name="Accent6 526" xfId="13200"/>
    <cellStyle name="Accent6 527" xfId="13201"/>
    <cellStyle name="Accent6 528" xfId="13202"/>
    <cellStyle name="Accent6 529" xfId="13203"/>
    <cellStyle name="Accent6 53" xfId="13204"/>
    <cellStyle name="Accent6 530" xfId="13205"/>
    <cellStyle name="Accent6 531" xfId="13206"/>
    <cellStyle name="Accent6 532" xfId="13207"/>
    <cellStyle name="Accent6 533" xfId="13208"/>
    <cellStyle name="Accent6 534" xfId="13209"/>
    <cellStyle name="Accent6 535" xfId="13210"/>
    <cellStyle name="Accent6 536" xfId="13211"/>
    <cellStyle name="Accent6 537" xfId="13212"/>
    <cellStyle name="Accent6 538" xfId="13213"/>
    <cellStyle name="Accent6 539" xfId="13214"/>
    <cellStyle name="Accent6 54" xfId="13215"/>
    <cellStyle name="Accent6 540" xfId="13216"/>
    <cellStyle name="Accent6 541" xfId="13217"/>
    <cellStyle name="Accent6 542" xfId="13218"/>
    <cellStyle name="Accent6 543" xfId="13219"/>
    <cellStyle name="Accent6 544" xfId="13220"/>
    <cellStyle name="Accent6 545" xfId="13221"/>
    <cellStyle name="Accent6 546" xfId="13222"/>
    <cellStyle name="Accent6 547" xfId="13223"/>
    <cellStyle name="Accent6 548" xfId="13224"/>
    <cellStyle name="Accent6 549" xfId="13225"/>
    <cellStyle name="Accent6 55" xfId="13226"/>
    <cellStyle name="Accent6 550" xfId="13227"/>
    <cellStyle name="Accent6 551" xfId="13228"/>
    <cellStyle name="Accent6 552" xfId="13229"/>
    <cellStyle name="Accent6 553" xfId="13230"/>
    <cellStyle name="Accent6 554" xfId="13231"/>
    <cellStyle name="Accent6 555" xfId="13232"/>
    <cellStyle name="Accent6 556" xfId="13233"/>
    <cellStyle name="Accent6 557" xfId="13234"/>
    <cellStyle name="Accent6 558" xfId="13235"/>
    <cellStyle name="Accent6 559" xfId="13236"/>
    <cellStyle name="Accent6 56" xfId="13237"/>
    <cellStyle name="Accent6 560" xfId="13238"/>
    <cellStyle name="Accent6 561" xfId="13239"/>
    <cellStyle name="Accent6 562" xfId="13240"/>
    <cellStyle name="Accent6 563" xfId="13241"/>
    <cellStyle name="Accent6 564" xfId="13242"/>
    <cellStyle name="Accent6 565" xfId="13243"/>
    <cellStyle name="Accent6 566" xfId="13244"/>
    <cellStyle name="Accent6 567" xfId="13245"/>
    <cellStyle name="Accent6 568" xfId="13246"/>
    <cellStyle name="Accent6 569" xfId="13247"/>
    <cellStyle name="Accent6 57" xfId="13248"/>
    <cellStyle name="Accent6 570" xfId="13249"/>
    <cellStyle name="Accent6 571" xfId="13250"/>
    <cellStyle name="Accent6 572" xfId="13251"/>
    <cellStyle name="Accent6 573" xfId="13252"/>
    <cellStyle name="Accent6 574" xfId="13253"/>
    <cellStyle name="Accent6 575" xfId="13254"/>
    <cellStyle name="Accent6 576" xfId="13255"/>
    <cellStyle name="Accent6 577" xfId="13256"/>
    <cellStyle name="Accent6 578" xfId="13257"/>
    <cellStyle name="Accent6 579" xfId="13258"/>
    <cellStyle name="Accent6 58" xfId="13259"/>
    <cellStyle name="Accent6 580" xfId="13260"/>
    <cellStyle name="Accent6 581" xfId="13261"/>
    <cellStyle name="Accent6 582" xfId="13262"/>
    <cellStyle name="Accent6 583" xfId="13263"/>
    <cellStyle name="Accent6 584" xfId="13264"/>
    <cellStyle name="Accent6 585" xfId="13265"/>
    <cellStyle name="Accent6 586" xfId="13266"/>
    <cellStyle name="Accent6 587" xfId="13267"/>
    <cellStyle name="Accent6 588" xfId="13268"/>
    <cellStyle name="Accent6 589" xfId="13269"/>
    <cellStyle name="Accent6 59" xfId="13270"/>
    <cellStyle name="Accent6 590" xfId="13271"/>
    <cellStyle name="Accent6 591" xfId="13272"/>
    <cellStyle name="Accent6 592" xfId="13273"/>
    <cellStyle name="Accent6 593" xfId="13274"/>
    <cellStyle name="Accent6 594" xfId="13275"/>
    <cellStyle name="Accent6 595" xfId="13276"/>
    <cellStyle name="Accent6 6" xfId="13277"/>
    <cellStyle name="Accent6 60" xfId="13278"/>
    <cellStyle name="Accent6 61" xfId="13279"/>
    <cellStyle name="Accent6 62" xfId="13280"/>
    <cellStyle name="Accent6 63" xfId="13281"/>
    <cellStyle name="Accent6 64" xfId="13282"/>
    <cellStyle name="Accent6 65" xfId="13283"/>
    <cellStyle name="Accent6 66" xfId="13284"/>
    <cellStyle name="Accent6 67" xfId="13285"/>
    <cellStyle name="Accent6 68" xfId="13286"/>
    <cellStyle name="Accent6 69" xfId="13287"/>
    <cellStyle name="Accent6 7" xfId="13288"/>
    <cellStyle name="Accent6 70" xfId="13289"/>
    <cellStyle name="Accent6 71" xfId="13290"/>
    <cellStyle name="Accent6 72" xfId="13291"/>
    <cellStyle name="Accent6 73" xfId="13292"/>
    <cellStyle name="Accent6 74" xfId="13293"/>
    <cellStyle name="Accent6 75" xfId="13294"/>
    <cellStyle name="Accent6 76" xfId="13295"/>
    <cellStyle name="Accent6 77" xfId="13296"/>
    <cellStyle name="Accent6 78" xfId="13297"/>
    <cellStyle name="Accent6 79" xfId="13298"/>
    <cellStyle name="Accent6 8" xfId="13299"/>
    <cellStyle name="Accent6 80" xfId="13300"/>
    <cellStyle name="Accent6 81" xfId="13301"/>
    <cellStyle name="Accent6 82" xfId="13302"/>
    <cellStyle name="Accent6 83" xfId="13303"/>
    <cellStyle name="Accent6 84" xfId="13304"/>
    <cellStyle name="Accent6 85" xfId="13305"/>
    <cellStyle name="Accent6 86" xfId="13306"/>
    <cellStyle name="Accent6 87" xfId="13307"/>
    <cellStyle name="Accent6 88" xfId="13308"/>
    <cellStyle name="Accent6 89" xfId="13309"/>
    <cellStyle name="Accent6 9" xfId="13310"/>
    <cellStyle name="Accent6 90" xfId="13311"/>
    <cellStyle name="Accent6 91" xfId="13312"/>
    <cellStyle name="Accent6 92" xfId="13313"/>
    <cellStyle name="Accent6 93" xfId="13314"/>
    <cellStyle name="Accent6 94" xfId="13315"/>
    <cellStyle name="Accent6 95" xfId="13316"/>
    <cellStyle name="Accent6 96" xfId="13317"/>
    <cellStyle name="Accent6 97" xfId="13318"/>
    <cellStyle name="Accent6 98" xfId="13319"/>
    <cellStyle name="Accent6 99" xfId="13320"/>
    <cellStyle name="Arial 10" xfId="13321"/>
    <cellStyle name="Arial 10 2" xfId="13322"/>
    <cellStyle name="Arial 12" xfId="13323"/>
    <cellStyle name="Bad 10" xfId="13324"/>
    <cellStyle name="Bad 11" xfId="13325"/>
    <cellStyle name="Bad 12" xfId="13326"/>
    <cellStyle name="Bad 13" xfId="13327"/>
    <cellStyle name="Bad 14" xfId="13328"/>
    <cellStyle name="Bad 15" xfId="13329"/>
    <cellStyle name="Bad 16" xfId="13330"/>
    <cellStyle name="Bad 17" xfId="13331"/>
    <cellStyle name="Bad 18" xfId="13332"/>
    <cellStyle name="Bad 19" xfId="13333"/>
    <cellStyle name="Bad 2" xfId="13334"/>
    <cellStyle name="Bad 2 2" xfId="13335"/>
    <cellStyle name="Bad 2 2 2" xfId="13336"/>
    <cellStyle name="Bad 2 3" xfId="13337"/>
    <cellStyle name="Bad 20" xfId="13338"/>
    <cellStyle name="Bad 21" xfId="13339"/>
    <cellStyle name="Bad 22" xfId="13340"/>
    <cellStyle name="Bad 23" xfId="13341"/>
    <cellStyle name="Bad 24" xfId="13342"/>
    <cellStyle name="Bad 25" xfId="13343"/>
    <cellStyle name="Bad 26" xfId="13344"/>
    <cellStyle name="Bad 27" xfId="13345"/>
    <cellStyle name="Bad 28" xfId="13346"/>
    <cellStyle name="Bad 29" xfId="13347"/>
    <cellStyle name="Bad 3" xfId="13348"/>
    <cellStyle name="Bad 3 2" xfId="13349"/>
    <cellStyle name="Bad 3 3" xfId="13350"/>
    <cellStyle name="Bad 3 4" xfId="13351"/>
    <cellStyle name="Bad 30" xfId="13352"/>
    <cellStyle name="Bad 31" xfId="13353"/>
    <cellStyle name="Bad 32" xfId="13354"/>
    <cellStyle name="Bad 33" xfId="13355"/>
    <cellStyle name="Bad 34" xfId="13356"/>
    <cellStyle name="Bad 35" xfId="13357"/>
    <cellStyle name="Bad 36" xfId="13358"/>
    <cellStyle name="Bad 37" xfId="13359"/>
    <cellStyle name="Bad 38" xfId="13360"/>
    <cellStyle name="Bad 39" xfId="13361"/>
    <cellStyle name="Bad 4" xfId="13362"/>
    <cellStyle name="Bad 40" xfId="13363"/>
    <cellStyle name="Bad 41" xfId="13364"/>
    <cellStyle name="Bad 42" xfId="13365"/>
    <cellStyle name="Bad 43" xfId="13366"/>
    <cellStyle name="Bad 44" xfId="13367"/>
    <cellStyle name="Bad 45" xfId="13368"/>
    <cellStyle name="Bad 46" xfId="13369"/>
    <cellStyle name="Bad 47" xfId="13370"/>
    <cellStyle name="Bad 48" xfId="13371"/>
    <cellStyle name="Bad 49" xfId="13372"/>
    <cellStyle name="Bad 5" xfId="13373"/>
    <cellStyle name="Bad 50" xfId="13374"/>
    <cellStyle name="Bad 51" xfId="13375"/>
    <cellStyle name="Bad 52" xfId="13376"/>
    <cellStyle name="Bad 53" xfId="13377"/>
    <cellStyle name="Bad 54" xfId="13378"/>
    <cellStyle name="Bad 55" xfId="13379"/>
    <cellStyle name="Bad 56" xfId="13380"/>
    <cellStyle name="Bad 57" xfId="13381"/>
    <cellStyle name="Bad 58" xfId="13382"/>
    <cellStyle name="Bad 59" xfId="13383"/>
    <cellStyle name="Bad 6" xfId="13384"/>
    <cellStyle name="Bad 60" xfId="13385"/>
    <cellStyle name="Bad 61" xfId="13386"/>
    <cellStyle name="Bad 62" xfId="13387"/>
    <cellStyle name="Bad 63" xfId="13388"/>
    <cellStyle name="Bad 64" xfId="13389"/>
    <cellStyle name="Bad 7" xfId="13390"/>
    <cellStyle name="Bad 8" xfId="13391"/>
    <cellStyle name="Bad 9" xfId="13392"/>
    <cellStyle name="blank" xfId="13393"/>
    <cellStyle name="bld-li - Style4" xfId="13394"/>
    <cellStyle name="Blue" xfId="13395"/>
    <cellStyle name="Body: normal cell" xfId="13396"/>
    <cellStyle name="Bold/Border" xfId="13397"/>
    <cellStyle name="Border Heavy" xfId="13398"/>
    <cellStyle name="Border Thin" xfId="13399"/>
    <cellStyle name="British Pound" xfId="13400"/>
    <cellStyle name="Bullet" xfId="13401"/>
    <cellStyle name="Bullet 2" xfId="13402"/>
    <cellStyle name="Calc Currency (0)" xfId="13403"/>
    <cellStyle name="Calc Currency (0) 2" xfId="13404"/>
    <cellStyle name="Calc Currency (0) 2 2" xfId="13405"/>
    <cellStyle name="Calc Currency (0) 2 3" xfId="13406"/>
    <cellStyle name="Calc Currency (0) 3" xfId="13407"/>
    <cellStyle name="Calc Currency (0) 4" xfId="13408"/>
    <cellStyle name="Calculation 10" xfId="13409"/>
    <cellStyle name="Calculation 11" xfId="13410"/>
    <cellStyle name="Calculation 12" xfId="13411"/>
    <cellStyle name="Calculation 13" xfId="13412"/>
    <cellStyle name="Calculation 14" xfId="13413"/>
    <cellStyle name="Calculation 15" xfId="13414"/>
    <cellStyle name="Calculation 16" xfId="13415"/>
    <cellStyle name="Calculation 17" xfId="13416"/>
    <cellStyle name="Calculation 18" xfId="13417"/>
    <cellStyle name="Calculation 19" xfId="13418"/>
    <cellStyle name="Calculation 2" xfId="13419"/>
    <cellStyle name="Calculation 2 2" xfId="13420"/>
    <cellStyle name="Calculation 2 2 2" xfId="13421"/>
    <cellStyle name="Calculation 2 2 3" xfId="13422"/>
    <cellStyle name="Calculation 2 3" xfId="13423"/>
    <cellStyle name="Calculation 2 3 2" xfId="13424"/>
    <cellStyle name="Calculation 2 3 3" xfId="13425"/>
    <cellStyle name="Calculation 2 3 4" xfId="13426"/>
    <cellStyle name="Calculation 2 4" xfId="13427"/>
    <cellStyle name="Calculation 2 4 2" xfId="13428"/>
    <cellStyle name="Calculation 2 4 3" xfId="13429"/>
    <cellStyle name="Calculation 2 5" xfId="13430"/>
    <cellStyle name="Calculation 20" xfId="13431"/>
    <cellStyle name="Calculation 21" xfId="13432"/>
    <cellStyle name="Calculation 22" xfId="13433"/>
    <cellStyle name="Calculation 23" xfId="13434"/>
    <cellStyle name="Calculation 24" xfId="13435"/>
    <cellStyle name="Calculation 25" xfId="13436"/>
    <cellStyle name="Calculation 26" xfId="13437"/>
    <cellStyle name="Calculation 27" xfId="13438"/>
    <cellStyle name="Calculation 28" xfId="13439"/>
    <cellStyle name="Calculation 29" xfId="13440"/>
    <cellStyle name="Calculation 3" xfId="13441"/>
    <cellStyle name="Calculation 3 2" xfId="13442"/>
    <cellStyle name="Calculation 3 3" xfId="13443"/>
    <cellStyle name="Calculation 3 4" xfId="13444"/>
    <cellStyle name="Calculation 30" xfId="13445"/>
    <cellStyle name="Calculation 31" xfId="13446"/>
    <cellStyle name="Calculation 32" xfId="13447"/>
    <cellStyle name="Calculation 33" xfId="13448"/>
    <cellStyle name="Calculation 34" xfId="13449"/>
    <cellStyle name="Calculation 35" xfId="13450"/>
    <cellStyle name="Calculation 36" xfId="13451"/>
    <cellStyle name="Calculation 37" xfId="13452"/>
    <cellStyle name="Calculation 38" xfId="13453"/>
    <cellStyle name="Calculation 39" xfId="13454"/>
    <cellStyle name="Calculation 4" xfId="13455"/>
    <cellStyle name="Calculation 4 2" xfId="13456"/>
    <cellStyle name="Calculation 4 2 2" xfId="13457"/>
    <cellStyle name="Calculation 4 2 3" xfId="13458"/>
    <cellStyle name="Calculation 4 3" xfId="13459"/>
    <cellStyle name="Calculation 4 3 2" xfId="13460"/>
    <cellStyle name="Calculation 4 3 3" xfId="13461"/>
    <cellStyle name="Calculation 4 4" xfId="13462"/>
    <cellStyle name="Calculation 4 4 2" xfId="13463"/>
    <cellStyle name="Calculation 4 4 3" xfId="13464"/>
    <cellStyle name="Calculation 40" xfId="13465"/>
    <cellStyle name="Calculation 41" xfId="13466"/>
    <cellStyle name="Calculation 42" xfId="13467"/>
    <cellStyle name="Calculation 43" xfId="13468"/>
    <cellStyle name="Calculation 44" xfId="13469"/>
    <cellStyle name="Calculation 45" xfId="13470"/>
    <cellStyle name="Calculation 46" xfId="13471"/>
    <cellStyle name="Calculation 47" xfId="13472"/>
    <cellStyle name="Calculation 48" xfId="13473"/>
    <cellStyle name="Calculation 49" xfId="13474"/>
    <cellStyle name="Calculation 5" xfId="13475"/>
    <cellStyle name="Calculation 5 2" xfId="13476"/>
    <cellStyle name="Calculation 5 3" xfId="13477"/>
    <cellStyle name="Calculation 50" xfId="13478"/>
    <cellStyle name="Calculation 51" xfId="13479"/>
    <cellStyle name="Calculation 52" xfId="13480"/>
    <cellStyle name="Calculation 53" xfId="13481"/>
    <cellStyle name="Calculation 54" xfId="13482"/>
    <cellStyle name="Calculation 55" xfId="13483"/>
    <cellStyle name="Calculation 56" xfId="13484"/>
    <cellStyle name="Calculation 57" xfId="13485"/>
    <cellStyle name="Calculation 58" xfId="13486"/>
    <cellStyle name="Calculation 59" xfId="13487"/>
    <cellStyle name="Calculation 6" xfId="13488"/>
    <cellStyle name="Calculation 6 2" xfId="13489"/>
    <cellStyle name="Calculation 6 3" xfId="13490"/>
    <cellStyle name="Calculation 60" xfId="13491"/>
    <cellStyle name="Calculation 61" xfId="13492"/>
    <cellStyle name="Calculation 62" xfId="13493"/>
    <cellStyle name="Calculation 63" xfId="13494"/>
    <cellStyle name="Calculation 64" xfId="13495"/>
    <cellStyle name="Calculation 65" xfId="13496"/>
    <cellStyle name="Calculation 66" xfId="13497"/>
    <cellStyle name="Calculation 67" xfId="13498"/>
    <cellStyle name="Calculation 7" xfId="13499"/>
    <cellStyle name="Calculation 7 2" xfId="13500"/>
    <cellStyle name="Calculation 8" xfId="13501"/>
    <cellStyle name="Calculation 9" xfId="13502"/>
    <cellStyle name="Calculation 9 2" xfId="13503"/>
    <cellStyle name="Cash" xfId="13504"/>
    <cellStyle name="Cash 2" xfId="13505"/>
    <cellStyle name="Check Cell 10" xfId="13506"/>
    <cellStyle name="Check Cell 11" xfId="13507"/>
    <cellStyle name="Check Cell 12" xfId="13508"/>
    <cellStyle name="Check Cell 13" xfId="13509"/>
    <cellStyle name="Check Cell 14" xfId="13510"/>
    <cellStyle name="Check Cell 15" xfId="13511"/>
    <cellStyle name="Check Cell 16" xfId="13512"/>
    <cellStyle name="Check Cell 17" xfId="13513"/>
    <cellStyle name="Check Cell 18" xfId="13514"/>
    <cellStyle name="Check Cell 19" xfId="13515"/>
    <cellStyle name="Check Cell 2" xfId="13516"/>
    <cellStyle name="Check Cell 2 2" xfId="13517"/>
    <cellStyle name="Check Cell 2 2 2" xfId="13518"/>
    <cellStyle name="Check Cell 2 2 3" xfId="13519"/>
    <cellStyle name="Check Cell 2 3" xfId="13520"/>
    <cellStyle name="Check Cell 20" xfId="13521"/>
    <cellStyle name="Check Cell 21" xfId="13522"/>
    <cellStyle name="Check Cell 22" xfId="13523"/>
    <cellStyle name="Check Cell 23" xfId="13524"/>
    <cellStyle name="Check Cell 24" xfId="13525"/>
    <cellStyle name="Check Cell 25" xfId="13526"/>
    <cellStyle name="Check Cell 26" xfId="13527"/>
    <cellStyle name="Check Cell 27" xfId="13528"/>
    <cellStyle name="Check Cell 28" xfId="13529"/>
    <cellStyle name="Check Cell 29" xfId="13530"/>
    <cellStyle name="Check Cell 3" xfId="13531"/>
    <cellStyle name="Check Cell 3 2" xfId="13532"/>
    <cellStyle name="Check Cell 30" xfId="13533"/>
    <cellStyle name="Check Cell 31" xfId="13534"/>
    <cellStyle name="Check Cell 32" xfId="13535"/>
    <cellStyle name="Check Cell 33" xfId="13536"/>
    <cellStyle name="Check Cell 34" xfId="13537"/>
    <cellStyle name="Check Cell 35" xfId="13538"/>
    <cellStyle name="Check Cell 36" xfId="13539"/>
    <cellStyle name="Check Cell 37" xfId="13540"/>
    <cellStyle name="Check Cell 38" xfId="13541"/>
    <cellStyle name="Check Cell 39" xfId="13542"/>
    <cellStyle name="Check Cell 4" xfId="13543"/>
    <cellStyle name="Check Cell 40" xfId="13544"/>
    <cellStyle name="Check Cell 41" xfId="13545"/>
    <cellStyle name="Check Cell 42" xfId="13546"/>
    <cellStyle name="Check Cell 43" xfId="13547"/>
    <cellStyle name="Check Cell 44" xfId="13548"/>
    <cellStyle name="Check Cell 45" xfId="13549"/>
    <cellStyle name="Check Cell 46" xfId="13550"/>
    <cellStyle name="Check Cell 47" xfId="13551"/>
    <cellStyle name="Check Cell 48" xfId="13552"/>
    <cellStyle name="Check Cell 49" xfId="13553"/>
    <cellStyle name="Check Cell 5" xfId="13554"/>
    <cellStyle name="Check Cell 50" xfId="13555"/>
    <cellStyle name="Check Cell 51" xfId="13556"/>
    <cellStyle name="Check Cell 52" xfId="13557"/>
    <cellStyle name="Check Cell 53" xfId="13558"/>
    <cellStyle name="Check Cell 54" xfId="13559"/>
    <cellStyle name="Check Cell 55" xfId="13560"/>
    <cellStyle name="Check Cell 56" xfId="13561"/>
    <cellStyle name="Check Cell 57" xfId="13562"/>
    <cellStyle name="Check Cell 58" xfId="13563"/>
    <cellStyle name="Check Cell 59" xfId="13564"/>
    <cellStyle name="Check Cell 6" xfId="13565"/>
    <cellStyle name="Check Cell 60" xfId="13566"/>
    <cellStyle name="Check Cell 61" xfId="13567"/>
    <cellStyle name="Check Cell 62" xfId="13568"/>
    <cellStyle name="Check Cell 63" xfId="13569"/>
    <cellStyle name="Check Cell 64" xfId="13570"/>
    <cellStyle name="Check Cell 7" xfId="13571"/>
    <cellStyle name="Check Cell 8" xfId="13572"/>
    <cellStyle name="Check Cell 9" xfId="13573"/>
    <cellStyle name="CheckCell" xfId="13574"/>
    <cellStyle name="CheckCell 2" xfId="13575"/>
    <cellStyle name="CheckCell 2 2" xfId="13576"/>
    <cellStyle name="CheckCell 2 3" xfId="13577"/>
    <cellStyle name="CheckCell 3" xfId="13578"/>
    <cellStyle name="CheckCell 4" xfId="13579"/>
    <cellStyle name="CheckCell_Electric Rev Req Model (2009 GRC) Rebuttal" xfId="13580"/>
    <cellStyle name="Comma" xfId="8" builtinId="3"/>
    <cellStyle name="Comma  - Style1" xfId="13581"/>
    <cellStyle name="Comma  - Style1 2" xfId="13582"/>
    <cellStyle name="Comma  - Style1 2 2" xfId="13583"/>
    <cellStyle name="Comma  - Style1 2_2011 Operations Snapshot" xfId="13584"/>
    <cellStyle name="Comma  - Style1 3" xfId="13585"/>
    <cellStyle name="Comma  - Style1 3 2" xfId="13586"/>
    <cellStyle name="Comma  - Style1 3 2 2" xfId="13587"/>
    <cellStyle name="Comma  - Style1 3 2_County_Stop_Light_Chart_2012_02" xfId="13588"/>
    <cellStyle name="Comma  - Style1 4" xfId="13589"/>
    <cellStyle name="Comma  - Style1 4 2" xfId="13590"/>
    <cellStyle name="Comma  - Style1 4 3" xfId="13591"/>
    <cellStyle name="Comma  - Style1 4_2012 Operations Snapshot" xfId="13592"/>
    <cellStyle name="Comma  - Style1 5" xfId="13593"/>
    <cellStyle name="Comma  - Style1 5 2" xfId="13594"/>
    <cellStyle name="Comma  - Style1 5_VarX" xfId="13595"/>
    <cellStyle name="Comma  - Style1 6" xfId="13596"/>
    <cellStyle name="Comma  - Style1_2012 Jan CAP ASM Report" xfId="13597"/>
    <cellStyle name="Comma  - Style2" xfId="13598"/>
    <cellStyle name="Comma  - Style2 2" xfId="13599"/>
    <cellStyle name="Comma  - Style2 2 2" xfId="13600"/>
    <cellStyle name="Comma  - Style2 2_2011 Operations Snapshot" xfId="13601"/>
    <cellStyle name="Comma  - Style2 3" xfId="13602"/>
    <cellStyle name="Comma  - Style2 3 2" xfId="13603"/>
    <cellStyle name="Comma  - Style2 3 2 2" xfId="13604"/>
    <cellStyle name="Comma  - Style2 3 2_County_Stop_Light_Chart_2012_02" xfId="13605"/>
    <cellStyle name="Comma  - Style2 4" xfId="13606"/>
    <cellStyle name="Comma  - Style2 4 2" xfId="13607"/>
    <cellStyle name="Comma  - Style2 4 3" xfId="13608"/>
    <cellStyle name="Comma  - Style2 4_2012 Operations Snapshot" xfId="13609"/>
    <cellStyle name="Comma  - Style2 5" xfId="13610"/>
    <cellStyle name="Comma  - Style2 5 2" xfId="13611"/>
    <cellStyle name="Comma  - Style2 5_VarX" xfId="13612"/>
    <cellStyle name="Comma  - Style2 6" xfId="13613"/>
    <cellStyle name="Comma  - Style2_2012 Jan CAP ASM Report" xfId="13614"/>
    <cellStyle name="Comma  - Style3" xfId="13615"/>
    <cellStyle name="Comma  - Style3 2" xfId="13616"/>
    <cellStyle name="Comma  - Style3 2 2" xfId="13617"/>
    <cellStyle name="Comma  - Style3 2_2011 Operations Snapshot" xfId="13618"/>
    <cellStyle name="Comma  - Style3 3" xfId="13619"/>
    <cellStyle name="Comma  - Style3 3 2" xfId="13620"/>
    <cellStyle name="Comma  - Style3 3 2 2" xfId="13621"/>
    <cellStyle name="Comma  - Style3 3 2_County_Stop_Light_Chart_2012_02" xfId="13622"/>
    <cellStyle name="Comma  - Style3 4" xfId="13623"/>
    <cellStyle name="Comma  - Style3 4 2" xfId="13624"/>
    <cellStyle name="Comma  - Style3 4 3" xfId="13625"/>
    <cellStyle name="Comma  - Style3 4_2012 Operations Snapshot" xfId="13626"/>
    <cellStyle name="Comma  - Style3 5" xfId="13627"/>
    <cellStyle name="Comma  - Style3 5 2" xfId="13628"/>
    <cellStyle name="Comma  - Style3 5_VarX" xfId="13629"/>
    <cellStyle name="Comma  - Style3 6" xfId="13630"/>
    <cellStyle name="Comma  - Style3_2012 Jan CAP ASM Report" xfId="13631"/>
    <cellStyle name="Comma  - Style4" xfId="13632"/>
    <cellStyle name="Comma  - Style4 2" xfId="13633"/>
    <cellStyle name="Comma  - Style4 2 2" xfId="13634"/>
    <cellStyle name="Comma  - Style4 2_2011 Operations Snapshot" xfId="13635"/>
    <cellStyle name="Comma  - Style4 3" xfId="13636"/>
    <cellStyle name="Comma  - Style4 3 2" xfId="13637"/>
    <cellStyle name="Comma  - Style4 3 2 2" xfId="13638"/>
    <cellStyle name="Comma  - Style4 3 2_County_Stop_Light_Chart_2012_02" xfId="13639"/>
    <cellStyle name="Comma  - Style4 4" xfId="13640"/>
    <cellStyle name="Comma  - Style4 4 2" xfId="13641"/>
    <cellStyle name="Comma  - Style4 4 3" xfId="13642"/>
    <cellStyle name="Comma  - Style4 4_2012 Operations Snapshot" xfId="13643"/>
    <cellStyle name="Comma  - Style4 5" xfId="13644"/>
    <cellStyle name="Comma  - Style4 5 2" xfId="13645"/>
    <cellStyle name="Comma  - Style4 5_VarX" xfId="13646"/>
    <cellStyle name="Comma  - Style4 6" xfId="13647"/>
    <cellStyle name="Comma  - Style4_2012 Jan CAP ASM Report" xfId="13648"/>
    <cellStyle name="Comma  - Style5" xfId="13649"/>
    <cellStyle name="Comma  - Style5 2" xfId="13650"/>
    <cellStyle name="Comma  - Style5 2 2" xfId="13651"/>
    <cellStyle name="Comma  - Style5 2_2011 Operations Snapshot" xfId="13652"/>
    <cellStyle name="Comma  - Style5 3" xfId="13653"/>
    <cellStyle name="Comma  - Style5 3 2" xfId="13654"/>
    <cellStyle name="Comma  - Style5 3 2 2" xfId="13655"/>
    <cellStyle name="Comma  - Style5 3 2_County_Stop_Light_Chart_2012_02" xfId="13656"/>
    <cellStyle name="Comma  - Style5 4" xfId="13657"/>
    <cellStyle name="Comma  - Style5 4 2" xfId="13658"/>
    <cellStyle name="Comma  - Style5 4 3" xfId="13659"/>
    <cellStyle name="Comma  - Style5 4_2012 Operations Snapshot" xfId="13660"/>
    <cellStyle name="Comma  - Style5 5" xfId="13661"/>
    <cellStyle name="Comma  - Style5 5 2" xfId="13662"/>
    <cellStyle name="Comma  - Style5 5_VarX" xfId="13663"/>
    <cellStyle name="Comma  - Style5 6" xfId="13664"/>
    <cellStyle name="Comma  - Style5_2012 Jan CAP ASM Report" xfId="13665"/>
    <cellStyle name="Comma  - Style6" xfId="13666"/>
    <cellStyle name="Comma  - Style6 2" xfId="13667"/>
    <cellStyle name="Comma  - Style6 2 2" xfId="13668"/>
    <cellStyle name="Comma  - Style6 2_2011 Operations Snapshot" xfId="13669"/>
    <cellStyle name="Comma  - Style6 3" xfId="13670"/>
    <cellStyle name="Comma  - Style6 3 2" xfId="13671"/>
    <cellStyle name="Comma  - Style6 3 2 2" xfId="13672"/>
    <cellStyle name="Comma  - Style6 3 2_County_Stop_Light_Chart_2012_02" xfId="13673"/>
    <cellStyle name="Comma  - Style6 4" xfId="13674"/>
    <cellStyle name="Comma  - Style6 4 2" xfId="13675"/>
    <cellStyle name="Comma  - Style6 4 3" xfId="13676"/>
    <cellStyle name="Comma  - Style6 4_2012 Operations Snapshot" xfId="13677"/>
    <cellStyle name="Comma  - Style6 5" xfId="13678"/>
    <cellStyle name="Comma  - Style6 5 2" xfId="13679"/>
    <cellStyle name="Comma  - Style6 5_VarX" xfId="13680"/>
    <cellStyle name="Comma  - Style6 6" xfId="13681"/>
    <cellStyle name="Comma  - Style6_2012 Jan CAP ASM Report" xfId="13682"/>
    <cellStyle name="Comma  - Style7" xfId="13683"/>
    <cellStyle name="Comma  - Style7 2" xfId="13684"/>
    <cellStyle name="Comma  - Style7 2 2" xfId="13685"/>
    <cellStyle name="Comma  - Style7 2_2011 Operations Snapshot" xfId="13686"/>
    <cellStyle name="Comma  - Style7 3" xfId="13687"/>
    <cellStyle name="Comma  - Style7 3 2" xfId="13688"/>
    <cellStyle name="Comma  - Style7 3 2 2" xfId="13689"/>
    <cellStyle name="Comma  - Style7 3 2_County_Stop_Light_Chart_2012_02" xfId="13690"/>
    <cellStyle name="Comma  - Style7 4" xfId="13691"/>
    <cellStyle name="Comma  - Style7 4 2" xfId="13692"/>
    <cellStyle name="Comma  - Style7 4 3" xfId="13693"/>
    <cellStyle name="Comma  - Style7 4_2012 Operations Snapshot" xfId="13694"/>
    <cellStyle name="Comma  - Style7 5" xfId="13695"/>
    <cellStyle name="Comma  - Style7 5 2" xfId="13696"/>
    <cellStyle name="Comma  - Style7 5_VarX" xfId="13697"/>
    <cellStyle name="Comma  - Style7 6" xfId="13698"/>
    <cellStyle name="Comma  - Style7_2012 Jan CAP ASM Report" xfId="13699"/>
    <cellStyle name="Comma  - Style8" xfId="13700"/>
    <cellStyle name="Comma  - Style8 2" xfId="13701"/>
    <cellStyle name="Comma  - Style8 2 2" xfId="13702"/>
    <cellStyle name="Comma  - Style8 2_2011 Operations Snapshot" xfId="13703"/>
    <cellStyle name="Comma  - Style8 3" xfId="13704"/>
    <cellStyle name="Comma  - Style8 3 2" xfId="13705"/>
    <cellStyle name="Comma  - Style8 3 2 2" xfId="13706"/>
    <cellStyle name="Comma  - Style8 3 2_County_Stop_Light_Chart_2012_02" xfId="13707"/>
    <cellStyle name="Comma  - Style8 4" xfId="13708"/>
    <cellStyle name="Comma  - Style8 4 2" xfId="13709"/>
    <cellStyle name="Comma  - Style8 4 3" xfId="13710"/>
    <cellStyle name="Comma  - Style8 4_2012 Operations Snapshot" xfId="13711"/>
    <cellStyle name="Comma  - Style8 5" xfId="13712"/>
    <cellStyle name="Comma  - Style8 5 2" xfId="13713"/>
    <cellStyle name="Comma  - Style8 5_VarX" xfId="13714"/>
    <cellStyle name="Comma  - Style8 6" xfId="13715"/>
    <cellStyle name="Comma  - Style8_2012 Jan CAP ASM Report" xfId="13716"/>
    <cellStyle name="Comma [0] 2" xfId="13717"/>
    <cellStyle name="Comma [0] 2 2" xfId="13718"/>
    <cellStyle name="Comma 10" xfId="13719"/>
    <cellStyle name="Comma 10 2" xfId="13720"/>
    <cellStyle name="Comma 10 2 2" xfId="13721"/>
    <cellStyle name="Comma 10 2 2 2" xfId="3"/>
    <cellStyle name="Comma 10 2 2 3" xfId="13722"/>
    <cellStyle name="Comma 10 2 3" xfId="13723"/>
    <cellStyle name="Comma 10 3" xfId="13724"/>
    <cellStyle name="Comma 10 4" xfId="13725"/>
    <cellStyle name="Comma 10 5" xfId="13726"/>
    <cellStyle name="Comma 11" xfId="13727"/>
    <cellStyle name="Comma 11 2" xfId="13728"/>
    <cellStyle name="Comma 11 2 2" xfId="13729"/>
    <cellStyle name="Comma 11 2 3" xfId="13730"/>
    <cellStyle name="Comma 11 3" xfId="13731"/>
    <cellStyle name="Comma 11 4" xfId="13732"/>
    <cellStyle name="Comma 12" xfId="13733"/>
    <cellStyle name="Comma 12 2" xfId="13734"/>
    <cellStyle name="Comma 12 2 2" xfId="13735"/>
    <cellStyle name="Comma 12 2 3" xfId="13736"/>
    <cellStyle name="Comma 12 3" xfId="13737"/>
    <cellStyle name="Comma 12 4" xfId="13738"/>
    <cellStyle name="Comma 13" xfId="13739"/>
    <cellStyle name="Comma 13 2" xfId="13740"/>
    <cellStyle name="Comma 13 2 2" xfId="13741"/>
    <cellStyle name="Comma 13 2 3" xfId="13742"/>
    <cellStyle name="Comma 13 3" xfId="13743"/>
    <cellStyle name="Comma 13 4" xfId="13744"/>
    <cellStyle name="Comma 14" xfId="13745"/>
    <cellStyle name="Comma 14 2" xfId="13746"/>
    <cellStyle name="Comma 14 2 2" xfId="13747"/>
    <cellStyle name="Comma 14 2 3" xfId="13748"/>
    <cellStyle name="Comma 14 3" xfId="13749"/>
    <cellStyle name="Comma 14 4" xfId="13750"/>
    <cellStyle name="Comma 15" xfId="13751"/>
    <cellStyle name="Comma 15 2" xfId="13752"/>
    <cellStyle name="Comma 15 2 2" xfId="13753"/>
    <cellStyle name="Comma 15 3" xfId="13754"/>
    <cellStyle name="Comma 16" xfId="13755"/>
    <cellStyle name="Comma 16 2" xfId="13756"/>
    <cellStyle name="Comma 16 3" xfId="13757"/>
    <cellStyle name="Comma 17" xfId="13758"/>
    <cellStyle name="Comma 17 2" xfId="13759"/>
    <cellStyle name="Comma 17 2 2" xfId="13760"/>
    <cellStyle name="Comma 17 2 3" xfId="13761"/>
    <cellStyle name="Comma 17 3" xfId="13762"/>
    <cellStyle name="Comma 17 3 2" xfId="13763"/>
    <cellStyle name="Comma 17 3 3" xfId="13764"/>
    <cellStyle name="Comma 17 4" xfId="13765"/>
    <cellStyle name="Comma 17 4 2" xfId="13766"/>
    <cellStyle name="Comma 17 4 3" xfId="13767"/>
    <cellStyle name="Comma 17 5" xfId="13768"/>
    <cellStyle name="Comma 18" xfId="13769"/>
    <cellStyle name="Comma 18 2" xfId="13770"/>
    <cellStyle name="Comma 18 2 2" xfId="13771"/>
    <cellStyle name="Comma 18 3" xfId="13772"/>
    <cellStyle name="Comma 18 3 2" xfId="13773"/>
    <cellStyle name="Comma 18 4" xfId="13774"/>
    <cellStyle name="Comma 18 4 2" xfId="13775"/>
    <cellStyle name="Comma 19" xfId="13776"/>
    <cellStyle name="Comma 19 2" xfId="13777"/>
    <cellStyle name="Comma 19 2 2" xfId="13778"/>
    <cellStyle name="Comma 19 3" xfId="13779"/>
    <cellStyle name="Comma 19 4" xfId="13780"/>
    <cellStyle name="Comma 2" xfId="13781"/>
    <cellStyle name="Comma 2 10" xfId="13782"/>
    <cellStyle name="Comma 2 11" xfId="13783"/>
    <cellStyle name="Comma 2 12" xfId="20204"/>
    <cellStyle name="Comma 2 2" xfId="13784"/>
    <cellStyle name="Comma 2 2 2" xfId="13785"/>
    <cellStyle name="Comma 2 2 2 2" xfId="13786"/>
    <cellStyle name="Comma 2 2 2 3" xfId="13787"/>
    <cellStyle name="Comma 2 2 2 4" xfId="13788"/>
    <cellStyle name="Comma 2 2 3" xfId="13789"/>
    <cellStyle name="Comma 2 2 3 2" xfId="13790"/>
    <cellStyle name="Comma 2 2 4" xfId="13791"/>
    <cellStyle name="Comma 2 2 5" xfId="13792"/>
    <cellStyle name="Comma 2 3" xfId="5"/>
    <cellStyle name="Comma 2 3 2" xfId="13793"/>
    <cellStyle name="Comma 2 3 3" xfId="13794"/>
    <cellStyle name="Comma 2 3 4" xfId="13795"/>
    <cellStyle name="Comma 2 4" xfId="13796"/>
    <cellStyle name="Comma 2 4 2" xfId="13797"/>
    <cellStyle name="Comma 2 5" xfId="13798"/>
    <cellStyle name="Comma 2 5 2" xfId="13799"/>
    <cellStyle name="Comma 2 6" xfId="13800"/>
    <cellStyle name="Comma 2 6 2" xfId="13801"/>
    <cellStyle name="Comma 2 7" xfId="13802"/>
    <cellStyle name="Comma 2 7 2" xfId="13803"/>
    <cellStyle name="Comma 2 8" xfId="13804"/>
    <cellStyle name="Comma 2 8 2" xfId="13805"/>
    <cellStyle name="Comma 2 9" xfId="13806"/>
    <cellStyle name="Comma 2_Chelan PUD Power Costs (8-10)" xfId="13807"/>
    <cellStyle name="Comma 20" xfId="13808"/>
    <cellStyle name="Comma 20 2" xfId="13809"/>
    <cellStyle name="Comma 20 3" xfId="13810"/>
    <cellStyle name="Comma 21" xfId="13811"/>
    <cellStyle name="Comma 21 2" xfId="13812"/>
    <cellStyle name="Comma 21 2 2" xfId="13813"/>
    <cellStyle name="Comma 21 3" xfId="13814"/>
    <cellStyle name="Comma 22" xfId="13815"/>
    <cellStyle name="Comma 22 2" xfId="13816"/>
    <cellStyle name="Comma 22 2 2" xfId="13817"/>
    <cellStyle name="Comma 23" xfId="13818"/>
    <cellStyle name="Comma 23 2" xfId="13819"/>
    <cellStyle name="Comma 23 2 2" xfId="13820"/>
    <cellStyle name="Comma 24" xfId="13821"/>
    <cellStyle name="Comma 24 2" xfId="13822"/>
    <cellStyle name="Comma 24 3" xfId="13823"/>
    <cellStyle name="Comma 25" xfId="13824"/>
    <cellStyle name="Comma 25 2" xfId="13825"/>
    <cellStyle name="Comma 25 3" xfId="13826"/>
    <cellStyle name="Comma 26" xfId="13827"/>
    <cellStyle name="Comma 26 2" xfId="13828"/>
    <cellStyle name="Comma 26 2 2" xfId="13829"/>
    <cellStyle name="Comma 26 3" xfId="13830"/>
    <cellStyle name="Comma 27" xfId="13831"/>
    <cellStyle name="Comma 27 2" xfId="13832"/>
    <cellStyle name="Comma 28" xfId="13833"/>
    <cellStyle name="Comma 28 2" xfId="13834"/>
    <cellStyle name="Comma 29" xfId="13835"/>
    <cellStyle name="Comma 29 2" xfId="13836"/>
    <cellStyle name="Comma 3" xfId="13837"/>
    <cellStyle name="Comma 3 2" xfId="13838"/>
    <cellStyle name="Comma 3 2 2" xfId="13839"/>
    <cellStyle name="Comma 3 2 2 2" xfId="13840"/>
    <cellStyle name="Comma 3 2 2 3" xfId="13841"/>
    <cellStyle name="Comma 3 2 3" xfId="13842"/>
    <cellStyle name="Comma 3 2 4" xfId="13843"/>
    <cellStyle name="Comma 3 3" xfId="13844"/>
    <cellStyle name="Comma 3 3 2" xfId="13845"/>
    <cellStyle name="Comma 3 4" xfId="13846"/>
    <cellStyle name="Comma 3 4 2" xfId="13847"/>
    <cellStyle name="Comma 3 4 3" xfId="13848"/>
    <cellStyle name="Comma 3 5" xfId="13849"/>
    <cellStyle name="Comma 3 6" xfId="13850"/>
    <cellStyle name="Comma 30" xfId="13851"/>
    <cellStyle name="Comma 30 2" xfId="13852"/>
    <cellStyle name="Comma 31" xfId="13853"/>
    <cellStyle name="Comma 31 2" xfId="13854"/>
    <cellStyle name="Comma 31 3" xfId="13855"/>
    <cellStyle name="Comma 31 3 2" xfId="13856"/>
    <cellStyle name="Comma 32" xfId="13857"/>
    <cellStyle name="Comma 32 2" xfId="13858"/>
    <cellStyle name="Comma 32 2 2" xfId="13859"/>
    <cellStyle name="Comma 32 3" xfId="13860"/>
    <cellStyle name="Comma 33" xfId="13861"/>
    <cellStyle name="Comma 34" xfId="13862"/>
    <cellStyle name="Comma 35" xfId="13863"/>
    <cellStyle name="Comma 36" xfId="13864"/>
    <cellStyle name="Comma 37" xfId="13865"/>
    <cellStyle name="Comma 38" xfId="13866"/>
    <cellStyle name="Comma 39" xfId="13867"/>
    <cellStyle name="Comma 4" xfId="13868"/>
    <cellStyle name="Comma 4 2" xfId="13869"/>
    <cellStyle name="Comma 4 2 2" xfId="13870"/>
    <cellStyle name="Comma 4 2 3" xfId="13871"/>
    <cellStyle name="Comma 4 3" xfId="13872"/>
    <cellStyle name="Comma 4 3 2" xfId="13873"/>
    <cellStyle name="Comma 4 3 3" xfId="13874"/>
    <cellStyle name="Comma 4 4" xfId="13875"/>
    <cellStyle name="Comma 4 5" xfId="13876"/>
    <cellStyle name="Comma 4 6" xfId="13877"/>
    <cellStyle name="Comma 4 7" xfId="13878"/>
    <cellStyle name="Comma 40" xfId="13879"/>
    <cellStyle name="Comma 41" xfId="13880"/>
    <cellStyle name="Comma 42" xfId="13881"/>
    <cellStyle name="Comma 43" xfId="13882"/>
    <cellStyle name="Comma 44" xfId="13883"/>
    <cellStyle name="Comma 45" xfId="13884"/>
    <cellStyle name="Comma 46" xfId="13885"/>
    <cellStyle name="Comma 47" xfId="13886"/>
    <cellStyle name="Comma 48" xfId="13887"/>
    <cellStyle name="Comma 49" xfId="13888"/>
    <cellStyle name="Comma 5" xfId="13889"/>
    <cellStyle name="Comma 5 2" xfId="13890"/>
    <cellStyle name="Comma 5 2 2" xfId="13891"/>
    <cellStyle name="Comma 5 2 3" xfId="13892"/>
    <cellStyle name="Comma 5 3" xfId="13893"/>
    <cellStyle name="Comma 5 3 2" xfId="13894"/>
    <cellStyle name="Comma 5 4" xfId="13895"/>
    <cellStyle name="Comma 5 5" xfId="13896"/>
    <cellStyle name="Comma 5 6" xfId="13897"/>
    <cellStyle name="Comma 50" xfId="13898"/>
    <cellStyle name="Comma 51" xfId="13899"/>
    <cellStyle name="Comma 51 2" xfId="13900"/>
    <cellStyle name="Comma 51 2 2" xfId="13901"/>
    <cellStyle name="Comma 51 3" xfId="13902"/>
    <cellStyle name="Comma 52" xfId="13903"/>
    <cellStyle name="Comma 53" xfId="13904"/>
    <cellStyle name="Comma 54" xfId="13905"/>
    <cellStyle name="Comma 55" xfId="13906"/>
    <cellStyle name="Comma 56" xfId="13907"/>
    <cellStyle name="Comma 57" xfId="13908"/>
    <cellStyle name="Comma 58" xfId="13909"/>
    <cellStyle name="Comma 59" xfId="13910"/>
    <cellStyle name="Comma 6" xfId="13911"/>
    <cellStyle name="Comma 6 2" xfId="13912"/>
    <cellStyle name="Comma 6 2 2" xfId="13913"/>
    <cellStyle name="Comma 6 2 2 2" xfId="13914"/>
    <cellStyle name="Comma 6 2 2 3" xfId="13915"/>
    <cellStyle name="Comma 6 2 3" xfId="13916"/>
    <cellStyle name="Comma 6 2 4" xfId="13917"/>
    <cellStyle name="Comma 6 3" xfId="13918"/>
    <cellStyle name="Comma 6 3 2" xfId="13919"/>
    <cellStyle name="Comma 6 4" xfId="13920"/>
    <cellStyle name="Comma 60" xfId="13921"/>
    <cellStyle name="Comma 61" xfId="13922"/>
    <cellStyle name="Comma 62" xfId="13923"/>
    <cellStyle name="Comma 63" xfId="13924"/>
    <cellStyle name="Comma 64" xfId="13925"/>
    <cellStyle name="Comma 65" xfId="13926"/>
    <cellStyle name="Comma 66" xfId="13927"/>
    <cellStyle name="Comma 66 2" xfId="13928"/>
    <cellStyle name="Comma 67" xfId="13929"/>
    <cellStyle name="Comma 68" xfId="13930"/>
    <cellStyle name="Comma 69" xfId="13931"/>
    <cellStyle name="Comma 7" xfId="13932"/>
    <cellStyle name="Comma 7 2" xfId="13933"/>
    <cellStyle name="Comma 7 2 2" xfId="13934"/>
    <cellStyle name="Comma 7 2 3" xfId="13935"/>
    <cellStyle name="Comma 7 3" xfId="13936"/>
    <cellStyle name="Comma 7 4" xfId="13937"/>
    <cellStyle name="Comma 70" xfId="13938"/>
    <cellStyle name="Comma 71" xfId="13939"/>
    <cellStyle name="Comma 72" xfId="13940"/>
    <cellStyle name="Comma 73" xfId="13941"/>
    <cellStyle name="Comma 74" xfId="13942"/>
    <cellStyle name="Comma 75" xfId="13943"/>
    <cellStyle name="Comma 8" xfId="13944"/>
    <cellStyle name="Comma 8 2" xfId="13945"/>
    <cellStyle name="Comma 8 2 2" xfId="13946"/>
    <cellStyle name="Comma 8 2 2 2" xfId="13947"/>
    <cellStyle name="Comma 8 2 2 3" xfId="13948"/>
    <cellStyle name="Comma 8 2 3" xfId="13949"/>
    <cellStyle name="Comma 8 3" xfId="13950"/>
    <cellStyle name="Comma 8 3 2" xfId="13951"/>
    <cellStyle name="Comma 8 3 3" xfId="13952"/>
    <cellStyle name="Comma 8 4" xfId="13953"/>
    <cellStyle name="Comma 8 5" xfId="13954"/>
    <cellStyle name="Comma 9" xfId="13955"/>
    <cellStyle name="Comma 9 10" xfId="13956"/>
    <cellStyle name="Comma 9 2" xfId="13957"/>
    <cellStyle name="Comma 9 2 2" xfId="13958"/>
    <cellStyle name="Comma 9 2 2 2" xfId="13959"/>
    <cellStyle name="Comma 9 2 2 3" xfId="13960"/>
    <cellStyle name="Comma 9 2 3" xfId="13961"/>
    <cellStyle name="Comma 9 2 4" xfId="13962"/>
    <cellStyle name="Comma 9 3" xfId="13963"/>
    <cellStyle name="Comma 9 3 2" xfId="13964"/>
    <cellStyle name="Comma 9 3 3" xfId="13965"/>
    <cellStyle name="Comma 9 3 4" xfId="13966"/>
    <cellStyle name="Comma 9 3 5" xfId="13967"/>
    <cellStyle name="Comma 9 4" xfId="13968"/>
    <cellStyle name="Comma 9 4 2" xfId="13969"/>
    <cellStyle name="Comma 9 5" xfId="13970"/>
    <cellStyle name="Comma 9 5 2" xfId="13971"/>
    <cellStyle name="Comma 9 6" xfId="13972"/>
    <cellStyle name="Comma 9 7" xfId="13973"/>
    <cellStyle name="Comma 9 7 2" xfId="13974"/>
    <cellStyle name="Comma 9 8" xfId="13975"/>
    <cellStyle name="Comma 9 9" xfId="13976"/>
    <cellStyle name="Comma0" xfId="13977"/>
    <cellStyle name="Comma0 - Style2" xfId="13978"/>
    <cellStyle name="Comma0 - Style2 2" xfId="13979"/>
    <cellStyle name="Comma0 - Style4" xfId="13980"/>
    <cellStyle name="Comma0 - Style4 2" xfId="13981"/>
    <cellStyle name="Comma0 - Style4 3" xfId="13982"/>
    <cellStyle name="Comma0 - Style5" xfId="13983"/>
    <cellStyle name="Comma0 - Style5 2" xfId="13984"/>
    <cellStyle name="Comma0 - Style5 2 2" xfId="13985"/>
    <cellStyle name="Comma0 - Style5 3" xfId="13986"/>
    <cellStyle name="Comma0 - Style5_ACCOUNTS" xfId="13987"/>
    <cellStyle name="Comma0 10" xfId="13988"/>
    <cellStyle name="Comma0 11" xfId="13989"/>
    <cellStyle name="Comma0 12" xfId="13990"/>
    <cellStyle name="Comma0 13" xfId="13991"/>
    <cellStyle name="Comma0 14" xfId="13992"/>
    <cellStyle name="Comma0 15" xfId="13993"/>
    <cellStyle name="Comma0 16" xfId="13994"/>
    <cellStyle name="Comma0 17" xfId="13995"/>
    <cellStyle name="Comma0 18" xfId="13996"/>
    <cellStyle name="Comma0 19" xfId="13997"/>
    <cellStyle name="Comma0 2" xfId="13998"/>
    <cellStyle name="Comma0 2 2" xfId="13999"/>
    <cellStyle name="Comma0 2 3" xfId="14000"/>
    <cellStyle name="Comma0 20" xfId="14001"/>
    <cellStyle name="Comma0 21" xfId="14002"/>
    <cellStyle name="Comma0 22" xfId="14003"/>
    <cellStyle name="Comma0 23" xfId="14004"/>
    <cellStyle name="Comma0 24" xfId="14005"/>
    <cellStyle name="Comma0 25" xfId="14006"/>
    <cellStyle name="Comma0 26" xfId="14007"/>
    <cellStyle name="Comma0 27" xfId="14008"/>
    <cellStyle name="Comma0 28" xfId="14009"/>
    <cellStyle name="Comma0 29" xfId="14010"/>
    <cellStyle name="Comma0 3" xfId="14011"/>
    <cellStyle name="Comma0 3 2" xfId="14012"/>
    <cellStyle name="Comma0 3 3" xfId="14013"/>
    <cellStyle name="Comma0 30" xfId="14014"/>
    <cellStyle name="Comma0 31" xfId="14015"/>
    <cellStyle name="Comma0 32" xfId="14016"/>
    <cellStyle name="Comma0 33" xfId="14017"/>
    <cellStyle name="Comma0 34" xfId="14018"/>
    <cellStyle name="Comma0 35" xfId="14019"/>
    <cellStyle name="Comma0 36" xfId="14020"/>
    <cellStyle name="Comma0 37" xfId="14021"/>
    <cellStyle name="Comma0 38" xfId="14022"/>
    <cellStyle name="Comma0 39" xfId="14023"/>
    <cellStyle name="Comma0 4" xfId="14024"/>
    <cellStyle name="Comma0 4 2" xfId="14025"/>
    <cellStyle name="Comma0 40" xfId="14026"/>
    <cellStyle name="Comma0 41" xfId="14027"/>
    <cellStyle name="Comma0 42" xfId="14028"/>
    <cellStyle name="Comma0 43" xfId="14029"/>
    <cellStyle name="Comma0 44" xfId="14030"/>
    <cellStyle name="Comma0 45" xfId="14031"/>
    <cellStyle name="Comma0 46" xfId="14032"/>
    <cellStyle name="Comma0 47" xfId="14033"/>
    <cellStyle name="Comma0 48" xfId="14034"/>
    <cellStyle name="Comma0 49" xfId="14035"/>
    <cellStyle name="Comma0 5" xfId="14036"/>
    <cellStyle name="Comma0 5 2" xfId="14037"/>
    <cellStyle name="Comma0 5 3" xfId="14038"/>
    <cellStyle name="Comma0 50" xfId="14039"/>
    <cellStyle name="Comma0 51" xfId="14040"/>
    <cellStyle name="Comma0 52" xfId="14041"/>
    <cellStyle name="Comma0 53" xfId="14042"/>
    <cellStyle name="Comma0 54" xfId="14043"/>
    <cellStyle name="Comma0 55" xfId="14044"/>
    <cellStyle name="Comma0 56" xfId="14045"/>
    <cellStyle name="Comma0 57" xfId="14046"/>
    <cellStyle name="Comma0 58" xfId="14047"/>
    <cellStyle name="Comma0 59" xfId="14048"/>
    <cellStyle name="Comma0 6" xfId="14049"/>
    <cellStyle name="Comma0 60" xfId="14050"/>
    <cellStyle name="Comma0 61" xfId="14051"/>
    <cellStyle name="Comma0 62" xfId="14052"/>
    <cellStyle name="Comma0 63" xfId="14053"/>
    <cellStyle name="Comma0 64" xfId="14054"/>
    <cellStyle name="Comma0 65" xfId="14055"/>
    <cellStyle name="Comma0 66" xfId="14056"/>
    <cellStyle name="Comma0 67" xfId="14057"/>
    <cellStyle name="Comma0 68" xfId="14058"/>
    <cellStyle name="Comma0 69" xfId="14059"/>
    <cellStyle name="Comma0 7" xfId="14060"/>
    <cellStyle name="Comma0 70" xfId="14061"/>
    <cellStyle name="Comma0 71" xfId="14062"/>
    <cellStyle name="Comma0 72" xfId="14063"/>
    <cellStyle name="Comma0 73" xfId="14064"/>
    <cellStyle name="Comma0 74" xfId="14065"/>
    <cellStyle name="Comma0 75" xfId="14066"/>
    <cellStyle name="Comma0 76" xfId="14067"/>
    <cellStyle name="Comma0 77" xfId="14068"/>
    <cellStyle name="Comma0 78" xfId="14069"/>
    <cellStyle name="Comma0 79" xfId="14070"/>
    <cellStyle name="Comma0 8" xfId="14071"/>
    <cellStyle name="Comma0 80" xfId="14072"/>
    <cellStyle name="Comma0 81" xfId="14073"/>
    <cellStyle name="Comma0 82" xfId="14074"/>
    <cellStyle name="Comma0 83" xfId="14075"/>
    <cellStyle name="Comma0 9" xfId="14076"/>
    <cellStyle name="Comma0_00COS Ind Allocators" xfId="14077"/>
    <cellStyle name="Comma1 - Style1" xfId="14078"/>
    <cellStyle name="Comma1 - Style1 2" xfId="14079"/>
    <cellStyle name="Comma1 - Style1 2 2" xfId="14080"/>
    <cellStyle name="Comma1 - Style1 3" xfId="14081"/>
    <cellStyle name="Comma1 - Style1 4" xfId="14082"/>
    <cellStyle name="Comma1 - Style1_ACCOUNTS" xfId="14083"/>
    <cellStyle name="Copied" xfId="14084"/>
    <cellStyle name="Copied 2" xfId="14085"/>
    <cellStyle name="Copied 2 2" xfId="14086"/>
    <cellStyle name="Copied 2 3" xfId="14087"/>
    <cellStyle name="Copied 3" xfId="14088"/>
    <cellStyle name="Copied 4" xfId="14089"/>
    <cellStyle name="COST1" xfId="14090"/>
    <cellStyle name="COST1 2" xfId="14091"/>
    <cellStyle name="COST1 2 2" xfId="14092"/>
    <cellStyle name="COST1 2 3" xfId="14093"/>
    <cellStyle name="COST1 3" xfId="14094"/>
    <cellStyle name="COST1 4" xfId="14095"/>
    <cellStyle name="Curren - Style1" xfId="14096"/>
    <cellStyle name="Curren - Style1 2" xfId="14097"/>
    <cellStyle name="Curren - Style2" xfId="14098"/>
    <cellStyle name="Curren - Style2 2" xfId="14099"/>
    <cellStyle name="Curren - Style2 2 2" xfId="14100"/>
    <cellStyle name="Curren - Style2 3" xfId="14101"/>
    <cellStyle name="Curren - Style2 4" xfId="14102"/>
    <cellStyle name="Curren - Style2_ACCOUNTS" xfId="14103"/>
    <cellStyle name="Curren - Style5" xfId="14104"/>
    <cellStyle name="Curren - Style5 2" xfId="14105"/>
    <cellStyle name="Curren - Style6" xfId="14106"/>
    <cellStyle name="Curren - Style6 2" xfId="14107"/>
    <cellStyle name="Curren - Style6 2 2" xfId="14108"/>
    <cellStyle name="Curren - Style6 3" xfId="14109"/>
    <cellStyle name="Curren - Style6_ACCOUNTS" xfId="14110"/>
    <cellStyle name="Currency" xfId="20198" builtinId="4"/>
    <cellStyle name="Currency [$0]" xfId="14111"/>
    <cellStyle name="Currency [$0] 2" xfId="14112"/>
    <cellStyle name="Currency [$0] 2 2" xfId="14113"/>
    <cellStyle name="Currency [$0] 3" xfId="14114"/>
    <cellStyle name="Currency [$0] 3 2" xfId="14115"/>
    <cellStyle name="Currency [$0] 3 2 2" xfId="14116"/>
    <cellStyle name="Currency [$0] 4" xfId="14117"/>
    <cellStyle name="Currency [$0] 4 2" xfId="14118"/>
    <cellStyle name="Currency [$0] 4 3" xfId="14119"/>
    <cellStyle name="Currency [$0] 5" xfId="14120"/>
    <cellStyle name="Currency [$0] 5 2" xfId="14121"/>
    <cellStyle name="Currency [$0] 6" xfId="14122"/>
    <cellStyle name="Currency [£0]" xfId="14123"/>
    <cellStyle name="Currency [2]" xfId="14124"/>
    <cellStyle name="Currency 10" xfId="14125"/>
    <cellStyle name="Currency 10 2" xfId="14126"/>
    <cellStyle name="Currency 10 2 2" xfId="2"/>
    <cellStyle name="Currency 10 2 3" xfId="14127"/>
    <cellStyle name="Currency 10 3" xfId="14128"/>
    <cellStyle name="Currency 10 3 4" xfId="4"/>
    <cellStyle name="Currency 10 4" xfId="14129"/>
    <cellStyle name="Currency 10 5" xfId="14130"/>
    <cellStyle name="Currency 11" xfId="14131"/>
    <cellStyle name="Currency 11 2" xfId="14132"/>
    <cellStyle name="Currency 11 2 2" xfId="14133"/>
    <cellStyle name="Currency 11 2 3" xfId="14134"/>
    <cellStyle name="Currency 11 3" xfId="14135"/>
    <cellStyle name="Currency 11 4" xfId="14136"/>
    <cellStyle name="Currency 12" xfId="14137"/>
    <cellStyle name="Currency 12 2" xfId="14138"/>
    <cellStyle name="Currency 12 2 2" xfId="14139"/>
    <cellStyle name="Currency 12 3" xfId="14140"/>
    <cellStyle name="Currency 12 3 2" xfId="14141"/>
    <cellStyle name="Currency 12 4" xfId="14142"/>
    <cellStyle name="Currency 12 4 2" xfId="14143"/>
    <cellStyle name="Currency 12 5" xfId="14144"/>
    <cellStyle name="Currency 12 6" xfId="14145"/>
    <cellStyle name="Currency 13" xfId="14146"/>
    <cellStyle name="Currency 13 2" xfId="14147"/>
    <cellStyle name="Currency 13 2 2" xfId="14148"/>
    <cellStyle name="Currency 13 3" xfId="14149"/>
    <cellStyle name="Currency 14" xfId="14150"/>
    <cellStyle name="Currency 14 2" xfId="14151"/>
    <cellStyle name="Currency 14 2 2" xfId="14152"/>
    <cellStyle name="Currency 14 2 3" xfId="14153"/>
    <cellStyle name="Currency 14 3" xfId="14154"/>
    <cellStyle name="Currency 14 3 2" xfId="14155"/>
    <cellStyle name="Currency 14 3 3" xfId="14156"/>
    <cellStyle name="Currency 14 4" xfId="14157"/>
    <cellStyle name="Currency 14 4 2" xfId="14158"/>
    <cellStyle name="Currency 14 4 3" xfId="14159"/>
    <cellStyle name="Currency 15" xfId="14160"/>
    <cellStyle name="Currency 15 2" xfId="14161"/>
    <cellStyle name="Currency 15 2 2" xfId="14162"/>
    <cellStyle name="Currency 15 3" xfId="14163"/>
    <cellStyle name="Currency 15 4" xfId="14164"/>
    <cellStyle name="Currency 16" xfId="14165"/>
    <cellStyle name="Currency 16 2" xfId="14166"/>
    <cellStyle name="Currency 16 3" xfId="14167"/>
    <cellStyle name="Currency 16 3 2" xfId="14168"/>
    <cellStyle name="Currency 16 4" xfId="14169"/>
    <cellStyle name="Currency 16 4 2" xfId="14170"/>
    <cellStyle name="Currency 17" xfId="14171"/>
    <cellStyle name="Currency 17 2" xfId="14172"/>
    <cellStyle name="Currency 18" xfId="14173"/>
    <cellStyle name="Currency 18 2" xfId="14174"/>
    <cellStyle name="Currency 18 3" xfId="14175"/>
    <cellStyle name="Currency 19" xfId="14176"/>
    <cellStyle name="Currency 19 2" xfId="14177"/>
    <cellStyle name="Currency 19 2 2" xfId="14178"/>
    <cellStyle name="Currency 19 3" xfId="14179"/>
    <cellStyle name="Currency 2" xfId="14180"/>
    <cellStyle name="Currency 2 10" xfId="14181"/>
    <cellStyle name="Currency 2 12" xfId="20197"/>
    <cellStyle name="Currency 2 2" xfId="14182"/>
    <cellStyle name="Currency 2 2 2" xfId="14183"/>
    <cellStyle name="Currency 2 2 2 2" xfId="14184"/>
    <cellStyle name="Currency 2 2 2 3" xfId="14185"/>
    <cellStyle name="Currency 2 2 2 4" xfId="14186"/>
    <cellStyle name="Currency 2 2 3" xfId="14187"/>
    <cellStyle name="Currency 2 2 4" xfId="14188"/>
    <cellStyle name="Currency 2 2 5" xfId="14189"/>
    <cellStyle name="Currency 2 3" xfId="14190"/>
    <cellStyle name="Currency 2 3 2" xfId="14191"/>
    <cellStyle name="Currency 2 3 3" xfId="14192"/>
    <cellStyle name="Currency 2 4" xfId="14193"/>
    <cellStyle name="Currency 2 4 2" xfId="14194"/>
    <cellStyle name="Currency 2 5" xfId="14195"/>
    <cellStyle name="Currency 2 5 2" xfId="14196"/>
    <cellStyle name="Currency 2 6" xfId="14197"/>
    <cellStyle name="Currency 2 6 2" xfId="14198"/>
    <cellStyle name="Currency 2 7" xfId="14199"/>
    <cellStyle name="Currency 2 7 2" xfId="14200"/>
    <cellStyle name="Currency 2 8" xfId="14201"/>
    <cellStyle name="Currency 2 8 2" xfId="14202"/>
    <cellStyle name="Currency 2 9" xfId="14203"/>
    <cellStyle name="Currency 20" xfId="14204"/>
    <cellStyle name="Currency 21" xfId="14205"/>
    <cellStyle name="Currency 22" xfId="14206"/>
    <cellStyle name="Currency 23" xfId="14207"/>
    <cellStyle name="Currency 24" xfId="14208"/>
    <cellStyle name="Currency 24 2" xfId="14209"/>
    <cellStyle name="Currency 24 2 2" xfId="14210"/>
    <cellStyle name="Currency 25" xfId="14211"/>
    <cellStyle name="Currency 25 2" xfId="14212"/>
    <cellStyle name="Currency 25 3" xfId="14213"/>
    <cellStyle name="Currency 25 3 2" xfId="14214"/>
    <cellStyle name="Currency 25 4" xfId="14215"/>
    <cellStyle name="Currency 26" xfId="14216"/>
    <cellStyle name="Currency 27" xfId="14217"/>
    <cellStyle name="Currency 27 2" xfId="14218"/>
    <cellStyle name="Currency 27 2 2" xfId="14219"/>
    <cellStyle name="Currency 27 3" xfId="14220"/>
    <cellStyle name="Currency 28" xfId="14221"/>
    <cellStyle name="Currency 28 2" xfId="14222"/>
    <cellStyle name="Currency 29" xfId="14223"/>
    <cellStyle name="Currency 3" xfId="14224"/>
    <cellStyle name="Currency 3 2" xfId="14225"/>
    <cellStyle name="Currency 3 2 2" xfId="14226"/>
    <cellStyle name="Currency 3 2 2 2" xfId="14227"/>
    <cellStyle name="Currency 3 2 2 3" xfId="14228"/>
    <cellStyle name="Currency 3 2 3" xfId="14229"/>
    <cellStyle name="Currency 3 3" xfId="14230"/>
    <cellStyle name="Currency 3 3 2" xfId="14231"/>
    <cellStyle name="Currency 3 3 3" xfId="14232"/>
    <cellStyle name="Currency 3 4" xfId="14233"/>
    <cellStyle name="Currency 3 5" xfId="14234"/>
    <cellStyle name="Currency 3 6" xfId="14235"/>
    <cellStyle name="Currency 30" xfId="14236"/>
    <cellStyle name="Currency 31" xfId="14237"/>
    <cellStyle name="Currency 32" xfId="14238"/>
    <cellStyle name="Currency 33" xfId="14239"/>
    <cellStyle name="Currency 34" xfId="14240"/>
    <cellStyle name="Currency 35" xfId="14241"/>
    <cellStyle name="Currency 36" xfId="14242"/>
    <cellStyle name="Currency 37" xfId="14243"/>
    <cellStyle name="Currency 38" xfId="14244"/>
    <cellStyle name="Currency 39" xfId="14245"/>
    <cellStyle name="Currency 4" xfId="14246"/>
    <cellStyle name="Currency 4 2" xfId="14247"/>
    <cellStyle name="Currency 4 2 2" xfId="14248"/>
    <cellStyle name="Currency 4 2 2 2" xfId="14249"/>
    <cellStyle name="Currency 4 2 2 3" xfId="14250"/>
    <cellStyle name="Currency 4 2 3" xfId="14251"/>
    <cellStyle name="Currency 4 2 4" xfId="14252"/>
    <cellStyle name="Currency 4 3" xfId="14253"/>
    <cellStyle name="Currency 4 3 2" xfId="14254"/>
    <cellStyle name="Currency 4 3 2 2" xfId="14255"/>
    <cellStyle name="Currency 4 3 2 3" xfId="14256"/>
    <cellStyle name="Currency 4 3 3" xfId="14257"/>
    <cellStyle name="Currency 4 3 3 2" xfId="14258"/>
    <cellStyle name="Currency 4 3 3 3" xfId="14259"/>
    <cellStyle name="Currency 4 3 4" xfId="14260"/>
    <cellStyle name="Currency 4 3 4 2" xfId="14261"/>
    <cellStyle name="Currency 4 3 4 3" xfId="14262"/>
    <cellStyle name="Currency 4 4" xfId="14263"/>
    <cellStyle name="Currency 4 4 2" xfId="14264"/>
    <cellStyle name="Currency 4 4 3" xfId="14265"/>
    <cellStyle name="Currency 4 5" xfId="14266"/>
    <cellStyle name="Currency 4 6" xfId="14267"/>
    <cellStyle name="Currency 4_2009 GRC Compliance Filing (Electric) for Exh A-1" xfId="14268"/>
    <cellStyle name="Currency 40" xfId="14269"/>
    <cellStyle name="Currency 41" xfId="14270"/>
    <cellStyle name="Currency 42" xfId="14271"/>
    <cellStyle name="Currency 43" xfId="14272"/>
    <cellStyle name="Currency 44" xfId="14273"/>
    <cellStyle name="Currency 45" xfId="14274"/>
    <cellStyle name="Currency 46" xfId="14275"/>
    <cellStyle name="Currency 47" xfId="14276"/>
    <cellStyle name="Currency 48" xfId="14277"/>
    <cellStyle name="Currency 49" xfId="20202"/>
    <cellStyle name="Currency 5" xfId="14278"/>
    <cellStyle name="Currency 5 2" xfId="14279"/>
    <cellStyle name="Currency 5 2 2" xfId="14280"/>
    <cellStyle name="Currency 5 2 3" xfId="14281"/>
    <cellStyle name="Currency 5 3" xfId="14282"/>
    <cellStyle name="Currency 5 4" xfId="14283"/>
    <cellStyle name="Currency 6" xfId="14284"/>
    <cellStyle name="Currency 6 2" xfId="14285"/>
    <cellStyle name="Currency 6 2 2" xfId="14286"/>
    <cellStyle name="Currency 6 2 3" xfId="14287"/>
    <cellStyle name="Currency 6 3" xfId="14288"/>
    <cellStyle name="Currency 6 4" xfId="14289"/>
    <cellStyle name="Currency 7" xfId="14290"/>
    <cellStyle name="Currency 7 2" xfId="14291"/>
    <cellStyle name="Currency 7 2 2" xfId="14292"/>
    <cellStyle name="Currency 7 2 3" xfId="14293"/>
    <cellStyle name="Currency 7 3" xfId="14294"/>
    <cellStyle name="Currency 7 4" xfId="14295"/>
    <cellStyle name="Currency 8" xfId="14296"/>
    <cellStyle name="Currency 8 2" xfId="14297"/>
    <cellStyle name="Currency 8 2 2" xfId="14298"/>
    <cellStyle name="Currency 8 2 2 2" xfId="14299"/>
    <cellStyle name="Currency 8 2 2 3" xfId="14300"/>
    <cellStyle name="Currency 8 2 2 4" xfId="14301"/>
    <cellStyle name="Currency 8 2 2 5" xfId="14302"/>
    <cellStyle name="Currency 8 2 3" xfId="14303"/>
    <cellStyle name="Currency 8 2 3 2" xfId="14304"/>
    <cellStyle name="Currency 8 2 4" xfId="14305"/>
    <cellStyle name="Currency 8 2 5" xfId="14306"/>
    <cellStyle name="Currency 8 2 6" xfId="14307"/>
    <cellStyle name="Currency 8 2 7" xfId="14308"/>
    <cellStyle name="Currency 8 3" xfId="14309"/>
    <cellStyle name="Currency 8 3 2" xfId="14310"/>
    <cellStyle name="Currency 8 3 3" xfId="14311"/>
    <cellStyle name="Currency 8 4" xfId="14312"/>
    <cellStyle name="Currency 8 4 2" xfId="14313"/>
    <cellStyle name="Currency 8 5" xfId="14314"/>
    <cellStyle name="Currency 8 5 2" xfId="14315"/>
    <cellStyle name="Currency 8 6" xfId="14316"/>
    <cellStyle name="Currency 9" xfId="14317"/>
    <cellStyle name="Currency 9 10" xfId="14318"/>
    <cellStyle name="Currency 9 2" xfId="14319"/>
    <cellStyle name="Currency 9 2 2" xfId="14320"/>
    <cellStyle name="Currency 9 2 2 2" xfId="14321"/>
    <cellStyle name="Currency 9 2 2 3" xfId="14322"/>
    <cellStyle name="Currency 9 2 3" xfId="14323"/>
    <cellStyle name="Currency 9 2 4" xfId="14324"/>
    <cellStyle name="Currency 9 3" xfId="14325"/>
    <cellStyle name="Currency 9 3 2" xfId="14326"/>
    <cellStyle name="Currency 9 3 3" xfId="14327"/>
    <cellStyle name="Currency 9 3 4" xfId="14328"/>
    <cellStyle name="Currency 9 3 5" xfId="14329"/>
    <cellStyle name="Currency 9 4" xfId="14330"/>
    <cellStyle name="Currency 9 4 2" xfId="14331"/>
    <cellStyle name="Currency 9 5" xfId="14332"/>
    <cellStyle name="Currency 9 5 2" xfId="14333"/>
    <cellStyle name="Currency 9 6" xfId="14334"/>
    <cellStyle name="Currency 9 7" xfId="14335"/>
    <cellStyle name="Currency 9 7 2" xfId="14336"/>
    <cellStyle name="Currency 9 8" xfId="14337"/>
    <cellStyle name="Currency 9 9" xfId="14338"/>
    <cellStyle name="Currency Euro" xfId="14339"/>
    <cellStyle name="Currency Euro 2" xfId="14340"/>
    <cellStyle name="Currency Euro 2 2" xfId="14341"/>
    <cellStyle name="Currency Euro 3" xfId="14342"/>
    <cellStyle name="Currency Euro 3 2" xfId="14343"/>
    <cellStyle name="Currency Euro 3 2 2" xfId="14344"/>
    <cellStyle name="Currency Euro 4" xfId="14345"/>
    <cellStyle name="Currency Euro 4 2" xfId="14346"/>
    <cellStyle name="Currency Euro 4 3" xfId="14347"/>
    <cellStyle name="Currency Euro 5" xfId="14348"/>
    <cellStyle name="Currency Euro 5 2" xfId="14349"/>
    <cellStyle name="Currency Euro 6" xfId="14350"/>
    <cellStyle name="Currency Pound" xfId="14351"/>
    <cellStyle name="Currency Pound 2" xfId="14352"/>
    <cellStyle name="Currency Pound 2 2" xfId="14353"/>
    <cellStyle name="Currency Pound 3" xfId="14354"/>
    <cellStyle name="Currency Pound 3 2" xfId="14355"/>
    <cellStyle name="Currency Pound 3 2 2" xfId="14356"/>
    <cellStyle name="Currency Pound 4" xfId="14357"/>
    <cellStyle name="Currency Pound 4 2" xfId="14358"/>
    <cellStyle name="Currency Pound 4 3" xfId="14359"/>
    <cellStyle name="Currency Pound 5" xfId="14360"/>
    <cellStyle name="Currency Pound 5 2" xfId="14361"/>
    <cellStyle name="Currency Pound 6" xfId="14362"/>
    <cellStyle name="Currency0" xfId="14363"/>
    <cellStyle name="Currency0 2" xfId="14364"/>
    <cellStyle name="Currency0 2 2" xfId="14365"/>
    <cellStyle name="Currency0 2 2 2" xfId="14366"/>
    <cellStyle name="Currency0 2 2 3" xfId="14367"/>
    <cellStyle name="Currency0 2 3" xfId="14368"/>
    <cellStyle name="Currency0 2 4" xfId="14369"/>
    <cellStyle name="Currency0 3" xfId="14370"/>
    <cellStyle name="Currency0 3 2" xfId="14371"/>
    <cellStyle name="Currency0 3 3" xfId="14372"/>
    <cellStyle name="Currency0 4" xfId="14373"/>
    <cellStyle name="Currency0 4 2" xfId="14374"/>
    <cellStyle name="Currency0 4 3" xfId="14375"/>
    <cellStyle name="Currency0 5" xfId="14376"/>
    <cellStyle name="Currency0 6" xfId="14377"/>
    <cellStyle name="Currency0 7" xfId="14378"/>
    <cellStyle name="Currency0_5  Mar 11 Capital Forecast Variance" xfId="14379"/>
    <cellStyle name="Dash" xfId="14380"/>
    <cellStyle name="Dash 2" xfId="14381"/>
    <cellStyle name="Date" xfId="14382"/>
    <cellStyle name="Date - Style3" xfId="14383"/>
    <cellStyle name="Date - Style4" xfId="14384"/>
    <cellStyle name="Date 10" xfId="14385"/>
    <cellStyle name="Date 11" xfId="14386"/>
    <cellStyle name="Date 12" xfId="14387"/>
    <cellStyle name="Date 13" xfId="14388"/>
    <cellStyle name="Date 14" xfId="14389"/>
    <cellStyle name="Date 2" xfId="14390"/>
    <cellStyle name="Date 2 2" xfId="14391"/>
    <cellStyle name="Date 2 3" xfId="14392"/>
    <cellStyle name="Date 3" xfId="14393"/>
    <cellStyle name="Date 3 2" xfId="14394"/>
    <cellStyle name="Date 3 3" xfId="14395"/>
    <cellStyle name="Date 4" xfId="14396"/>
    <cellStyle name="Date 4 2" xfId="14397"/>
    <cellStyle name="Date 5" xfId="14398"/>
    <cellStyle name="Date 5 2" xfId="14399"/>
    <cellStyle name="Date 5 3" xfId="14400"/>
    <cellStyle name="Date 6" xfId="14401"/>
    <cellStyle name="Date 7" xfId="14402"/>
    <cellStyle name="Date 8" xfId="14403"/>
    <cellStyle name="Date 9" xfId="14404"/>
    <cellStyle name="Date_106293_24" xfId="14405"/>
    <cellStyle name="Decimals00" xfId="14406"/>
    <cellStyle name="Decimals00 2" xfId="14407"/>
    <cellStyle name="Decimals00 2 2" xfId="14408"/>
    <cellStyle name="Decimals00 3" xfId="14409"/>
    <cellStyle name="Decimals00 3 2" xfId="14410"/>
    <cellStyle name="Decimals00 3 2 2" xfId="14411"/>
    <cellStyle name="Decimals00 4" xfId="14412"/>
    <cellStyle name="Decimals00 4 2" xfId="14413"/>
    <cellStyle name="Decimals00 4 3" xfId="14414"/>
    <cellStyle name="Decimals00 5" xfId="14415"/>
    <cellStyle name="Decimals00 5 2" xfId="14416"/>
    <cellStyle name="Decimals00 6" xfId="14417"/>
    <cellStyle name="Dezimal [0]_Übersichtstabelle_FM_24082001bu inc. EC" xfId="14418"/>
    <cellStyle name="Dezimal_Übersichtstabelle_FM_24082001bu inc. EC" xfId="14419"/>
    <cellStyle name="Double Accounting" xfId="14420"/>
    <cellStyle name="drp-sh - Style2" xfId="14421"/>
    <cellStyle name="Emphasis 1" xfId="14422"/>
    <cellStyle name="Emphasis 1 2" xfId="14423"/>
    <cellStyle name="Emphasis 1_2011 OM ASM Report" xfId="14424"/>
    <cellStyle name="Emphasis 2" xfId="14425"/>
    <cellStyle name="Emphasis 2 2" xfId="14426"/>
    <cellStyle name="Emphasis 2_2011 OM ASM Report" xfId="14427"/>
    <cellStyle name="Emphasis 3" xfId="14428"/>
    <cellStyle name="Emphasis 3 2" xfId="14429"/>
    <cellStyle name="Entered" xfId="14430"/>
    <cellStyle name="Entered 2" xfId="14431"/>
    <cellStyle name="Entered 2 2" xfId="14432"/>
    <cellStyle name="Entered 2 2 2" xfId="14433"/>
    <cellStyle name="Entered 2 2 3" xfId="14434"/>
    <cellStyle name="Entered 2 3" xfId="14435"/>
    <cellStyle name="Entered 2 4" xfId="14436"/>
    <cellStyle name="Entered 3" xfId="14437"/>
    <cellStyle name="Entered 3 2" xfId="14438"/>
    <cellStyle name="Entered 3 2 2" xfId="14439"/>
    <cellStyle name="Entered 3 2 3" xfId="14440"/>
    <cellStyle name="Entered 3 3" xfId="14441"/>
    <cellStyle name="Entered 3 3 2" xfId="14442"/>
    <cellStyle name="Entered 3 3 3" xfId="14443"/>
    <cellStyle name="Entered 3 4" xfId="14444"/>
    <cellStyle name="Entered 3 4 2" xfId="14445"/>
    <cellStyle name="Entered 3 4 3" xfId="14446"/>
    <cellStyle name="Entered 4" xfId="14447"/>
    <cellStyle name="Entered 4 2" xfId="14448"/>
    <cellStyle name="Entered 5" xfId="14449"/>
    <cellStyle name="Entered 5 2" xfId="14450"/>
    <cellStyle name="Entered 5 3" xfId="14451"/>
    <cellStyle name="Entered 6" xfId="14452"/>
    <cellStyle name="Entered 7" xfId="14453"/>
    <cellStyle name="Entered 8" xfId="14454"/>
    <cellStyle name="Entered_4.32E Depreciation Study Robs file" xfId="14455"/>
    <cellStyle name="Euro" xfId="14456"/>
    <cellStyle name="Euro 2" xfId="14457"/>
    <cellStyle name="Euro 2 2" xfId="14458"/>
    <cellStyle name="Euro 2 2 2" xfId="14459"/>
    <cellStyle name="Euro 2 2 3" xfId="14460"/>
    <cellStyle name="Euro 2 3" xfId="14461"/>
    <cellStyle name="Euro 2 4" xfId="14462"/>
    <cellStyle name="Euro 3" xfId="14463"/>
    <cellStyle name="Euro 3 2" xfId="14464"/>
    <cellStyle name="Euro 3 2 2" xfId="14465"/>
    <cellStyle name="Euro 3 3" xfId="14466"/>
    <cellStyle name="Euro 4" xfId="14467"/>
    <cellStyle name="Euro 4 2" xfId="14468"/>
    <cellStyle name="Euro 4 3" xfId="14469"/>
    <cellStyle name="Euro 5" xfId="14470"/>
    <cellStyle name="Euro 5 2" xfId="14471"/>
    <cellStyle name="Euro 6" xfId="14472"/>
    <cellStyle name="Explanatory Text 10" xfId="14473"/>
    <cellStyle name="Explanatory Text 11" xfId="14474"/>
    <cellStyle name="Explanatory Text 12" xfId="14475"/>
    <cellStyle name="Explanatory Text 13" xfId="14476"/>
    <cellStyle name="Explanatory Text 14" xfId="14477"/>
    <cellStyle name="Explanatory Text 15" xfId="14478"/>
    <cellStyle name="Explanatory Text 16" xfId="14479"/>
    <cellStyle name="Explanatory Text 17" xfId="14480"/>
    <cellStyle name="Explanatory Text 18" xfId="14481"/>
    <cellStyle name="Explanatory Text 19" xfId="14482"/>
    <cellStyle name="Explanatory Text 2" xfId="14483"/>
    <cellStyle name="Explanatory Text 2 2" xfId="14484"/>
    <cellStyle name="Explanatory Text 2 2 2" xfId="14485"/>
    <cellStyle name="Explanatory Text 2 3" xfId="14486"/>
    <cellStyle name="Explanatory Text 20" xfId="14487"/>
    <cellStyle name="Explanatory Text 21" xfId="14488"/>
    <cellStyle name="Explanatory Text 22" xfId="14489"/>
    <cellStyle name="Explanatory Text 23" xfId="14490"/>
    <cellStyle name="Explanatory Text 24" xfId="14491"/>
    <cellStyle name="Explanatory Text 25" xfId="14492"/>
    <cellStyle name="Explanatory Text 26" xfId="14493"/>
    <cellStyle name="Explanatory Text 27" xfId="14494"/>
    <cellStyle name="Explanatory Text 28" xfId="14495"/>
    <cellStyle name="Explanatory Text 29" xfId="14496"/>
    <cellStyle name="Explanatory Text 3" xfId="14497"/>
    <cellStyle name="Explanatory Text 30" xfId="14498"/>
    <cellStyle name="Explanatory Text 31" xfId="14499"/>
    <cellStyle name="Explanatory Text 32" xfId="14500"/>
    <cellStyle name="Explanatory Text 33" xfId="14501"/>
    <cellStyle name="Explanatory Text 34" xfId="14502"/>
    <cellStyle name="Explanatory Text 35" xfId="14503"/>
    <cellStyle name="Explanatory Text 36" xfId="14504"/>
    <cellStyle name="Explanatory Text 37" xfId="14505"/>
    <cellStyle name="Explanatory Text 38" xfId="14506"/>
    <cellStyle name="Explanatory Text 39" xfId="14507"/>
    <cellStyle name="Explanatory Text 4" xfId="14508"/>
    <cellStyle name="Explanatory Text 40" xfId="14509"/>
    <cellStyle name="Explanatory Text 41" xfId="14510"/>
    <cellStyle name="Explanatory Text 42" xfId="14511"/>
    <cellStyle name="Explanatory Text 43" xfId="14512"/>
    <cellStyle name="Explanatory Text 44" xfId="14513"/>
    <cellStyle name="Explanatory Text 45" xfId="14514"/>
    <cellStyle name="Explanatory Text 46" xfId="14515"/>
    <cellStyle name="Explanatory Text 47" xfId="14516"/>
    <cellStyle name="Explanatory Text 48" xfId="14517"/>
    <cellStyle name="Explanatory Text 49" xfId="14518"/>
    <cellStyle name="Explanatory Text 5" xfId="14519"/>
    <cellStyle name="Explanatory Text 50" xfId="14520"/>
    <cellStyle name="Explanatory Text 51" xfId="14521"/>
    <cellStyle name="Explanatory Text 52" xfId="14522"/>
    <cellStyle name="Explanatory Text 53" xfId="14523"/>
    <cellStyle name="Explanatory Text 54" xfId="14524"/>
    <cellStyle name="Explanatory Text 55" xfId="14525"/>
    <cellStyle name="Explanatory Text 56" xfId="14526"/>
    <cellStyle name="Explanatory Text 57" xfId="14527"/>
    <cellStyle name="Explanatory Text 58" xfId="14528"/>
    <cellStyle name="Explanatory Text 59" xfId="14529"/>
    <cellStyle name="Explanatory Text 6" xfId="14530"/>
    <cellStyle name="Explanatory Text 60" xfId="14531"/>
    <cellStyle name="Explanatory Text 61" xfId="14532"/>
    <cellStyle name="Explanatory Text 62" xfId="14533"/>
    <cellStyle name="Explanatory Text 63" xfId="14534"/>
    <cellStyle name="Explanatory Text 64" xfId="14535"/>
    <cellStyle name="Explanatory Text 7" xfId="14536"/>
    <cellStyle name="Explanatory Text 8" xfId="14537"/>
    <cellStyle name="Explanatory Text 9" xfId="14538"/>
    <cellStyle name="Fixed" xfId="14539"/>
    <cellStyle name="Fixed 2" xfId="14540"/>
    <cellStyle name="Fixed 2 2" xfId="14541"/>
    <cellStyle name="Fixed 3" xfId="14542"/>
    <cellStyle name="Fixed 4" xfId="14543"/>
    <cellStyle name="Fixed 5" xfId="14544"/>
    <cellStyle name="Fixed 6" xfId="14545"/>
    <cellStyle name="Fixed 7" xfId="14546"/>
    <cellStyle name="Fixed_ACCOUNTS" xfId="14547"/>
    <cellStyle name="Fixed3 - Style3" xfId="14548"/>
    <cellStyle name="Fixed3 - Style3 2" xfId="14549"/>
    <cellStyle name="fred" xfId="14550"/>
    <cellStyle name="Fred%" xfId="14551"/>
    <cellStyle name="Fred% 2" xfId="14552"/>
    <cellStyle name="Fred% 2 2" xfId="14553"/>
    <cellStyle name="Fred% 3" xfId="14554"/>
    <cellStyle name="Fred% 3 2" xfId="14555"/>
    <cellStyle name="Fred% 3 2 2" xfId="14556"/>
    <cellStyle name="Fred% 4" xfId="14557"/>
    <cellStyle name="Fred% 4 2" xfId="14558"/>
    <cellStyle name="Fred% 4 3" xfId="14559"/>
    <cellStyle name="Fred% 5" xfId="14560"/>
    <cellStyle name="Fred% 5 2" xfId="14561"/>
    <cellStyle name="Fred% 6" xfId="14562"/>
    <cellStyle name="General" xfId="14563"/>
    <cellStyle name="General 2" xfId="14564"/>
    <cellStyle name="Good 10" xfId="14565"/>
    <cellStyle name="Good 11" xfId="14566"/>
    <cellStyle name="Good 12" xfId="14567"/>
    <cellStyle name="Good 13" xfId="14568"/>
    <cellStyle name="Good 14" xfId="14569"/>
    <cellStyle name="Good 15" xfId="14570"/>
    <cellStyle name="Good 16" xfId="14571"/>
    <cellStyle name="Good 17" xfId="14572"/>
    <cellStyle name="Good 18" xfId="14573"/>
    <cellStyle name="Good 19" xfId="14574"/>
    <cellStyle name="Good 2" xfId="14575"/>
    <cellStyle name="Good 2 2" xfId="14576"/>
    <cellStyle name="Good 2 2 2" xfId="14577"/>
    <cellStyle name="Good 2 3" xfId="14578"/>
    <cellStyle name="Good 20" xfId="14579"/>
    <cellStyle name="Good 21" xfId="14580"/>
    <cellStyle name="Good 22" xfId="14581"/>
    <cellStyle name="Good 23" xfId="14582"/>
    <cellStyle name="Good 24" xfId="14583"/>
    <cellStyle name="Good 25" xfId="14584"/>
    <cellStyle name="Good 26" xfId="14585"/>
    <cellStyle name="Good 27" xfId="14586"/>
    <cellStyle name="Good 28" xfId="14587"/>
    <cellStyle name="Good 29" xfId="14588"/>
    <cellStyle name="Good 3" xfId="14589"/>
    <cellStyle name="Good 3 2" xfId="14590"/>
    <cellStyle name="Good 3 3" xfId="14591"/>
    <cellStyle name="Good 3 4" xfId="14592"/>
    <cellStyle name="Good 3_County_Stop_Light_Chart_2012_02" xfId="14593"/>
    <cellStyle name="Good 30" xfId="14594"/>
    <cellStyle name="Good 31" xfId="14595"/>
    <cellStyle name="Good 32" xfId="14596"/>
    <cellStyle name="Good 33" xfId="14597"/>
    <cellStyle name="Good 34" xfId="14598"/>
    <cellStyle name="Good 35" xfId="14599"/>
    <cellStyle name="Good 36" xfId="14600"/>
    <cellStyle name="Good 37" xfId="14601"/>
    <cellStyle name="Good 38" xfId="14602"/>
    <cellStyle name="Good 39" xfId="14603"/>
    <cellStyle name="Good 4" xfId="14604"/>
    <cellStyle name="Good 40" xfId="14605"/>
    <cellStyle name="Good 41" xfId="14606"/>
    <cellStyle name="Good 42" xfId="14607"/>
    <cellStyle name="Good 43" xfId="14608"/>
    <cellStyle name="Good 44" xfId="14609"/>
    <cellStyle name="Good 45" xfId="14610"/>
    <cellStyle name="Good 46" xfId="14611"/>
    <cellStyle name="Good 47" xfId="14612"/>
    <cellStyle name="Good 48" xfId="14613"/>
    <cellStyle name="Good 49" xfId="14614"/>
    <cellStyle name="Good 5" xfId="14615"/>
    <cellStyle name="Good 50" xfId="14616"/>
    <cellStyle name="Good 51" xfId="14617"/>
    <cellStyle name="Good 52" xfId="14618"/>
    <cellStyle name="Good 53" xfId="14619"/>
    <cellStyle name="Good 54" xfId="14620"/>
    <cellStyle name="Good 55" xfId="14621"/>
    <cellStyle name="Good 56" xfId="14622"/>
    <cellStyle name="Good 57" xfId="14623"/>
    <cellStyle name="Good 58" xfId="14624"/>
    <cellStyle name="Good 59" xfId="14625"/>
    <cellStyle name="Good 6" xfId="14626"/>
    <cellStyle name="Good 60" xfId="14627"/>
    <cellStyle name="Good 61" xfId="14628"/>
    <cellStyle name="Good 62" xfId="14629"/>
    <cellStyle name="Good 63" xfId="14630"/>
    <cellStyle name="Good 64" xfId="14631"/>
    <cellStyle name="Good 7" xfId="14632"/>
    <cellStyle name="Good 8" xfId="14633"/>
    <cellStyle name="Good 9" xfId="14634"/>
    <cellStyle name="graybook" xfId="14635"/>
    <cellStyle name="graybook 2" xfId="14636"/>
    <cellStyle name="graybook$" xfId="14637"/>
    <cellStyle name="graybook$ 2" xfId="14638"/>
    <cellStyle name="graybook$_2011 OM ASM Report" xfId="14639"/>
    <cellStyle name="graybook_2011 OM ASM Report" xfId="14640"/>
    <cellStyle name="Grey" xfId="14641"/>
    <cellStyle name="Grey 2" xfId="14642"/>
    <cellStyle name="Grey 2 2" xfId="14643"/>
    <cellStyle name="Grey 2 3" xfId="14644"/>
    <cellStyle name="Grey 2 4" xfId="14645"/>
    <cellStyle name="Grey 3" xfId="14646"/>
    <cellStyle name="Grey 3 2" xfId="14647"/>
    <cellStyle name="Grey 3 3" xfId="14648"/>
    <cellStyle name="Grey 3 4" xfId="14649"/>
    <cellStyle name="Grey 4" xfId="14650"/>
    <cellStyle name="Grey 4 2" xfId="14651"/>
    <cellStyle name="Grey 4 3" xfId="14652"/>
    <cellStyle name="Grey 4 4" xfId="14653"/>
    <cellStyle name="Grey 5" xfId="14654"/>
    <cellStyle name="Grey 5 2" xfId="14655"/>
    <cellStyle name="Grey 6" xfId="14656"/>
    <cellStyle name="Grey 6 2" xfId="14657"/>
    <cellStyle name="Grey 7" xfId="14658"/>
    <cellStyle name="Grey 8" xfId="14659"/>
    <cellStyle name="Grey_(C) WHE Proforma with ITC cash grant 10 Yr Amort_for deferral_102809" xfId="14660"/>
    <cellStyle name="g-tota - Style7" xfId="14661"/>
    <cellStyle name="Header" xfId="14662"/>
    <cellStyle name="Header1" xfId="14663"/>
    <cellStyle name="Header1 2" xfId="14664"/>
    <cellStyle name="Header1 2 2" xfId="14665"/>
    <cellStyle name="Header1 3" xfId="14666"/>
    <cellStyle name="Header1 3 2" xfId="14667"/>
    <cellStyle name="Header1 4" xfId="14668"/>
    <cellStyle name="Header1_AURORA Total New" xfId="14669"/>
    <cellStyle name="Header2" xfId="14670"/>
    <cellStyle name="Header2 2" xfId="14671"/>
    <cellStyle name="Header2 2 2" xfId="14672"/>
    <cellStyle name="Header2 3" xfId="14673"/>
    <cellStyle name="Header2 3 2" xfId="14674"/>
    <cellStyle name="Header2 4" xfId="14675"/>
    <cellStyle name="Header2 5" xfId="14676"/>
    <cellStyle name="Header2 5 2" xfId="14677"/>
    <cellStyle name="Header2 6" xfId="14678"/>
    <cellStyle name="Header2 6 2" xfId="14679"/>
    <cellStyle name="Header2 7" xfId="14680"/>
    <cellStyle name="Header2_AURORA Total New" xfId="14681"/>
    <cellStyle name="Heading" xfId="14682"/>
    <cellStyle name="Heading 1 10" xfId="14683"/>
    <cellStyle name="Heading 1 11" xfId="14684"/>
    <cellStyle name="Heading 1 12" xfId="14685"/>
    <cellStyle name="Heading 1 13" xfId="14686"/>
    <cellStyle name="Heading 1 14" xfId="14687"/>
    <cellStyle name="Heading 1 15" xfId="14688"/>
    <cellStyle name="Heading 1 16" xfId="14689"/>
    <cellStyle name="Heading 1 17" xfId="14690"/>
    <cellStyle name="Heading 1 18" xfId="14691"/>
    <cellStyle name="Heading 1 19" xfId="14692"/>
    <cellStyle name="Heading 1 2" xfId="14693"/>
    <cellStyle name="Heading 1 2 2" xfId="14694"/>
    <cellStyle name="Heading 1 2 2 2" xfId="14695"/>
    <cellStyle name="Heading 1 2 3" xfId="14696"/>
    <cellStyle name="Heading 1 2 3 2" xfId="14697"/>
    <cellStyle name="Heading 1 2 3 3" xfId="14698"/>
    <cellStyle name="Heading 1 2 3 4" xfId="14699"/>
    <cellStyle name="Heading 1 2 4" xfId="14700"/>
    <cellStyle name="Heading 1 20" xfId="14701"/>
    <cellStyle name="Heading 1 21" xfId="14702"/>
    <cellStyle name="Heading 1 22" xfId="14703"/>
    <cellStyle name="Heading 1 23" xfId="14704"/>
    <cellStyle name="Heading 1 24" xfId="14705"/>
    <cellStyle name="Heading 1 25" xfId="14706"/>
    <cellStyle name="Heading 1 26" xfId="14707"/>
    <cellStyle name="Heading 1 27" xfId="14708"/>
    <cellStyle name="Heading 1 28" xfId="14709"/>
    <cellStyle name="Heading 1 29" xfId="14710"/>
    <cellStyle name="Heading 1 3" xfId="14711"/>
    <cellStyle name="Heading 1 3 2" xfId="14712"/>
    <cellStyle name="Heading 1 3 3" xfId="14713"/>
    <cellStyle name="Heading 1 3 4" xfId="14714"/>
    <cellStyle name="Heading 1 30" xfId="14715"/>
    <cellStyle name="Heading 1 31" xfId="14716"/>
    <cellStyle name="Heading 1 32" xfId="14717"/>
    <cellStyle name="Heading 1 33" xfId="14718"/>
    <cellStyle name="Heading 1 34" xfId="14719"/>
    <cellStyle name="Heading 1 35" xfId="14720"/>
    <cellStyle name="Heading 1 36" xfId="14721"/>
    <cellStyle name="Heading 1 37" xfId="14722"/>
    <cellStyle name="Heading 1 38" xfId="14723"/>
    <cellStyle name="Heading 1 39" xfId="14724"/>
    <cellStyle name="Heading 1 4" xfId="14725"/>
    <cellStyle name="Heading 1 4 2" xfId="14726"/>
    <cellStyle name="Heading 1 40" xfId="14727"/>
    <cellStyle name="Heading 1 41" xfId="14728"/>
    <cellStyle name="Heading 1 42" xfId="14729"/>
    <cellStyle name="Heading 1 43" xfId="14730"/>
    <cellStyle name="Heading 1 44" xfId="14731"/>
    <cellStyle name="Heading 1 45" xfId="14732"/>
    <cellStyle name="Heading 1 46" xfId="14733"/>
    <cellStyle name="Heading 1 47" xfId="14734"/>
    <cellStyle name="Heading 1 48" xfId="14735"/>
    <cellStyle name="Heading 1 49" xfId="14736"/>
    <cellStyle name="Heading 1 5" xfId="14737"/>
    <cellStyle name="Heading 1 50" xfId="14738"/>
    <cellStyle name="Heading 1 51" xfId="14739"/>
    <cellStyle name="Heading 1 52" xfId="14740"/>
    <cellStyle name="Heading 1 53" xfId="14741"/>
    <cellStyle name="Heading 1 54" xfId="14742"/>
    <cellStyle name="Heading 1 55" xfId="14743"/>
    <cellStyle name="Heading 1 56" xfId="14744"/>
    <cellStyle name="Heading 1 57" xfId="14745"/>
    <cellStyle name="Heading 1 58" xfId="14746"/>
    <cellStyle name="Heading 1 59" xfId="14747"/>
    <cellStyle name="Heading 1 6" xfId="14748"/>
    <cellStyle name="Heading 1 60" xfId="14749"/>
    <cellStyle name="Heading 1 61" xfId="14750"/>
    <cellStyle name="Heading 1 62" xfId="14751"/>
    <cellStyle name="Heading 1 63" xfId="14752"/>
    <cellStyle name="Heading 1 64" xfId="14753"/>
    <cellStyle name="Heading 1 65" xfId="14754"/>
    <cellStyle name="Heading 1 7" xfId="14755"/>
    <cellStyle name="Heading 1 8" xfId="14756"/>
    <cellStyle name="Heading 1 9" xfId="14757"/>
    <cellStyle name="Heading 1 9 2" xfId="14758"/>
    <cellStyle name="Heading 2 10" xfId="14759"/>
    <cellStyle name="Heading 2 11" xfId="14760"/>
    <cellStyle name="Heading 2 12" xfId="14761"/>
    <cellStyle name="Heading 2 13" xfId="14762"/>
    <cellStyle name="Heading 2 14" xfId="14763"/>
    <cellStyle name="Heading 2 15" xfId="14764"/>
    <cellStyle name="Heading 2 16" xfId="14765"/>
    <cellStyle name="Heading 2 17" xfId="14766"/>
    <cellStyle name="Heading 2 18" xfId="14767"/>
    <cellStyle name="Heading 2 19" xfId="14768"/>
    <cellStyle name="Heading 2 2" xfId="14769"/>
    <cellStyle name="Heading 2 2 2" xfId="14770"/>
    <cellStyle name="Heading 2 2 2 2" xfId="14771"/>
    <cellStyle name="Heading 2 2 3" xfId="14772"/>
    <cellStyle name="Heading 2 2 3 2" xfId="14773"/>
    <cellStyle name="Heading 2 2 3 3" xfId="14774"/>
    <cellStyle name="Heading 2 2 3 4" xfId="14775"/>
    <cellStyle name="Heading 2 2 4" xfId="14776"/>
    <cellStyle name="Heading 2 20" xfId="14777"/>
    <cellStyle name="Heading 2 21" xfId="14778"/>
    <cellStyle name="Heading 2 22" xfId="14779"/>
    <cellStyle name="Heading 2 23" xfId="14780"/>
    <cellStyle name="Heading 2 24" xfId="14781"/>
    <cellStyle name="Heading 2 25" xfId="14782"/>
    <cellStyle name="Heading 2 26" xfId="14783"/>
    <cellStyle name="Heading 2 27" xfId="14784"/>
    <cellStyle name="Heading 2 28" xfId="14785"/>
    <cellStyle name="Heading 2 29" xfId="14786"/>
    <cellStyle name="Heading 2 3" xfId="14787"/>
    <cellStyle name="Heading 2 3 2" xfId="14788"/>
    <cellStyle name="Heading 2 3 3" xfId="14789"/>
    <cellStyle name="Heading 2 3 4" xfId="14790"/>
    <cellStyle name="Heading 2 30" xfId="14791"/>
    <cellStyle name="Heading 2 31" xfId="14792"/>
    <cellStyle name="Heading 2 32" xfId="14793"/>
    <cellStyle name="Heading 2 33" xfId="14794"/>
    <cellStyle name="Heading 2 34" xfId="14795"/>
    <cellStyle name="Heading 2 35" xfId="14796"/>
    <cellStyle name="Heading 2 36" xfId="14797"/>
    <cellStyle name="Heading 2 37" xfId="14798"/>
    <cellStyle name="Heading 2 38" xfId="14799"/>
    <cellStyle name="Heading 2 39" xfId="14800"/>
    <cellStyle name="Heading 2 4" xfId="14801"/>
    <cellStyle name="Heading 2 4 2" xfId="14802"/>
    <cellStyle name="Heading 2 40" xfId="14803"/>
    <cellStyle name="Heading 2 41" xfId="14804"/>
    <cellStyle name="Heading 2 42" xfId="14805"/>
    <cellStyle name="Heading 2 43" xfId="14806"/>
    <cellStyle name="Heading 2 44" xfId="14807"/>
    <cellStyle name="Heading 2 45" xfId="14808"/>
    <cellStyle name="Heading 2 46" xfId="14809"/>
    <cellStyle name="Heading 2 47" xfId="14810"/>
    <cellStyle name="Heading 2 48" xfId="14811"/>
    <cellStyle name="Heading 2 49" xfId="14812"/>
    <cellStyle name="Heading 2 5" xfId="14813"/>
    <cellStyle name="Heading 2 50" xfId="14814"/>
    <cellStyle name="Heading 2 51" xfId="14815"/>
    <cellStyle name="Heading 2 52" xfId="14816"/>
    <cellStyle name="Heading 2 53" xfId="14817"/>
    <cellStyle name="Heading 2 54" xfId="14818"/>
    <cellStyle name="Heading 2 55" xfId="14819"/>
    <cellStyle name="Heading 2 56" xfId="14820"/>
    <cellStyle name="Heading 2 57" xfId="14821"/>
    <cellStyle name="Heading 2 58" xfId="14822"/>
    <cellStyle name="Heading 2 59" xfId="14823"/>
    <cellStyle name="Heading 2 6" xfId="14824"/>
    <cellStyle name="Heading 2 60" xfId="14825"/>
    <cellStyle name="Heading 2 61" xfId="14826"/>
    <cellStyle name="Heading 2 62" xfId="14827"/>
    <cellStyle name="Heading 2 63" xfId="14828"/>
    <cellStyle name="Heading 2 64" xfId="14829"/>
    <cellStyle name="Heading 2 65" xfId="14830"/>
    <cellStyle name="Heading 2 7" xfId="14831"/>
    <cellStyle name="Heading 2 8" xfId="14832"/>
    <cellStyle name="Heading 2 9" xfId="14833"/>
    <cellStyle name="Heading 2 9 2" xfId="14834"/>
    <cellStyle name="Heading 3 10" xfId="14835"/>
    <cellStyle name="Heading 3 11" xfId="14836"/>
    <cellStyle name="Heading 3 12" xfId="14837"/>
    <cellStyle name="Heading 3 13" xfId="14838"/>
    <cellStyle name="Heading 3 14" xfId="14839"/>
    <cellStyle name="Heading 3 15" xfId="14840"/>
    <cellStyle name="Heading 3 16" xfId="14841"/>
    <cellStyle name="Heading 3 17" xfId="14842"/>
    <cellStyle name="Heading 3 18" xfId="14843"/>
    <cellStyle name="Heading 3 19" xfId="14844"/>
    <cellStyle name="Heading 3 2" xfId="14845"/>
    <cellStyle name="Heading 3 2 2" xfId="14846"/>
    <cellStyle name="Heading 3 2 2 2" xfId="14847"/>
    <cellStyle name="Heading 3 2 3" xfId="14848"/>
    <cellStyle name="Heading 3 20" xfId="14849"/>
    <cellStyle name="Heading 3 21" xfId="14850"/>
    <cellStyle name="Heading 3 22" xfId="14851"/>
    <cellStyle name="Heading 3 23" xfId="14852"/>
    <cellStyle name="Heading 3 24" xfId="14853"/>
    <cellStyle name="Heading 3 25" xfId="14854"/>
    <cellStyle name="Heading 3 26" xfId="14855"/>
    <cellStyle name="Heading 3 27" xfId="14856"/>
    <cellStyle name="Heading 3 28" xfId="14857"/>
    <cellStyle name="Heading 3 29" xfId="14858"/>
    <cellStyle name="Heading 3 3" xfId="14859"/>
    <cellStyle name="Heading 3 3 2" xfId="14860"/>
    <cellStyle name="Heading 3 3 3" xfId="14861"/>
    <cellStyle name="Heading 3 3 4" xfId="14862"/>
    <cellStyle name="Heading 3 30" xfId="14863"/>
    <cellStyle name="Heading 3 31" xfId="14864"/>
    <cellStyle name="Heading 3 32" xfId="14865"/>
    <cellStyle name="Heading 3 33" xfId="14866"/>
    <cellStyle name="Heading 3 34" xfId="14867"/>
    <cellStyle name="Heading 3 35" xfId="14868"/>
    <cellStyle name="Heading 3 36" xfId="14869"/>
    <cellStyle name="Heading 3 37" xfId="14870"/>
    <cellStyle name="Heading 3 38" xfId="14871"/>
    <cellStyle name="Heading 3 39" xfId="14872"/>
    <cellStyle name="Heading 3 4" xfId="14873"/>
    <cellStyle name="Heading 3 40" xfId="14874"/>
    <cellStyle name="Heading 3 41" xfId="14875"/>
    <cellStyle name="Heading 3 42" xfId="14876"/>
    <cellStyle name="Heading 3 43" xfId="14877"/>
    <cellStyle name="Heading 3 44" xfId="14878"/>
    <cellStyle name="Heading 3 45" xfId="14879"/>
    <cellStyle name="Heading 3 46" xfId="14880"/>
    <cellStyle name="Heading 3 47" xfId="14881"/>
    <cellStyle name="Heading 3 48" xfId="14882"/>
    <cellStyle name="Heading 3 49" xfId="14883"/>
    <cellStyle name="Heading 3 5" xfId="14884"/>
    <cellStyle name="Heading 3 50" xfId="14885"/>
    <cellStyle name="Heading 3 51" xfId="14886"/>
    <cellStyle name="Heading 3 52" xfId="14887"/>
    <cellStyle name="Heading 3 53" xfId="14888"/>
    <cellStyle name="Heading 3 54" xfId="14889"/>
    <cellStyle name="Heading 3 55" xfId="14890"/>
    <cellStyle name="Heading 3 56" xfId="14891"/>
    <cellStyle name="Heading 3 57" xfId="14892"/>
    <cellStyle name="Heading 3 58" xfId="14893"/>
    <cellStyle name="Heading 3 59" xfId="14894"/>
    <cellStyle name="Heading 3 6" xfId="14895"/>
    <cellStyle name="Heading 3 60" xfId="14896"/>
    <cellStyle name="Heading 3 61" xfId="14897"/>
    <cellStyle name="Heading 3 62" xfId="14898"/>
    <cellStyle name="Heading 3 63" xfId="14899"/>
    <cellStyle name="Heading 3 64" xfId="14900"/>
    <cellStyle name="Heading 3 7" xfId="14901"/>
    <cellStyle name="Heading 3 8" xfId="14902"/>
    <cellStyle name="Heading 3 9" xfId="14903"/>
    <cellStyle name="Heading 4 10" xfId="14904"/>
    <cellStyle name="Heading 4 11" xfId="14905"/>
    <cellStyle name="Heading 4 12" xfId="14906"/>
    <cellStyle name="Heading 4 13" xfId="14907"/>
    <cellStyle name="Heading 4 14" xfId="14908"/>
    <cellStyle name="Heading 4 15" xfId="14909"/>
    <cellStyle name="Heading 4 16" xfId="14910"/>
    <cellStyle name="Heading 4 17" xfId="14911"/>
    <cellStyle name="Heading 4 18" xfId="14912"/>
    <cellStyle name="Heading 4 19" xfId="14913"/>
    <cellStyle name="Heading 4 2" xfId="14914"/>
    <cellStyle name="Heading 4 2 2" xfId="14915"/>
    <cellStyle name="Heading 4 2 2 2" xfId="14916"/>
    <cellStyle name="Heading 4 2 3" xfId="14917"/>
    <cellStyle name="Heading 4 20" xfId="14918"/>
    <cellStyle name="Heading 4 21" xfId="14919"/>
    <cellStyle name="Heading 4 22" xfId="14920"/>
    <cellStyle name="Heading 4 23" xfId="14921"/>
    <cellStyle name="Heading 4 24" xfId="14922"/>
    <cellStyle name="Heading 4 25" xfId="14923"/>
    <cellStyle name="Heading 4 26" xfId="14924"/>
    <cellStyle name="Heading 4 27" xfId="14925"/>
    <cellStyle name="Heading 4 28" xfId="14926"/>
    <cellStyle name="Heading 4 29" xfId="14927"/>
    <cellStyle name="Heading 4 3" xfId="14928"/>
    <cellStyle name="Heading 4 3 2" xfId="14929"/>
    <cellStyle name="Heading 4 3 3" xfId="14930"/>
    <cellStyle name="Heading 4 3 4" xfId="14931"/>
    <cellStyle name="Heading 4 30" xfId="14932"/>
    <cellStyle name="Heading 4 31" xfId="14933"/>
    <cellStyle name="Heading 4 32" xfId="14934"/>
    <cellStyle name="Heading 4 33" xfId="14935"/>
    <cellStyle name="Heading 4 34" xfId="14936"/>
    <cellStyle name="Heading 4 35" xfId="14937"/>
    <cellStyle name="Heading 4 36" xfId="14938"/>
    <cellStyle name="Heading 4 37" xfId="14939"/>
    <cellStyle name="Heading 4 38" xfId="14940"/>
    <cellStyle name="Heading 4 39" xfId="14941"/>
    <cellStyle name="Heading 4 4" xfId="14942"/>
    <cellStyle name="Heading 4 40" xfId="14943"/>
    <cellStyle name="Heading 4 41" xfId="14944"/>
    <cellStyle name="Heading 4 42" xfId="14945"/>
    <cellStyle name="Heading 4 43" xfId="14946"/>
    <cellStyle name="Heading 4 44" xfId="14947"/>
    <cellStyle name="Heading 4 45" xfId="14948"/>
    <cellStyle name="Heading 4 46" xfId="14949"/>
    <cellStyle name="Heading 4 47" xfId="14950"/>
    <cellStyle name="Heading 4 48" xfId="14951"/>
    <cellStyle name="Heading 4 49" xfId="14952"/>
    <cellStyle name="Heading 4 5" xfId="14953"/>
    <cellStyle name="Heading 4 50" xfId="14954"/>
    <cellStyle name="Heading 4 51" xfId="14955"/>
    <cellStyle name="Heading 4 52" xfId="14956"/>
    <cellStyle name="Heading 4 53" xfId="14957"/>
    <cellStyle name="Heading 4 54" xfId="14958"/>
    <cellStyle name="Heading 4 55" xfId="14959"/>
    <cellStyle name="Heading 4 56" xfId="14960"/>
    <cellStyle name="Heading 4 57" xfId="14961"/>
    <cellStyle name="Heading 4 58" xfId="14962"/>
    <cellStyle name="Heading 4 59" xfId="14963"/>
    <cellStyle name="Heading 4 6" xfId="14964"/>
    <cellStyle name="Heading 4 60" xfId="14965"/>
    <cellStyle name="Heading 4 61" xfId="14966"/>
    <cellStyle name="Heading 4 62" xfId="14967"/>
    <cellStyle name="Heading 4 63" xfId="14968"/>
    <cellStyle name="Heading 4 64" xfId="14969"/>
    <cellStyle name="Heading 4 7" xfId="14970"/>
    <cellStyle name="Heading 4 8" xfId="14971"/>
    <cellStyle name="Heading 4 9" xfId="14972"/>
    <cellStyle name="Heading1" xfId="14973"/>
    <cellStyle name="Heading1 2" xfId="14974"/>
    <cellStyle name="Heading1 2 2" xfId="14975"/>
    <cellStyle name="Heading1 3" xfId="14976"/>
    <cellStyle name="Heading1 3 2" xfId="14977"/>
    <cellStyle name="Heading1 4" xfId="14978"/>
    <cellStyle name="Heading1 5" xfId="14979"/>
    <cellStyle name="Heading1 6" xfId="14980"/>
    <cellStyle name="Heading1 7" xfId="14981"/>
    <cellStyle name="Heading1 8" xfId="14982"/>
    <cellStyle name="Heading1_4.32E Depreciation Study Robs file" xfId="14983"/>
    <cellStyle name="Heading2" xfId="14984"/>
    <cellStyle name="Heading2 2" xfId="14985"/>
    <cellStyle name="Heading2 2 2" xfId="14986"/>
    <cellStyle name="Heading2 3" xfId="14987"/>
    <cellStyle name="Heading2 3 2" xfId="14988"/>
    <cellStyle name="Heading2 4" xfId="14989"/>
    <cellStyle name="Heading2 5" xfId="14990"/>
    <cellStyle name="Heading2 6" xfId="14991"/>
    <cellStyle name="Heading2 7" xfId="14992"/>
    <cellStyle name="Heading2 8" xfId="14993"/>
    <cellStyle name="Heading2_4.32E Depreciation Study Robs file" xfId="14994"/>
    <cellStyle name="Heading3" xfId="14995"/>
    <cellStyle name="Heading4" xfId="14996"/>
    <cellStyle name="Headings" xfId="14997"/>
    <cellStyle name="HeadlineStyle" xfId="14998"/>
    <cellStyle name="HeadlineStyleJustified" xfId="14999"/>
    <cellStyle name="Hidden" xfId="15000"/>
    <cellStyle name="Hyperlink 2" xfId="15001"/>
    <cellStyle name="Hyperlink 2 2" xfId="15002"/>
    <cellStyle name="Hyperlink 2_2011 OM ASM Report" xfId="15003"/>
    <cellStyle name="Hyperlink 3" xfId="15004"/>
    <cellStyle name="Input [yellow]" xfId="15005"/>
    <cellStyle name="Input [yellow] 10" xfId="15006"/>
    <cellStyle name="Input [yellow] 2" xfId="15007"/>
    <cellStyle name="Input [yellow] 2 2" xfId="15008"/>
    <cellStyle name="Input [yellow] 2 2 2" xfId="15009"/>
    <cellStyle name="Input [yellow] 2 3" xfId="15010"/>
    <cellStyle name="Input [yellow] 2 3 2" xfId="15011"/>
    <cellStyle name="Input [yellow] 2 4" xfId="15012"/>
    <cellStyle name="Input [yellow] 2 4 2" xfId="15013"/>
    <cellStyle name="Input [yellow] 2 5" xfId="15014"/>
    <cellStyle name="Input [yellow] 2 5 2" xfId="15015"/>
    <cellStyle name="Input [yellow] 2 6" xfId="15016"/>
    <cellStyle name="Input [yellow] 3" xfId="15017"/>
    <cellStyle name="Input [yellow] 3 2" xfId="15018"/>
    <cellStyle name="Input [yellow] 3 2 2" xfId="15019"/>
    <cellStyle name="Input [yellow] 3 3" xfId="15020"/>
    <cellStyle name="Input [yellow] 3 3 2" xfId="15021"/>
    <cellStyle name="Input [yellow] 3 4" xfId="15022"/>
    <cellStyle name="Input [yellow] 3 4 2" xfId="15023"/>
    <cellStyle name="Input [yellow] 3 5" xfId="15024"/>
    <cellStyle name="Input [yellow] 3 5 2" xfId="15025"/>
    <cellStyle name="Input [yellow] 3 6" xfId="15026"/>
    <cellStyle name="Input [yellow] 4" xfId="15027"/>
    <cellStyle name="Input [yellow] 4 2" xfId="15028"/>
    <cellStyle name="Input [yellow] 4 2 2" xfId="15029"/>
    <cellStyle name="Input [yellow] 4 3" xfId="15030"/>
    <cellStyle name="Input [yellow] 4 3 2" xfId="15031"/>
    <cellStyle name="Input [yellow] 4 4" xfId="15032"/>
    <cellStyle name="Input [yellow] 4 4 2" xfId="15033"/>
    <cellStyle name="Input [yellow] 4 5" xfId="15034"/>
    <cellStyle name="Input [yellow] 4 5 2" xfId="15035"/>
    <cellStyle name="Input [yellow] 4 6" xfId="15036"/>
    <cellStyle name="Input [yellow] 5" xfId="15037"/>
    <cellStyle name="Input [yellow] 5 2" xfId="15038"/>
    <cellStyle name="Input [yellow] 5 3" xfId="15039"/>
    <cellStyle name="Input [yellow] 6" xfId="15040"/>
    <cellStyle name="Input [yellow] 6 2" xfId="15041"/>
    <cellStyle name="Input [yellow] 7" xfId="15042"/>
    <cellStyle name="Input [yellow] 7 2" xfId="15043"/>
    <cellStyle name="Input [yellow] 8" xfId="15044"/>
    <cellStyle name="Input [yellow] 8 2" xfId="15045"/>
    <cellStyle name="Input [yellow] 9" xfId="15046"/>
    <cellStyle name="Input [yellow] 9 2" xfId="15047"/>
    <cellStyle name="Input [yellow]_(C) WHE Proforma with ITC cash grant 10 Yr Amort_for deferral_102809" xfId="15048"/>
    <cellStyle name="Input 10" xfId="15049"/>
    <cellStyle name="Input 100" xfId="15050"/>
    <cellStyle name="Input 100 2" xfId="15051"/>
    <cellStyle name="Input 100 3" xfId="15052"/>
    <cellStyle name="Input 101" xfId="15053"/>
    <cellStyle name="Input 101 2" xfId="15054"/>
    <cellStyle name="Input 101 3" xfId="15055"/>
    <cellStyle name="Input 102" xfId="15056"/>
    <cellStyle name="Input 102 2" xfId="15057"/>
    <cellStyle name="Input 102 3" xfId="15058"/>
    <cellStyle name="Input 103" xfId="15059"/>
    <cellStyle name="Input 103 2" xfId="15060"/>
    <cellStyle name="Input 103 3" xfId="15061"/>
    <cellStyle name="Input 104" xfId="15062"/>
    <cellStyle name="Input 104 2" xfId="15063"/>
    <cellStyle name="Input 104 3" xfId="15064"/>
    <cellStyle name="Input 105" xfId="15065"/>
    <cellStyle name="Input 105 2" xfId="15066"/>
    <cellStyle name="Input 105 3" xfId="15067"/>
    <cellStyle name="Input 106" xfId="15068"/>
    <cellStyle name="Input 106 2" xfId="15069"/>
    <cellStyle name="Input 106 3" xfId="15070"/>
    <cellStyle name="Input 107" xfId="15071"/>
    <cellStyle name="Input 107 2" xfId="15072"/>
    <cellStyle name="Input 107 3" xfId="15073"/>
    <cellStyle name="Input 108" xfId="15074"/>
    <cellStyle name="Input 108 2" xfId="15075"/>
    <cellStyle name="Input 108 3" xfId="15076"/>
    <cellStyle name="Input 109" xfId="15077"/>
    <cellStyle name="Input 109 2" xfId="15078"/>
    <cellStyle name="Input 109 3" xfId="15079"/>
    <cellStyle name="Input 11" xfId="15080"/>
    <cellStyle name="Input 110" xfId="15081"/>
    <cellStyle name="Input 110 2" xfId="15082"/>
    <cellStyle name="Input 110 3" xfId="15083"/>
    <cellStyle name="Input 111" xfId="15084"/>
    <cellStyle name="Input 111 2" xfId="15085"/>
    <cellStyle name="Input 111 3" xfId="15086"/>
    <cellStyle name="Input 112" xfId="15087"/>
    <cellStyle name="Input 112 2" xfId="15088"/>
    <cellStyle name="Input 112 3" xfId="15089"/>
    <cellStyle name="Input 113" xfId="15090"/>
    <cellStyle name="Input 113 2" xfId="15091"/>
    <cellStyle name="Input 113 3" xfId="15092"/>
    <cellStyle name="Input 114" xfId="15093"/>
    <cellStyle name="Input 114 2" xfId="15094"/>
    <cellStyle name="Input 114 3" xfId="15095"/>
    <cellStyle name="Input 115" xfId="15096"/>
    <cellStyle name="Input 115 2" xfId="15097"/>
    <cellStyle name="Input 115 3" xfId="15098"/>
    <cellStyle name="Input 116" xfId="15099"/>
    <cellStyle name="Input 116 2" xfId="15100"/>
    <cellStyle name="Input 116 3" xfId="15101"/>
    <cellStyle name="Input 117" xfId="15102"/>
    <cellStyle name="Input 117 2" xfId="15103"/>
    <cellStyle name="Input 117 3" xfId="15104"/>
    <cellStyle name="Input 118" xfId="15105"/>
    <cellStyle name="Input 118 2" xfId="15106"/>
    <cellStyle name="Input 118 3" xfId="15107"/>
    <cellStyle name="Input 119" xfId="15108"/>
    <cellStyle name="Input 119 2" xfId="15109"/>
    <cellStyle name="Input 119 3" xfId="15110"/>
    <cellStyle name="Input 12" xfId="15111"/>
    <cellStyle name="Input 120" xfId="15112"/>
    <cellStyle name="Input 120 2" xfId="15113"/>
    <cellStyle name="Input 120 3" xfId="15114"/>
    <cellStyle name="Input 121" xfId="15115"/>
    <cellStyle name="Input 121 2" xfId="15116"/>
    <cellStyle name="Input 121 3" xfId="15117"/>
    <cellStyle name="Input 122" xfId="15118"/>
    <cellStyle name="Input 122 2" xfId="15119"/>
    <cellStyle name="Input 122 3" xfId="15120"/>
    <cellStyle name="Input 123" xfId="15121"/>
    <cellStyle name="Input 123 2" xfId="15122"/>
    <cellStyle name="Input 123 3" xfId="15123"/>
    <cellStyle name="Input 124" xfId="15124"/>
    <cellStyle name="Input 124 2" xfId="15125"/>
    <cellStyle name="Input 124 3" xfId="15126"/>
    <cellStyle name="Input 125" xfId="15127"/>
    <cellStyle name="Input 125 2" xfId="15128"/>
    <cellStyle name="Input 125 3" xfId="15129"/>
    <cellStyle name="Input 126" xfId="15130"/>
    <cellStyle name="Input 126 2" xfId="15131"/>
    <cellStyle name="Input 126 3" xfId="15132"/>
    <cellStyle name="Input 127" xfId="15133"/>
    <cellStyle name="Input 127 2" xfId="15134"/>
    <cellStyle name="Input 127 3" xfId="15135"/>
    <cellStyle name="Input 128" xfId="15136"/>
    <cellStyle name="Input 128 2" xfId="15137"/>
    <cellStyle name="Input 128 3" xfId="15138"/>
    <cellStyle name="Input 129" xfId="15139"/>
    <cellStyle name="Input 129 2" xfId="15140"/>
    <cellStyle name="Input 129 3" xfId="15141"/>
    <cellStyle name="Input 13" xfId="15142"/>
    <cellStyle name="Input 130" xfId="15143"/>
    <cellStyle name="Input 130 2" xfId="15144"/>
    <cellStyle name="Input 130 3" xfId="15145"/>
    <cellStyle name="Input 131" xfId="15146"/>
    <cellStyle name="Input 131 2" xfId="15147"/>
    <cellStyle name="Input 131 3" xfId="15148"/>
    <cellStyle name="Input 132" xfId="15149"/>
    <cellStyle name="Input 132 2" xfId="15150"/>
    <cellStyle name="Input 132 3" xfId="15151"/>
    <cellStyle name="Input 133" xfId="15152"/>
    <cellStyle name="Input 133 2" xfId="15153"/>
    <cellStyle name="Input 133 3" xfId="15154"/>
    <cellStyle name="Input 134" xfId="15155"/>
    <cellStyle name="Input 134 2" xfId="15156"/>
    <cellStyle name="Input 134 3" xfId="15157"/>
    <cellStyle name="Input 135" xfId="15158"/>
    <cellStyle name="Input 135 2" xfId="15159"/>
    <cellStyle name="Input 135 3" xfId="15160"/>
    <cellStyle name="Input 136" xfId="15161"/>
    <cellStyle name="Input 136 2" xfId="15162"/>
    <cellStyle name="Input 136 3" xfId="15163"/>
    <cellStyle name="Input 137" xfId="15164"/>
    <cellStyle name="Input 137 2" xfId="15165"/>
    <cellStyle name="Input 137 3" xfId="15166"/>
    <cellStyle name="Input 138" xfId="15167"/>
    <cellStyle name="Input 138 2" xfId="15168"/>
    <cellStyle name="Input 138 3" xfId="15169"/>
    <cellStyle name="Input 139" xfId="15170"/>
    <cellStyle name="Input 139 2" xfId="15171"/>
    <cellStyle name="Input 139 3" xfId="15172"/>
    <cellStyle name="Input 14" xfId="15173"/>
    <cellStyle name="Input 140" xfId="15174"/>
    <cellStyle name="Input 140 2" xfId="15175"/>
    <cellStyle name="Input 140 3" xfId="15176"/>
    <cellStyle name="Input 141" xfId="15177"/>
    <cellStyle name="Input 141 2" xfId="15178"/>
    <cellStyle name="Input 141 3" xfId="15179"/>
    <cellStyle name="Input 142" xfId="15180"/>
    <cellStyle name="Input 142 2" xfId="15181"/>
    <cellStyle name="Input 142 3" xfId="15182"/>
    <cellStyle name="Input 143" xfId="15183"/>
    <cellStyle name="Input 143 2" xfId="15184"/>
    <cellStyle name="Input 143 3" xfId="15185"/>
    <cellStyle name="Input 144" xfId="15186"/>
    <cellStyle name="Input 144 2" xfId="15187"/>
    <cellStyle name="Input 144 3" xfId="15188"/>
    <cellStyle name="Input 145" xfId="15189"/>
    <cellStyle name="Input 145 2" xfId="15190"/>
    <cellStyle name="Input 145 3" xfId="15191"/>
    <cellStyle name="Input 146" xfId="15192"/>
    <cellStyle name="Input 146 2" xfId="15193"/>
    <cellStyle name="Input 146 3" xfId="15194"/>
    <cellStyle name="Input 147" xfId="15195"/>
    <cellStyle name="Input 147 2" xfId="15196"/>
    <cellStyle name="Input 147 3" xfId="15197"/>
    <cellStyle name="Input 148" xfId="15198"/>
    <cellStyle name="Input 148 2" xfId="15199"/>
    <cellStyle name="Input 148 3" xfId="15200"/>
    <cellStyle name="Input 149" xfId="15201"/>
    <cellStyle name="Input 149 2" xfId="15202"/>
    <cellStyle name="Input 149 3" xfId="15203"/>
    <cellStyle name="Input 15" xfId="15204"/>
    <cellStyle name="Input 150" xfId="15205"/>
    <cellStyle name="Input 150 2" xfId="15206"/>
    <cellStyle name="Input 150 3" xfId="15207"/>
    <cellStyle name="Input 151" xfId="15208"/>
    <cellStyle name="Input 151 2" xfId="15209"/>
    <cellStyle name="Input 151 3" xfId="15210"/>
    <cellStyle name="Input 152" xfId="15211"/>
    <cellStyle name="Input 152 2" xfId="15212"/>
    <cellStyle name="Input 152 3" xfId="15213"/>
    <cellStyle name="Input 153" xfId="15214"/>
    <cellStyle name="Input 153 2" xfId="15215"/>
    <cellStyle name="Input 153 3" xfId="15216"/>
    <cellStyle name="Input 154" xfId="15217"/>
    <cellStyle name="Input 154 2" xfId="15218"/>
    <cellStyle name="Input 154 3" xfId="15219"/>
    <cellStyle name="Input 155" xfId="15220"/>
    <cellStyle name="Input 155 2" xfId="15221"/>
    <cellStyle name="Input 155 3" xfId="15222"/>
    <cellStyle name="Input 156" xfId="15223"/>
    <cellStyle name="Input 156 2" xfId="15224"/>
    <cellStyle name="Input 156 3" xfId="15225"/>
    <cellStyle name="Input 157" xfId="15226"/>
    <cellStyle name="Input 157 2" xfId="15227"/>
    <cellStyle name="Input 157 3" xfId="15228"/>
    <cellStyle name="Input 158" xfId="15229"/>
    <cellStyle name="Input 158 2" xfId="15230"/>
    <cellStyle name="Input 158 3" xfId="15231"/>
    <cellStyle name="Input 159" xfId="15232"/>
    <cellStyle name="Input 159 2" xfId="15233"/>
    <cellStyle name="Input 159 3" xfId="15234"/>
    <cellStyle name="Input 16" xfId="15235"/>
    <cellStyle name="Input 16 2" xfId="15236"/>
    <cellStyle name="Input 16 3" xfId="15237"/>
    <cellStyle name="Input 160" xfId="15238"/>
    <cellStyle name="Input 160 2" xfId="15239"/>
    <cellStyle name="Input 160 3" xfId="15240"/>
    <cellStyle name="Input 161" xfId="15241"/>
    <cellStyle name="Input 161 2" xfId="15242"/>
    <cellStyle name="Input 161 3" xfId="15243"/>
    <cellStyle name="Input 162" xfId="15244"/>
    <cellStyle name="Input 162 2" xfId="15245"/>
    <cellStyle name="Input 162 3" xfId="15246"/>
    <cellStyle name="Input 163" xfId="15247"/>
    <cellStyle name="Input 163 2" xfId="15248"/>
    <cellStyle name="Input 163 3" xfId="15249"/>
    <cellStyle name="Input 164" xfId="15250"/>
    <cellStyle name="Input 164 2" xfId="15251"/>
    <cellStyle name="Input 164 3" xfId="15252"/>
    <cellStyle name="Input 165" xfId="15253"/>
    <cellStyle name="Input 165 2" xfId="15254"/>
    <cellStyle name="Input 165 3" xfId="15255"/>
    <cellStyle name="Input 166" xfId="15256"/>
    <cellStyle name="Input 166 2" xfId="15257"/>
    <cellStyle name="Input 166 3" xfId="15258"/>
    <cellStyle name="Input 167" xfId="15259"/>
    <cellStyle name="Input 167 2" xfId="15260"/>
    <cellStyle name="Input 167 3" xfId="15261"/>
    <cellStyle name="Input 168" xfId="15262"/>
    <cellStyle name="Input 168 2" xfId="15263"/>
    <cellStyle name="Input 168 3" xfId="15264"/>
    <cellStyle name="Input 169" xfId="15265"/>
    <cellStyle name="Input 169 2" xfId="15266"/>
    <cellStyle name="Input 169 3" xfId="15267"/>
    <cellStyle name="Input 17" xfId="15268"/>
    <cellStyle name="Input 17 2" xfId="15269"/>
    <cellStyle name="Input 17 3" xfId="15270"/>
    <cellStyle name="Input 170" xfId="15271"/>
    <cellStyle name="Input 170 2" xfId="15272"/>
    <cellStyle name="Input 170 3" xfId="15273"/>
    <cellStyle name="Input 171" xfId="15274"/>
    <cellStyle name="Input 171 2" xfId="15275"/>
    <cellStyle name="Input 171 3" xfId="15276"/>
    <cellStyle name="Input 172" xfId="15277"/>
    <cellStyle name="Input 172 2" xfId="15278"/>
    <cellStyle name="Input 172 3" xfId="15279"/>
    <cellStyle name="Input 173" xfId="15280"/>
    <cellStyle name="Input 173 2" xfId="15281"/>
    <cellStyle name="Input 173 3" xfId="15282"/>
    <cellStyle name="Input 174" xfId="15283"/>
    <cellStyle name="Input 174 2" xfId="15284"/>
    <cellStyle name="Input 174 3" xfId="15285"/>
    <cellStyle name="Input 175" xfId="15286"/>
    <cellStyle name="Input 175 2" xfId="15287"/>
    <cellStyle name="Input 175 3" xfId="15288"/>
    <cellStyle name="Input 176" xfId="15289"/>
    <cellStyle name="Input 176 2" xfId="15290"/>
    <cellStyle name="Input 176 3" xfId="15291"/>
    <cellStyle name="Input 177" xfId="15292"/>
    <cellStyle name="Input 177 2" xfId="15293"/>
    <cellStyle name="Input 177 3" xfId="15294"/>
    <cellStyle name="Input 178" xfId="15295"/>
    <cellStyle name="Input 178 2" xfId="15296"/>
    <cellStyle name="Input 178 3" xfId="15297"/>
    <cellStyle name="Input 179" xfId="15298"/>
    <cellStyle name="Input 179 2" xfId="15299"/>
    <cellStyle name="Input 179 3" xfId="15300"/>
    <cellStyle name="Input 18" xfId="15301"/>
    <cellStyle name="Input 18 2" xfId="15302"/>
    <cellStyle name="Input 18 3" xfId="15303"/>
    <cellStyle name="Input 180" xfId="15304"/>
    <cellStyle name="Input 180 2" xfId="15305"/>
    <cellStyle name="Input 180 3" xfId="15306"/>
    <cellStyle name="Input 181" xfId="15307"/>
    <cellStyle name="Input 181 2" xfId="15308"/>
    <cellStyle name="Input 181 3" xfId="15309"/>
    <cellStyle name="Input 182" xfId="15310"/>
    <cellStyle name="Input 182 2" xfId="15311"/>
    <cellStyle name="Input 182 3" xfId="15312"/>
    <cellStyle name="Input 183" xfId="15313"/>
    <cellStyle name="Input 183 2" xfId="15314"/>
    <cellStyle name="Input 183 3" xfId="15315"/>
    <cellStyle name="Input 184" xfId="15316"/>
    <cellStyle name="Input 184 2" xfId="15317"/>
    <cellStyle name="Input 184 3" xfId="15318"/>
    <cellStyle name="Input 185" xfId="15319"/>
    <cellStyle name="Input 185 2" xfId="15320"/>
    <cellStyle name="Input 185 3" xfId="15321"/>
    <cellStyle name="Input 186" xfId="15322"/>
    <cellStyle name="Input 186 2" xfId="15323"/>
    <cellStyle name="Input 186 3" xfId="15324"/>
    <cellStyle name="Input 187" xfId="15325"/>
    <cellStyle name="Input 187 2" xfId="15326"/>
    <cellStyle name="Input 187 3" xfId="15327"/>
    <cellStyle name="Input 188" xfId="15328"/>
    <cellStyle name="Input 188 2" xfId="15329"/>
    <cellStyle name="Input 188 3" xfId="15330"/>
    <cellStyle name="Input 189" xfId="15331"/>
    <cellStyle name="Input 189 2" xfId="15332"/>
    <cellStyle name="Input 189 3" xfId="15333"/>
    <cellStyle name="Input 19" xfId="15334"/>
    <cellStyle name="Input 19 2" xfId="15335"/>
    <cellStyle name="Input 19 3" xfId="15336"/>
    <cellStyle name="Input 190" xfId="15337"/>
    <cellStyle name="Input 190 2" xfId="15338"/>
    <cellStyle name="Input 190 3" xfId="15339"/>
    <cellStyle name="Input 191" xfId="15340"/>
    <cellStyle name="Input 191 2" xfId="15341"/>
    <cellStyle name="Input 191 3" xfId="15342"/>
    <cellStyle name="Input 192" xfId="15343"/>
    <cellStyle name="Input 192 2" xfId="15344"/>
    <cellStyle name="Input 192 3" xfId="15345"/>
    <cellStyle name="Input 193" xfId="15346"/>
    <cellStyle name="Input 193 2" xfId="15347"/>
    <cellStyle name="Input 193 3" xfId="15348"/>
    <cellStyle name="Input 194" xfId="15349"/>
    <cellStyle name="Input 194 2" xfId="15350"/>
    <cellStyle name="Input 194 3" xfId="15351"/>
    <cellStyle name="Input 195" xfId="15352"/>
    <cellStyle name="Input 195 2" xfId="15353"/>
    <cellStyle name="Input 195 3" xfId="15354"/>
    <cellStyle name="Input 196" xfId="15355"/>
    <cellStyle name="Input 196 2" xfId="15356"/>
    <cellStyle name="Input 196 3" xfId="15357"/>
    <cellStyle name="Input 197" xfId="15358"/>
    <cellStyle name="Input 197 2" xfId="15359"/>
    <cellStyle name="Input 197 3" xfId="15360"/>
    <cellStyle name="Input 198" xfId="15361"/>
    <cellStyle name="Input 198 2" xfId="15362"/>
    <cellStyle name="Input 198 3" xfId="15363"/>
    <cellStyle name="Input 199" xfId="15364"/>
    <cellStyle name="Input 199 2" xfId="15365"/>
    <cellStyle name="Input 199 3" xfId="15366"/>
    <cellStyle name="Input 2" xfId="15367"/>
    <cellStyle name="Input 2 2" xfId="15368"/>
    <cellStyle name="Input 2 2 2" xfId="15369"/>
    <cellStyle name="Input 2 2 3" xfId="15370"/>
    <cellStyle name="Input 2 3" xfId="15371"/>
    <cellStyle name="Input 20" xfId="15372"/>
    <cellStyle name="Input 20 2" xfId="15373"/>
    <cellStyle name="Input 20 3" xfId="15374"/>
    <cellStyle name="Input 200" xfId="15375"/>
    <cellStyle name="Input 200 2" xfId="15376"/>
    <cellStyle name="Input 200 3" xfId="15377"/>
    <cellStyle name="Input 201" xfId="15378"/>
    <cellStyle name="Input 201 2" xfId="15379"/>
    <cellStyle name="Input 201 3" xfId="15380"/>
    <cellStyle name="Input 202" xfId="15381"/>
    <cellStyle name="Input 202 2" xfId="15382"/>
    <cellStyle name="Input 202 3" xfId="15383"/>
    <cellStyle name="Input 203" xfId="15384"/>
    <cellStyle name="Input 203 2" xfId="15385"/>
    <cellStyle name="Input 203 3" xfId="15386"/>
    <cellStyle name="Input 204" xfId="15387"/>
    <cellStyle name="Input 204 2" xfId="15388"/>
    <cellStyle name="Input 204 3" xfId="15389"/>
    <cellStyle name="Input 205" xfId="15390"/>
    <cellStyle name="Input 205 2" xfId="15391"/>
    <cellStyle name="Input 205 3" xfId="15392"/>
    <cellStyle name="Input 206" xfId="15393"/>
    <cellStyle name="Input 206 2" xfId="15394"/>
    <cellStyle name="Input 206 3" xfId="15395"/>
    <cellStyle name="Input 207" xfId="15396"/>
    <cellStyle name="Input 207 2" xfId="15397"/>
    <cellStyle name="Input 207 3" xfId="15398"/>
    <cellStyle name="Input 208" xfId="15399"/>
    <cellStyle name="Input 208 2" xfId="15400"/>
    <cellStyle name="Input 208 3" xfId="15401"/>
    <cellStyle name="Input 209" xfId="15402"/>
    <cellStyle name="Input 209 2" xfId="15403"/>
    <cellStyle name="Input 209 3" xfId="15404"/>
    <cellStyle name="Input 21" xfId="15405"/>
    <cellStyle name="Input 21 2" xfId="15406"/>
    <cellStyle name="Input 21 3" xfId="15407"/>
    <cellStyle name="Input 210" xfId="15408"/>
    <cellStyle name="Input 210 2" xfId="15409"/>
    <cellStyle name="Input 210 3" xfId="15410"/>
    <cellStyle name="Input 211" xfId="15411"/>
    <cellStyle name="Input 211 2" xfId="15412"/>
    <cellStyle name="Input 211 3" xfId="15413"/>
    <cellStyle name="Input 212" xfId="15414"/>
    <cellStyle name="Input 212 2" xfId="15415"/>
    <cellStyle name="Input 212 3" xfId="15416"/>
    <cellStyle name="Input 213" xfId="15417"/>
    <cellStyle name="Input 213 2" xfId="15418"/>
    <cellStyle name="Input 213 3" xfId="15419"/>
    <cellStyle name="Input 214" xfId="15420"/>
    <cellStyle name="Input 214 2" xfId="15421"/>
    <cellStyle name="Input 214 3" xfId="15422"/>
    <cellStyle name="Input 215" xfId="15423"/>
    <cellStyle name="Input 215 2" xfId="15424"/>
    <cellStyle name="Input 215 3" xfId="15425"/>
    <cellStyle name="Input 216" xfId="15426"/>
    <cellStyle name="Input 216 2" xfId="15427"/>
    <cellStyle name="Input 216 3" xfId="15428"/>
    <cellStyle name="Input 217" xfId="15429"/>
    <cellStyle name="Input 217 2" xfId="15430"/>
    <cellStyle name="Input 217 3" xfId="15431"/>
    <cellStyle name="Input 218" xfId="15432"/>
    <cellStyle name="Input 218 2" xfId="15433"/>
    <cellStyle name="Input 218 3" xfId="15434"/>
    <cellStyle name="Input 219" xfId="15435"/>
    <cellStyle name="Input 219 2" xfId="15436"/>
    <cellStyle name="Input 219 3" xfId="15437"/>
    <cellStyle name="Input 22" xfId="15438"/>
    <cellStyle name="Input 22 2" xfId="15439"/>
    <cellStyle name="Input 22 3" xfId="15440"/>
    <cellStyle name="Input 220" xfId="15441"/>
    <cellStyle name="Input 220 2" xfId="15442"/>
    <cellStyle name="Input 220 3" xfId="15443"/>
    <cellStyle name="Input 221" xfId="15444"/>
    <cellStyle name="Input 221 2" xfId="15445"/>
    <cellStyle name="Input 221 3" xfId="15446"/>
    <cellStyle name="Input 222" xfId="15447"/>
    <cellStyle name="Input 222 2" xfId="15448"/>
    <cellStyle name="Input 222 3" xfId="15449"/>
    <cellStyle name="Input 223" xfId="15450"/>
    <cellStyle name="Input 223 2" xfId="15451"/>
    <cellStyle name="Input 223 3" xfId="15452"/>
    <cellStyle name="Input 224" xfId="15453"/>
    <cellStyle name="Input 224 2" xfId="15454"/>
    <cellStyle name="Input 224 3" xfId="15455"/>
    <cellStyle name="Input 225" xfId="15456"/>
    <cellStyle name="Input 225 2" xfId="15457"/>
    <cellStyle name="Input 225 3" xfId="15458"/>
    <cellStyle name="Input 226" xfId="15459"/>
    <cellStyle name="Input 226 2" xfId="15460"/>
    <cellStyle name="Input 226 3" xfId="15461"/>
    <cellStyle name="Input 227" xfId="15462"/>
    <cellStyle name="Input 227 2" xfId="15463"/>
    <cellStyle name="Input 227 3" xfId="15464"/>
    <cellStyle name="Input 228" xfId="15465"/>
    <cellStyle name="Input 228 2" xfId="15466"/>
    <cellStyle name="Input 228 3" xfId="15467"/>
    <cellStyle name="Input 229" xfId="15468"/>
    <cellStyle name="Input 229 2" xfId="15469"/>
    <cellStyle name="Input 229 3" xfId="15470"/>
    <cellStyle name="Input 23" xfId="15471"/>
    <cellStyle name="Input 23 2" xfId="15472"/>
    <cellStyle name="Input 23 3" xfId="15473"/>
    <cellStyle name="Input 230" xfId="15474"/>
    <cellStyle name="Input 230 2" xfId="15475"/>
    <cellStyle name="Input 230 3" xfId="15476"/>
    <cellStyle name="Input 231" xfId="15477"/>
    <cellStyle name="Input 231 2" xfId="15478"/>
    <cellStyle name="Input 231 3" xfId="15479"/>
    <cellStyle name="Input 232" xfId="15480"/>
    <cellStyle name="Input 232 2" xfId="15481"/>
    <cellStyle name="Input 232 3" xfId="15482"/>
    <cellStyle name="Input 233" xfId="15483"/>
    <cellStyle name="Input 233 2" xfId="15484"/>
    <cellStyle name="Input 233 3" xfId="15485"/>
    <cellStyle name="Input 234" xfId="15486"/>
    <cellStyle name="Input 234 2" xfId="15487"/>
    <cellStyle name="Input 234 3" xfId="15488"/>
    <cellStyle name="Input 235" xfId="15489"/>
    <cellStyle name="Input 235 2" xfId="15490"/>
    <cellStyle name="Input 235 3" xfId="15491"/>
    <cellStyle name="Input 236" xfId="15492"/>
    <cellStyle name="Input 236 2" xfId="15493"/>
    <cellStyle name="Input 236 3" xfId="15494"/>
    <cellStyle name="Input 237" xfId="15495"/>
    <cellStyle name="Input 237 2" xfId="15496"/>
    <cellStyle name="Input 237 3" xfId="15497"/>
    <cellStyle name="Input 238" xfId="15498"/>
    <cellStyle name="Input 238 2" xfId="15499"/>
    <cellStyle name="Input 238 3" xfId="15500"/>
    <cellStyle name="Input 239" xfId="15501"/>
    <cellStyle name="Input 239 2" xfId="15502"/>
    <cellStyle name="Input 239 3" xfId="15503"/>
    <cellStyle name="Input 24" xfId="15504"/>
    <cellStyle name="Input 24 2" xfId="15505"/>
    <cellStyle name="Input 24 3" xfId="15506"/>
    <cellStyle name="Input 240" xfId="15507"/>
    <cellStyle name="Input 240 2" xfId="15508"/>
    <cellStyle name="Input 240 3" xfId="15509"/>
    <cellStyle name="Input 241" xfId="15510"/>
    <cellStyle name="Input 241 2" xfId="15511"/>
    <cellStyle name="Input 241 3" xfId="15512"/>
    <cellStyle name="Input 242" xfId="15513"/>
    <cellStyle name="Input 242 2" xfId="15514"/>
    <cellStyle name="Input 242 3" xfId="15515"/>
    <cellStyle name="Input 243" xfId="15516"/>
    <cellStyle name="Input 243 2" xfId="15517"/>
    <cellStyle name="Input 243 3" xfId="15518"/>
    <cellStyle name="Input 244" xfId="15519"/>
    <cellStyle name="Input 244 2" xfId="15520"/>
    <cellStyle name="Input 244 3" xfId="15521"/>
    <cellStyle name="Input 245" xfId="15522"/>
    <cellStyle name="Input 245 2" xfId="15523"/>
    <cellStyle name="Input 245 3" xfId="15524"/>
    <cellStyle name="Input 246" xfId="15525"/>
    <cellStyle name="Input 246 2" xfId="15526"/>
    <cellStyle name="Input 246 3" xfId="15527"/>
    <cellStyle name="Input 247" xfId="15528"/>
    <cellStyle name="Input 247 2" xfId="15529"/>
    <cellStyle name="Input 247 3" xfId="15530"/>
    <cellStyle name="Input 248" xfId="15531"/>
    <cellStyle name="Input 248 2" xfId="15532"/>
    <cellStyle name="Input 248 3" xfId="15533"/>
    <cellStyle name="Input 249" xfId="15534"/>
    <cellStyle name="Input 249 2" xfId="15535"/>
    <cellStyle name="Input 249 3" xfId="15536"/>
    <cellStyle name="Input 25" xfId="15537"/>
    <cellStyle name="Input 25 2" xfId="15538"/>
    <cellStyle name="Input 25 3" xfId="15539"/>
    <cellStyle name="Input 250" xfId="15540"/>
    <cellStyle name="Input 250 2" xfId="15541"/>
    <cellStyle name="Input 250 3" xfId="15542"/>
    <cellStyle name="Input 251" xfId="15543"/>
    <cellStyle name="Input 251 2" xfId="15544"/>
    <cellStyle name="Input 251 3" xfId="15545"/>
    <cellStyle name="Input 252" xfId="15546"/>
    <cellStyle name="Input 252 2" xfId="15547"/>
    <cellStyle name="Input 252 3" xfId="15548"/>
    <cellStyle name="Input 253" xfId="15549"/>
    <cellStyle name="Input 253 2" xfId="15550"/>
    <cellStyle name="Input 253 3" xfId="15551"/>
    <cellStyle name="Input 254" xfId="15552"/>
    <cellStyle name="Input 254 2" xfId="15553"/>
    <cellStyle name="Input 254 3" xfId="15554"/>
    <cellStyle name="Input 255" xfId="15555"/>
    <cellStyle name="Input 255 2" xfId="15556"/>
    <cellStyle name="Input 255 3" xfId="15557"/>
    <cellStyle name="Input 256" xfId="15558"/>
    <cellStyle name="Input 256 2" xfId="15559"/>
    <cellStyle name="Input 256 3" xfId="15560"/>
    <cellStyle name="Input 257" xfId="15561"/>
    <cellStyle name="Input 257 2" xfId="15562"/>
    <cellStyle name="Input 257 3" xfId="15563"/>
    <cellStyle name="Input 258" xfId="15564"/>
    <cellStyle name="Input 258 2" xfId="15565"/>
    <cellStyle name="Input 258 3" xfId="15566"/>
    <cellStyle name="Input 259" xfId="15567"/>
    <cellStyle name="Input 259 2" xfId="15568"/>
    <cellStyle name="Input 259 3" xfId="15569"/>
    <cellStyle name="Input 26" xfId="15570"/>
    <cellStyle name="Input 26 2" xfId="15571"/>
    <cellStyle name="Input 26 3" xfId="15572"/>
    <cellStyle name="Input 260" xfId="15573"/>
    <cellStyle name="Input 260 2" xfId="15574"/>
    <cellStyle name="Input 260 3" xfId="15575"/>
    <cellStyle name="Input 261" xfId="15576"/>
    <cellStyle name="Input 261 2" xfId="15577"/>
    <cellStyle name="Input 261 3" xfId="15578"/>
    <cellStyle name="Input 262" xfId="15579"/>
    <cellStyle name="Input 262 2" xfId="15580"/>
    <cellStyle name="Input 262 3" xfId="15581"/>
    <cellStyle name="Input 263" xfId="15582"/>
    <cellStyle name="Input 263 2" xfId="15583"/>
    <cellStyle name="Input 263 3" xfId="15584"/>
    <cellStyle name="Input 264" xfId="15585"/>
    <cellStyle name="Input 264 2" xfId="15586"/>
    <cellStyle name="Input 264 3" xfId="15587"/>
    <cellStyle name="Input 265" xfId="15588"/>
    <cellStyle name="Input 265 2" xfId="15589"/>
    <cellStyle name="Input 265 3" xfId="15590"/>
    <cellStyle name="Input 266" xfId="15591"/>
    <cellStyle name="Input 266 2" xfId="15592"/>
    <cellStyle name="Input 266 3" xfId="15593"/>
    <cellStyle name="Input 267" xfId="15594"/>
    <cellStyle name="Input 267 2" xfId="15595"/>
    <cellStyle name="Input 267 3" xfId="15596"/>
    <cellStyle name="Input 268" xfId="15597"/>
    <cellStyle name="Input 268 2" xfId="15598"/>
    <cellStyle name="Input 268 3" xfId="15599"/>
    <cellStyle name="Input 269" xfId="15600"/>
    <cellStyle name="Input 269 2" xfId="15601"/>
    <cellStyle name="Input 269 3" xfId="15602"/>
    <cellStyle name="Input 27" xfId="15603"/>
    <cellStyle name="Input 27 2" xfId="15604"/>
    <cellStyle name="Input 27 3" xfId="15605"/>
    <cellStyle name="Input 270" xfId="15606"/>
    <cellStyle name="Input 270 2" xfId="15607"/>
    <cellStyle name="Input 270 3" xfId="15608"/>
    <cellStyle name="Input 271" xfId="15609"/>
    <cellStyle name="Input 271 2" xfId="15610"/>
    <cellStyle name="Input 271 3" xfId="15611"/>
    <cellStyle name="Input 272" xfId="15612"/>
    <cellStyle name="Input 272 2" xfId="15613"/>
    <cellStyle name="Input 272 3" xfId="15614"/>
    <cellStyle name="Input 273" xfId="15615"/>
    <cellStyle name="Input 273 2" xfId="15616"/>
    <cellStyle name="Input 273 3" xfId="15617"/>
    <cellStyle name="Input 274" xfId="15618"/>
    <cellStyle name="Input 274 2" xfId="15619"/>
    <cellStyle name="Input 274 3" xfId="15620"/>
    <cellStyle name="Input 275" xfId="15621"/>
    <cellStyle name="Input 275 2" xfId="15622"/>
    <cellStyle name="Input 275 3" xfId="15623"/>
    <cellStyle name="Input 276" xfId="15624"/>
    <cellStyle name="Input 276 2" xfId="15625"/>
    <cellStyle name="Input 276 3" xfId="15626"/>
    <cellStyle name="Input 277" xfId="15627"/>
    <cellStyle name="Input 277 2" xfId="15628"/>
    <cellStyle name="Input 277 3" xfId="15629"/>
    <cellStyle name="Input 278" xfId="15630"/>
    <cellStyle name="Input 278 2" xfId="15631"/>
    <cellStyle name="Input 278 3" xfId="15632"/>
    <cellStyle name="Input 279" xfId="15633"/>
    <cellStyle name="Input 279 2" xfId="15634"/>
    <cellStyle name="Input 279 3" xfId="15635"/>
    <cellStyle name="Input 28" xfId="15636"/>
    <cellStyle name="Input 28 2" xfId="15637"/>
    <cellStyle name="Input 28 3" xfId="15638"/>
    <cellStyle name="Input 280" xfId="15639"/>
    <cellStyle name="Input 280 2" xfId="15640"/>
    <cellStyle name="Input 280 3" xfId="15641"/>
    <cellStyle name="Input 281" xfId="15642"/>
    <cellStyle name="Input 281 2" xfId="15643"/>
    <cellStyle name="Input 281 3" xfId="15644"/>
    <cellStyle name="Input 282" xfId="15645"/>
    <cellStyle name="Input 282 2" xfId="15646"/>
    <cellStyle name="Input 282 3" xfId="15647"/>
    <cellStyle name="Input 283" xfId="15648"/>
    <cellStyle name="Input 283 2" xfId="15649"/>
    <cellStyle name="Input 283 3" xfId="15650"/>
    <cellStyle name="Input 284" xfId="15651"/>
    <cellStyle name="Input 284 2" xfId="15652"/>
    <cellStyle name="Input 284 3" xfId="15653"/>
    <cellStyle name="Input 285" xfId="15654"/>
    <cellStyle name="Input 285 2" xfId="15655"/>
    <cellStyle name="Input 285 3" xfId="15656"/>
    <cellStyle name="Input 286" xfId="15657"/>
    <cellStyle name="Input 286 2" xfId="15658"/>
    <cellStyle name="Input 286 3" xfId="15659"/>
    <cellStyle name="Input 287" xfId="15660"/>
    <cellStyle name="Input 287 2" xfId="15661"/>
    <cellStyle name="Input 287 3" xfId="15662"/>
    <cellStyle name="Input 288" xfId="15663"/>
    <cellStyle name="Input 288 2" xfId="15664"/>
    <cellStyle name="Input 288 3" xfId="15665"/>
    <cellStyle name="Input 289" xfId="15666"/>
    <cellStyle name="Input 289 2" xfId="15667"/>
    <cellStyle name="Input 289 3" xfId="15668"/>
    <cellStyle name="Input 29" xfId="15669"/>
    <cellStyle name="Input 29 2" xfId="15670"/>
    <cellStyle name="Input 29 3" xfId="15671"/>
    <cellStyle name="Input 290" xfId="15672"/>
    <cellStyle name="Input 290 2" xfId="15673"/>
    <cellStyle name="Input 290 3" xfId="15674"/>
    <cellStyle name="Input 291" xfId="15675"/>
    <cellStyle name="Input 291 2" xfId="15676"/>
    <cellStyle name="Input 291 3" xfId="15677"/>
    <cellStyle name="Input 292" xfId="15678"/>
    <cellStyle name="Input 292 2" xfId="15679"/>
    <cellStyle name="Input 292 3" xfId="15680"/>
    <cellStyle name="Input 293" xfId="15681"/>
    <cellStyle name="Input 293 2" xfId="15682"/>
    <cellStyle name="Input 293 3" xfId="15683"/>
    <cellStyle name="Input 294" xfId="15684"/>
    <cellStyle name="Input 294 2" xfId="15685"/>
    <cellStyle name="Input 294 3" xfId="15686"/>
    <cellStyle name="Input 295" xfId="15687"/>
    <cellStyle name="Input 295 2" xfId="15688"/>
    <cellStyle name="Input 295 3" xfId="15689"/>
    <cellStyle name="Input 296" xfId="15690"/>
    <cellStyle name="Input 296 2" xfId="15691"/>
    <cellStyle name="Input 296 3" xfId="15692"/>
    <cellStyle name="Input 297" xfId="15693"/>
    <cellStyle name="Input 297 2" xfId="15694"/>
    <cellStyle name="Input 297 3" xfId="15695"/>
    <cellStyle name="Input 298" xfId="15696"/>
    <cellStyle name="Input 298 2" xfId="15697"/>
    <cellStyle name="Input 298 3" xfId="15698"/>
    <cellStyle name="Input 299" xfId="15699"/>
    <cellStyle name="Input 299 2" xfId="15700"/>
    <cellStyle name="Input 299 3" xfId="15701"/>
    <cellStyle name="Input 3" xfId="15702"/>
    <cellStyle name="Input 3 2" xfId="15703"/>
    <cellStyle name="Input 3 3" xfId="15704"/>
    <cellStyle name="Input 3 4" xfId="15705"/>
    <cellStyle name="Input 3 5" xfId="15706"/>
    <cellStyle name="Input 30" xfId="15707"/>
    <cellStyle name="Input 30 2" xfId="15708"/>
    <cellStyle name="Input 30 3" xfId="15709"/>
    <cellStyle name="Input 300" xfId="15710"/>
    <cellStyle name="Input 300 2" xfId="15711"/>
    <cellStyle name="Input 300 3" xfId="15712"/>
    <cellStyle name="Input 301" xfId="15713"/>
    <cellStyle name="Input 301 2" xfId="15714"/>
    <cellStyle name="Input 301 3" xfId="15715"/>
    <cellStyle name="Input 302" xfId="15716"/>
    <cellStyle name="Input 302 2" xfId="15717"/>
    <cellStyle name="Input 302 3" xfId="15718"/>
    <cellStyle name="Input 303" xfId="15719"/>
    <cellStyle name="Input 303 2" xfId="15720"/>
    <cellStyle name="Input 303 3" xfId="15721"/>
    <cellStyle name="Input 304" xfId="15722"/>
    <cellStyle name="Input 304 2" xfId="15723"/>
    <cellStyle name="Input 304 3" xfId="15724"/>
    <cellStyle name="Input 305" xfId="15725"/>
    <cellStyle name="Input 305 2" xfId="15726"/>
    <cellStyle name="Input 305 3" xfId="15727"/>
    <cellStyle name="Input 306" xfId="15728"/>
    <cellStyle name="Input 306 2" xfId="15729"/>
    <cellStyle name="Input 306 3" xfId="15730"/>
    <cellStyle name="Input 307" xfId="15731"/>
    <cellStyle name="Input 307 2" xfId="15732"/>
    <cellStyle name="Input 307 3" xfId="15733"/>
    <cellStyle name="Input 308" xfId="15734"/>
    <cellStyle name="Input 308 2" xfId="15735"/>
    <cellStyle name="Input 308 3" xfId="15736"/>
    <cellStyle name="Input 309" xfId="15737"/>
    <cellStyle name="Input 309 2" xfId="15738"/>
    <cellStyle name="Input 309 3" xfId="15739"/>
    <cellStyle name="Input 31" xfId="15740"/>
    <cellStyle name="Input 31 2" xfId="15741"/>
    <cellStyle name="Input 31 3" xfId="15742"/>
    <cellStyle name="Input 310" xfId="15743"/>
    <cellStyle name="Input 310 2" xfId="15744"/>
    <cellStyle name="Input 310 3" xfId="15745"/>
    <cellStyle name="Input 311" xfId="15746"/>
    <cellStyle name="Input 311 2" xfId="15747"/>
    <cellStyle name="Input 311 3" xfId="15748"/>
    <cellStyle name="Input 312" xfId="15749"/>
    <cellStyle name="Input 312 2" xfId="15750"/>
    <cellStyle name="Input 312 3" xfId="15751"/>
    <cellStyle name="Input 313" xfId="15752"/>
    <cellStyle name="Input 313 2" xfId="15753"/>
    <cellStyle name="Input 313 3" xfId="15754"/>
    <cellStyle name="Input 314" xfId="15755"/>
    <cellStyle name="Input 314 2" xfId="15756"/>
    <cellStyle name="Input 314 3" xfId="15757"/>
    <cellStyle name="Input 315" xfId="15758"/>
    <cellStyle name="Input 315 2" xfId="15759"/>
    <cellStyle name="Input 315 3" xfId="15760"/>
    <cellStyle name="Input 316" xfId="15761"/>
    <cellStyle name="Input 316 2" xfId="15762"/>
    <cellStyle name="Input 316 3" xfId="15763"/>
    <cellStyle name="Input 317" xfId="15764"/>
    <cellStyle name="Input 317 2" xfId="15765"/>
    <cellStyle name="Input 317 3" xfId="15766"/>
    <cellStyle name="Input 318" xfId="15767"/>
    <cellStyle name="Input 318 2" xfId="15768"/>
    <cellStyle name="Input 318 3" xfId="15769"/>
    <cellStyle name="Input 319" xfId="15770"/>
    <cellStyle name="Input 319 2" xfId="15771"/>
    <cellStyle name="Input 319 3" xfId="15772"/>
    <cellStyle name="Input 32" xfId="15773"/>
    <cellStyle name="Input 32 2" xfId="15774"/>
    <cellStyle name="Input 32 3" xfId="15775"/>
    <cellStyle name="Input 320" xfId="15776"/>
    <cellStyle name="Input 320 2" xfId="15777"/>
    <cellStyle name="Input 320 3" xfId="15778"/>
    <cellStyle name="Input 321" xfId="15779"/>
    <cellStyle name="Input 321 2" xfId="15780"/>
    <cellStyle name="Input 321 3" xfId="15781"/>
    <cellStyle name="Input 322" xfId="15782"/>
    <cellStyle name="Input 322 2" xfId="15783"/>
    <cellStyle name="Input 322 3" xfId="15784"/>
    <cellStyle name="Input 323" xfId="15785"/>
    <cellStyle name="Input 323 2" xfId="15786"/>
    <cellStyle name="Input 323 3" xfId="15787"/>
    <cellStyle name="Input 324" xfId="15788"/>
    <cellStyle name="Input 324 2" xfId="15789"/>
    <cellStyle name="Input 324 3" xfId="15790"/>
    <cellStyle name="Input 325" xfId="15791"/>
    <cellStyle name="Input 325 2" xfId="15792"/>
    <cellStyle name="Input 325 3" xfId="15793"/>
    <cellStyle name="Input 326" xfId="15794"/>
    <cellStyle name="Input 326 2" xfId="15795"/>
    <cellStyle name="Input 326 3" xfId="15796"/>
    <cellStyle name="Input 327" xfId="15797"/>
    <cellStyle name="Input 327 2" xfId="15798"/>
    <cellStyle name="Input 327 3" xfId="15799"/>
    <cellStyle name="Input 328" xfId="15800"/>
    <cellStyle name="Input 328 2" xfId="15801"/>
    <cellStyle name="Input 328 3" xfId="15802"/>
    <cellStyle name="Input 329" xfId="15803"/>
    <cellStyle name="Input 329 2" xfId="15804"/>
    <cellStyle name="Input 329 3" xfId="15805"/>
    <cellStyle name="Input 33" xfId="15806"/>
    <cellStyle name="Input 33 2" xfId="15807"/>
    <cellStyle name="Input 33 3" xfId="15808"/>
    <cellStyle name="Input 330" xfId="15809"/>
    <cellStyle name="Input 330 2" xfId="15810"/>
    <cellStyle name="Input 330 3" xfId="15811"/>
    <cellStyle name="Input 331" xfId="15812"/>
    <cellStyle name="Input 331 2" xfId="15813"/>
    <cellStyle name="Input 331 3" xfId="15814"/>
    <cellStyle name="Input 332" xfId="15815"/>
    <cellStyle name="Input 332 2" xfId="15816"/>
    <cellStyle name="Input 332 3" xfId="15817"/>
    <cellStyle name="Input 333" xfId="15818"/>
    <cellStyle name="Input 333 2" xfId="15819"/>
    <cellStyle name="Input 333 3" xfId="15820"/>
    <cellStyle name="Input 334" xfId="15821"/>
    <cellStyle name="Input 334 2" xfId="15822"/>
    <cellStyle name="Input 334 3" xfId="15823"/>
    <cellStyle name="Input 335" xfId="15824"/>
    <cellStyle name="Input 335 2" xfId="15825"/>
    <cellStyle name="Input 335 3" xfId="15826"/>
    <cellStyle name="Input 336" xfId="15827"/>
    <cellStyle name="Input 336 2" xfId="15828"/>
    <cellStyle name="Input 336 3" xfId="15829"/>
    <cellStyle name="Input 337" xfId="15830"/>
    <cellStyle name="Input 337 2" xfId="15831"/>
    <cellStyle name="Input 337 3" xfId="15832"/>
    <cellStyle name="Input 338" xfId="15833"/>
    <cellStyle name="Input 338 2" xfId="15834"/>
    <cellStyle name="Input 338 3" xfId="15835"/>
    <cellStyle name="Input 339" xfId="15836"/>
    <cellStyle name="Input 339 2" xfId="15837"/>
    <cellStyle name="Input 339 3" xfId="15838"/>
    <cellStyle name="Input 34" xfId="15839"/>
    <cellStyle name="Input 34 2" xfId="15840"/>
    <cellStyle name="Input 34 3" xfId="15841"/>
    <cellStyle name="Input 340" xfId="15842"/>
    <cellStyle name="Input 340 2" xfId="15843"/>
    <cellStyle name="Input 340 3" xfId="15844"/>
    <cellStyle name="Input 341" xfId="15845"/>
    <cellStyle name="Input 341 2" xfId="15846"/>
    <cellStyle name="Input 341 3" xfId="15847"/>
    <cellStyle name="Input 342" xfId="15848"/>
    <cellStyle name="Input 342 2" xfId="15849"/>
    <cellStyle name="Input 342 3" xfId="15850"/>
    <cellStyle name="Input 343" xfId="15851"/>
    <cellStyle name="Input 343 2" xfId="15852"/>
    <cellStyle name="Input 343 3" xfId="15853"/>
    <cellStyle name="Input 344" xfId="15854"/>
    <cellStyle name="Input 344 2" xfId="15855"/>
    <cellStyle name="Input 344 3" xfId="15856"/>
    <cellStyle name="Input 345" xfId="15857"/>
    <cellStyle name="Input 345 2" xfId="15858"/>
    <cellStyle name="Input 345 3" xfId="15859"/>
    <cellStyle name="Input 346" xfId="15860"/>
    <cellStyle name="Input 346 2" xfId="15861"/>
    <cellStyle name="Input 346 3" xfId="15862"/>
    <cellStyle name="Input 347" xfId="15863"/>
    <cellStyle name="Input 347 2" xfId="15864"/>
    <cellStyle name="Input 347 3" xfId="15865"/>
    <cellStyle name="Input 348" xfId="15866"/>
    <cellStyle name="Input 348 2" xfId="15867"/>
    <cellStyle name="Input 348 3" xfId="15868"/>
    <cellStyle name="Input 349" xfId="15869"/>
    <cellStyle name="Input 349 2" xfId="15870"/>
    <cellStyle name="Input 349 3" xfId="15871"/>
    <cellStyle name="Input 35" xfId="15872"/>
    <cellStyle name="Input 35 2" xfId="15873"/>
    <cellStyle name="Input 35 3" xfId="15874"/>
    <cellStyle name="Input 350" xfId="15875"/>
    <cellStyle name="Input 350 2" xfId="15876"/>
    <cellStyle name="Input 350 3" xfId="15877"/>
    <cellStyle name="Input 351" xfId="15878"/>
    <cellStyle name="Input 351 2" xfId="15879"/>
    <cellStyle name="Input 351 3" xfId="15880"/>
    <cellStyle name="Input 352" xfId="15881"/>
    <cellStyle name="Input 352 2" xfId="15882"/>
    <cellStyle name="Input 352 3" xfId="15883"/>
    <cellStyle name="Input 353" xfId="15884"/>
    <cellStyle name="Input 353 2" xfId="15885"/>
    <cellStyle name="Input 353 3" xfId="15886"/>
    <cellStyle name="Input 354" xfId="15887"/>
    <cellStyle name="Input 354 2" xfId="15888"/>
    <cellStyle name="Input 354 3" xfId="15889"/>
    <cellStyle name="Input 355" xfId="15890"/>
    <cellStyle name="Input 355 2" xfId="15891"/>
    <cellStyle name="Input 355 3" xfId="15892"/>
    <cellStyle name="Input 356" xfId="15893"/>
    <cellStyle name="Input 356 2" xfId="15894"/>
    <cellStyle name="Input 356 3" xfId="15895"/>
    <cellStyle name="Input 357" xfId="15896"/>
    <cellStyle name="Input 357 2" xfId="15897"/>
    <cellStyle name="Input 357 3" xfId="15898"/>
    <cellStyle name="Input 358" xfId="15899"/>
    <cellStyle name="Input 358 2" xfId="15900"/>
    <cellStyle name="Input 358 3" xfId="15901"/>
    <cellStyle name="Input 359" xfId="15902"/>
    <cellStyle name="Input 359 2" xfId="15903"/>
    <cellStyle name="Input 359 3" xfId="15904"/>
    <cellStyle name="Input 36" xfId="15905"/>
    <cellStyle name="Input 36 2" xfId="15906"/>
    <cellStyle name="Input 36 3" xfId="15907"/>
    <cellStyle name="Input 360" xfId="15908"/>
    <cellStyle name="Input 360 2" xfId="15909"/>
    <cellStyle name="Input 360 3" xfId="15910"/>
    <cellStyle name="Input 361" xfId="15911"/>
    <cellStyle name="Input 361 2" xfId="15912"/>
    <cellStyle name="Input 361 3" xfId="15913"/>
    <cellStyle name="Input 362" xfId="15914"/>
    <cellStyle name="Input 362 2" xfId="15915"/>
    <cellStyle name="Input 362 3" xfId="15916"/>
    <cellStyle name="Input 363" xfId="15917"/>
    <cellStyle name="Input 363 2" xfId="15918"/>
    <cellStyle name="Input 363 3" xfId="15919"/>
    <cellStyle name="Input 364" xfId="15920"/>
    <cellStyle name="Input 364 2" xfId="15921"/>
    <cellStyle name="Input 364 3" xfId="15922"/>
    <cellStyle name="Input 365" xfId="15923"/>
    <cellStyle name="Input 365 2" xfId="15924"/>
    <cellStyle name="Input 365 3" xfId="15925"/>
    <cellStyle name="Input 366" xfId="15926"/>
    <cellStyle name="Input 366 2" xfId="15927"/>
    <cellStyle name="Input 367" xfId="15928"/>
    <cellStyle name="Input 367 2" xfId="15929"/>
    <cellStyle name="Input 368" xfId="15930"/>
    <cellStyle name="Input 368 2" xfId="15931"/>
    <cellStyle name="Input 369" xfId="15932"/>
    <cellStyle name="Input 369 2" xfId="15933"/>
    <cellStyle name="Input 37" xfId="15934"/>
    <cellStyle name="Input 37 2" xfId="15935"/>
    <cellStyle name="Input 37 3" xfId="15936"/>
    <cellStyle name="Input 370" xfId="15937"/>
    <cellStyle name="Input 370 2" xfId="15938"/>
    <cellStyle name="Input 371" xfId="15939"/>
    <cellStyle name="Input 371 2" xfId="15940"/>
    <cellStyle name="Input 372" xfId="15941"/>
    <cellStyle name="Input 372 2" xfId="15942"/>
    <cellStyle name="Input 373" xfId="15943"/>
    <cellStyle name="Input 373 2" xfId="15944"/>
    <cellStyle name="Input 374" xfId="15945"/>
    <cellStyle name="Input 374 2" xfId="15946"/>
    <cellStyle name="Input 375" xfId="15947"/>
    <cellStyle name="Input 375 2" xfId="15948"/>
    <cellStyle name="Input 376" xfId="15949"/>
    <cellStyle name="Input 376 2" xfId="15950"/>
    <cellStyle name="Input 377" xfId="15951"/>
    <cellStyle name="Input 377 2" xfId="15952"/>
    <cellStyle name="Input 378" xfId="15953"/>
    <cellStyle name="Input 378 2" xfId="15954"/>
    <cellStyle name="Input 379" xfId="15955"/>
    <cellStyle name="Input 379 2" xfId="15956"/>
    <cellStyle name="Input 38" xfId="15957"/>
    <cellStyle name="Input 38 2" xfId="15958"/>
    <cellStyle name="Input 38 3" xfId="15959"/>
    <cellStyle name="Input 380" xfId="15960"/>
    <cellStyle name="Input 380 2" xfId="15961"/>
    <cellStyle name="Input 381" xfId="15962"/>
    <cellStyle name="Input 381 2" xfId="15963"/>
    <cellStyle name="Input 382" xfId="15964"/>
    <cellStyle name="Input 382 2" xfId="15965"/>
    <cellStyle name="Input 383" xfId="15966"/>
    <cellStyle name="Input 383 2" xfId="15967"/>
    <cellStyle name="Input 384" xfId="15968"/>
    <cellStyle name="Input 384 2" xfId="15969"/>
    <cellStyle name="Input 385" xfId="15970"/>
    <cellStyle name="Input 385 2" xfId="15971"/>
    <cellStyle name="Input 386" xfId="15972"/>
    <cellStyle name="Input 386 2" xfId="15973"/>
    <cellStyle name="Input 387" xfId="15974"/>
    <cellStyle name="Input 387 2" xfId="15975"/>
    <cellStyle name="Input 388" xfId="15976"/>
    <cellStyle name="Input 389" xfId="15977"/>
    <cellStyle name="Input 39" xfId="15978"/>
    <cellStyle name="Input 39 2" xfId="15979"/>
    <cellStyle name="Input 39 3" xfId="15980"/>
    <cellStyle name="Input 390" xfId="15981"/>
    <cellStyle name="Input 391" xfId="15982"/>
    <cellStyle name="Input 392" xfId="15983"/>
    <cellStyle name="Input 393" xfId="15984"/>
    <cellStyle name="Input 394" xfId="15985"/>
    <cellStyle name="Input 395" xfId="15986"/>
    <cellStyle name="Input 396" xfId="15987"/>
    <cellStyle name="Input 397" xfId="15988"/>
    <cellStyle name="Input 398" xfId="15989"/>
    <cellStyle name="Input 399" xfId="15990"/>
    <cellStyle name="Input 4" xfId="15991"/>
    <cellStyle name="Input 4 2" xfId="15992"/>
    <cellStyle name="Input 4 3" xfId="15993"/>
    <cellStyle name="Input 4 4" xfId="15994"/>
    <cellStyle name="Input 40" xfId="15995"/>
    <cellStyle name="Input 40 2" xfId="15996"/>
    <cellStyle name="Input 40 3" xfId="15997"/>
    <cellStyle name="Input 400" xfId="15998"/>
    <cellStyle name="Input 401" xfId="15999"/>
    <cellStyle name="Input 402" xfId="16000"/>
    <cellStyle name="Input 403" xfId="16001"/>
    <cellStyle name="Input 404" xfId="16002"/>
    <cellStyle name="Input 405" xfId="16003"/>
    <cellStyle name="Input 406" xfId="16004"/>
    <cellStyle name="Input 407" xfId="16005"/>
    <cellStyle name="Input 408" xfId="16006"/>
    <cellStyle name="Input 409" xfId="16007"/>
    <cellStyle name="Input 41" xfId="16008"/>
    <cellStyle name="Input 41 2" xfId="16009"/>
    <cellStyle name="Input 41 3" xfId="16010"/>
    <cellStyle name="Input 410" xfId="16011"/>
    <cellStyle name="Input 411" xfId="16012"/>
    <cellStyle name="Input 412" xfId="16013"/>
    <cellStyle name="Input 413" xfId="16014"/>
    <cellStyle name="Input 414" xfId="16015"/>
    <cellStyle name="Input 415" xfId="16016"/>
    <cellStyle name="Input 416" xfId="16017"/>
    <cellStyle name="Input 417" xfId="16018"/>
    <cellStyle name="Input 418" xfId="16019"/>
    <cellStyle name="Input 419" xfId="16020"/>
    <cellStyle name="Input 42" xfId="16021"/>
    <cellStyle name="Input 42 2" xfId="16022"/>
    <cellStyle name="Input 42 3" xfId="16023"/>
    <cellStyle name="Input 420" xfId="16024"/>
    <cellStyle name="Input 421" xfId="16025"/>
    <cellStyle name="Input 422" xfId="16026"/>
    <cellStyle name="Input 423" xfId="16027"/>
    <cellStyle name="Input 424" xfId="16028"/>
    <cellStyle name="Input 425" xfId="16029"/>
    <cellStyle name="Input 426" xfId="16030"/>
    <cellStyle name="Input 427" xfId="16031"/>
    <cellStyle name="Input 428" xfId="16032"/>
    <cellStyle name="Input 429" xfId="16033"/>
    <cellStyle name="Input 43" xfId="16034"/>
    <cellStyle name="Input 43 2" xfId="16035"/>
    <cellStyle name="Input 43 3" xfId="16036"/>
    <cellStyle name="Input 430" xfId="16037"/>
    <cellStyle name="Input 431" xfId="16038"/>
    <cellStyle name="Input 432" xfId="16039"/>
    <cellStyle name="Input 433" xfId="16040"/>
    <cellStyle name="Input 434" xfId="16041"/>
    <cellStyle name="Input 435" xfId="16042"/>
    <cellStyle name="Input 436" xfId="16043"/>
    <cellStyle name="Input 437" xfId="16044"/>
    <cellStyle name="Input 438" xfId="16045"/>
    <cellStyle name="Input 439" xfId="16046"/>
    <cellStyle name="Input 44" xfId="16047"/>
    <cellStyle name="Input 44 2" xfId="16048"/>
    <cellStyle name="Input 44 3" xfId="16049"/>
    <cellStyle name="Input 440" xfId="16050"/>
    <cellStyle name="Input 441" xfId="16051"/>
    <cellStyle name="Input 442" xfId="16052"/>
    <cellStyle name="Input 443" xfId="16053"/>
    <cellStyle name="Input 444" xfId="16054"/>
    <cellStyle name="Input 445" xfId="16055"/>
    <cellStyle name="Input 446" xfId="16056"/>
    <cellStyle name="Input 447" xfId="16057"/>
    <cellStyle name="Input 448" xfId="16058"/>
    <cellStyle name="Input 449" xfId="16059"/>
    <cellStyle name="Input 45" xfId="16060"/>
    <cellStyle name="Input 45 2" xfId="16061"/>
    <cellStyle name="Input 45 3" xfId="16062"/>
    <cellStyle name="Input 450" xfId="16063"/>
    <cellStyle name="Input 451" xfId="16064"/>
    <cellStyle name="Input 452" xfId="16065"/>
    <cellStyle name="Input 453" xfId="16066"/>
    <cellStyle name="Input 454" xfId="16067"/>
    <cellStyle name="Input 455" xfId="16068"/>
    <cellStyle name="Input 456" xfId="16069"/>
    <cellStyle name="Input 457" xfId="16070"/>
    <cellStyle name="Input 458" xfId="16071"/>
    <cellStyle name="Input 459" xfId="16072"/>
    <cellStyle name="Input 46" xfId="16073"/>
    <cellStyle name="Input 46 2" xfId="16074"/>
    <cellStyle name="Input 46 3" xfId="16075"/>
    <cellStyle name="Input 460" xfId="16076"/>
    <cellStyle name="Input 461" xfId="16077"/>
    <cellStyle name="Input 462" xfId="16078"/>
    <cellStyle name="Input 463" xfId="16079"/>
    <cellStyle name="Input 464" xfId="16080"/>
    <cellStyle name="Input 465" xfId="16081"/>
    <cellStyle name="Input 466" xfId="16082"/>
    <cellStyle name="Input 467" xfId="16083"/>
    <cellStyle name="Input 468" xfId="16084"/>
    <cellStyle name="Input 469" xfId="16085"/>
    <cellStyle name="Input 47" xfId="16086"/>
    <cellStyle name="Input 47 2" xfId="16087"/>
    <cellStyle name="Input 47 3" xfId="16088"/>
    <cellStyle name="Input 470" xfId="16089"/>
    <cellStyle name="Input 471" xfId="16090"/>
    <cellStyle name="Input 48" xfId="16091"/>
    <cellStyle name="Input 48 2" xfId="16092"/>
    <cellStyle name="Input 48 3" xfId="16093"/>
    <cellStyle name="Input 49" xfId="16094"/>
    <cellStyle name="Input 49 2" xfId="16095"/>
    <cellStyle name="Input 49 3" xfId="16096"/>
    <cellStyle name="Input 5" xfId="16097"/>
    <cellStyle name="Input 50" xfId="16098"/>
    <cellStyle name="Input 50 2" xfId="16099"/>
    <cellStyle name="Input 50 3" xfId="16100"/>
    <cellStyle name="Input 51" xfId="16101"/>
    <cellStyle name="Input 51 2" xfId="16102"/>
    <cellStyle name="Input 51 3" xfId="16103"/>
    <cellStyle name="Input 52" xfId="16104"/>
    <cellStyle name="Input 52 2" xfId="16105"/>
    <cellStyle name="Input 52 3" xfId="16106"/>
    <cellStyle name="Input 53" xfId="16107"/>
    <cellStyle name="Input 53 2" xfId="16108"/>
    <cellStyle name="Input 53 3" xfId="16109"/>
    <cellStyle name="Input 54" xfId="16110"/>
    <cellStyle name="Input 54 2" xfId="16111"/>
    <cellStyle name="Input 54 3" xfId="16112"/>
    <cellStyle name="Input 55" xfId="16113"/>
    <cellStyle name="Input 55 2" xfId="16114"/>
    <cellStyle name="Input 55 3" xfId="16115"/>
    <cellStyle name="Input 56" xfId="16116"/>
    <cellStyle name="Input 56 2" xfId="16117"/>
    <cellStyle name="Input 56 3" xfId="16118"/>
    <cellStyle name="Input 57" xfId="16119"/>
    <cellStyle name="Input 57 2" xfId="16120"/>
    <cellStyle name="Input 57 3" xfId="16121"/>
    <cellStyle name="Input 58" xfId="16122"/>
    <cellStyle name="Input 58 2" xfId="16123"/>
    <cellStyle name="Input 58 3" xfId="16124"/>
    <cellStyle name="Input 59" xfId="16125"/>
    <cellStyle name="Input 59 2" xfId="16126"/>
    <cellStyle name="Input 59 3" xfId="16127"/>
    <cellStyle name="Input 6" xfId="16128"/>
    <cellStyle name="Input 60" xfId="16129"/>
    <cellStyle name="Input 60 2" xfId="16130"/>
    <cellStyle name="Input 60 3" xfId="16131"/>
    <cellStyle name="Input 61" xfId="16132"/>
    <cellStyle name="Input 61 2" xfId="16133"/>
    <cellStyle name="Input 61 3" xfId="16134"/>
    <cellStyle name="Input 62" xfId="16135"/>
    <cellStyle name="Input 62 2" xfId="16136"/>
    <cellStyle name="Input 62 3" xfId="16137"/>
    <cellStyle name="Input 63" xfId="16138"/>
    <cellStyle name="Input 63 2" xfId="16139"/>
    <cellStyle name="Input 63 3" xfId="16140"/>
    <cellStyle name="Input 64" xfId="16141"/>
    <cellStyle name="Input 64 2" xfId="16142"/>
    <cellStyle name="Input 64 3" xfId="16143"/>
    <cellStyle name="Input 65" xfId="16144"/>
    <cellStyle name="Input 65 2" xfId="16145"/>
    <cellStyle name="Input 65 3" xfId="16146"/>
    <cellStyle name="Input 66" xfId="16147"/>
    <cellStyle name="Input 66 2" xfId="16148"/>
    <cellStyle name="Input 66 3" xfId="16149"/>
    <cellStyle name="Input 67" xfId="16150"/>
    <cellStyle name="Input 67 2" xfId="16151"/>
    <cellStyle name="Input 67 3" xfId="16152"/>
    <cellStyle name="Input 68" xfId="16153"/>
    <cellStyle name="Input 68 2" xfId="16154"/>
    <cellStyle name="Input 68 3" xfId="16155"/>
    <cellStyle name="Input 69" xfId="16156"/>
    <cellStyle name="Input 69 2" xfId="16157"/>
    <cellStyle name="Input 69 3" xfId="16158"/>
    <cellStyle name="Input 7" xfId="16159"/>
    <cellStyle name="Input 70" xfId="16160"/>
    <cellStyle name="Input 70 2" xfId="16161"/>
    <cellStyle name="Input 70 3" xfId="16162"/>
    <cellStyle name="Input 71" xfId="16163"/>
    <cellStyle name="Input 71 2" xfId="16164"/>
    <cellStyle name="Input 71 3" xfId="16165"/>
    <cellStyle name="Input 72" xfId="16166"/>
    <cellStyle name="Input 72 2" xfId="16167"/>
    <cellStyle name="Input 72 3" xfId="16168"/>
    <cellStyle name="Input 73" xfId="16169"/>
    <cellStyle name="Input 73 2" xfId="16170"/>
    <cellStyle name="Input 73 3" xfId="16171"/>
    <cellStyle name="Input 74" xfId="16172"/>
    <cellStyle name="Input 74 2" xfId="16173"/>
    <cellStyle name="Input 74 3" xfId="16174"/>
    <cellStyle name="Input 75" xfId="16175"/>
    <cellStyle name="Input 75 2" xfId="16176"/>
    <cellStyle name="Input 75 3" xfId="16177"/>
    <cellStyle name="Input 76" xfId="16178"/>
    <cellStyle name="Input 76 2" xfId="16179"/>
    <cellStyle name="Input 76 3" xfId="16180"/>
    <cellStyle name="Input 77" xfId="16181"/>
    <cellStyle name="Input 77 2" xfId="16182"/>
    <cellStyle name="Input 77 3" xfId="16183"/>
    <cellStyle name="Input 78" xfId="16184"/>
    <cellStyle name="Input 78 2" xfId="16185"/>
    <cellStyle name="Input 78 3" xfId="16186"/>
    <cellStyle name="Input 79" xfId="16187"/>
    <cellStyle name="Input 79 2" xfId="16188"/>
    <cellStyle name="Input 79 3" xfId="16189"/>
    <cellStyle name="Input 8" xfId="16190"/>
    <cellStyle name="Input 80" xfId="16191"/>
    <cellStyle name="Input 80 2" xfId="16192"/>
    <cellStyle name="Input 80 3" xfId="16193"/>
    <cellStyle name="Input 81" xfId="16194"/>
    <cellStyle name="Input 81 2" xfId="16195"/>
    <cellStyle name="Input 81 3" xfId="16196"/>
    <cellStyle name="Input 82" xfId="16197"/>
    <cellStyle name="Input 82 2" xfId="16198"/>
    <cellStyle name="Input 82 3" xfId="16199"/>
    <cellStyle name="Input 83" xfId="16200"/>
    <cellStyle name="Input 83 2" xfId="16201"/>
    <cellStyle name="Input 83 3" xfId="16202"/>
    <cellStyle name="Input 84" xfId="16203"/>
    <cellStyle name="Input 84 2" xfId="16204"/>
    <cellStyle name="Input 84 3" xfId="16205"/>
    <cellStyle name="Input 85" xfId="16206"/>
    <cellStyle name="Input 85 2" xfId="16207"/>
    <cellStyle name="Input 85 3" xfId="16208"/>
    <cellStyle name="Input 86" xfId="16209"/>
    <cellStyle name="Input 86 2" xfId="16210"/>
    <cellStyle name="Input 86 3" xfId="16211"/>
    <cellStyle name="Input 87" xfId="16212"/>
    <cellStyle name="Input 87 2" xfId="16213"/>
    <cellStyle name="Input 87 3" xfId="16214"/>
    <cellStyle name="Input 88" xfId="16215"/>
    <cellStyle name="Input 88 2" xfId="16216"/>
    <cellStyle name="Input 88 3" xfId="16217"/>
    <cellStyle name="Input 89" xfId="16218"/>
    <cellStyle name="Input 89 2" xfId="16219"/>
    <cellStyle name="Input 89 3" xfId="16220"/>
    <cellStyle name="Input 9" xfId="16221"/>
    <cellStyle name="Input 90" xfId="16222"/>
    <cellStyle name="Input 90 2" xfId="16223"/>
    <cellStyle name="Input 90 3" xfId="16224"/>
    <cellStyle name="Input 91" xfId="16225"/>
    <cellStyle name="Input 91 2" xfId="16226"/>
    <cellStyle name="Input 91 3" xfId="16227"/>
    <cellStyle name="Input 92" xfId="16228"/>
    <cellStyle name="Input 92 2" xfId="16229"/>
    <cellStyle name="Input 92 3" xfId="16230"/>
    <cellStyle name="Input 93" xfId="16231"/>
    <cellStyle name="Input 93 2" xfId="16232"/>
    <cellStyle name="Input 93 3" xfId="16233"/>
    <cellStyle name="Input 94" xfId="16234"/>
    <cellStyle name="Input 94 2" xfId="16235"/>
    <cellStyle name="Input 94 3" xfId="16236"/>
    <cellStyle name="Input 95" xfId="16237"/>
    <cellStyle name="Input 95 2" xfId="16238"/>
    <cellStyle name="Input 95 3" xfId="16239"/>
    <cellStyle name="Input 96" xfId="16240"/>
    <cellStyle name="Input 96 2" xfId="16241"/>
    <cellStyle name="Input 96 3" xfId="16242"/>
    <cellStyle name="Input 97" xfId="16243"/>
    <cellStyle name="Input 97 2" xfId="16244"/>
    <cellStyle name="Input 97 3" xfId="16245"/>
    <cellStyle name="Input 98" xfId="16246"/>
    <cellStyle name="Input 98 2" xfId="16247"/>
    <cellStyle name="Input 98 3" xfId="16248"/>
    <cellStyle name="Input 99" xfId="16249"/>
    <cellStyle name="Input 99 2" xfId="16250"/>
    <cellStyle name="Input 99 3" xfId="16251"/>
    <cellStyle name="Input Cells" xfId="16252"/>
    <cellStyle name="Input Cells 2" xfId="16253"/>
    <cellStyle name="Input Cells 3" xfId="16254"/>
    <cellStyle name="Input Cells Percent" xfId="16255"/>
    <cellStyle name="Input Cells Percent 2" xfId="16256"/>
    <cellStyle name="Input Cells Percent 3" xfId="16257"/>
    <cellStyle name="Input Cells Percent_AURORA Total New" xfId="16258"/>
    <cellStyle name="Input Cells_4.34E Mint Farm Deferral" xfId="16259"/>
    <cellStyle name="Integer" xfId="16260"/>
    <cellStyle name="line b - Style6" xfId="16261"/>
    <cellStyle name="Lines" xfId="16262"/>
    <cellStyle name="Lines 2" xfId="16263"/>
    <cellStyle name="Lines 3" xfId="16264"/>
    <cellStyle name="Lines 4" xfId="16265"/>
    <cellStyle name="Lines_Electric Rev Req Model (2009 GRC) Rebuttal" xfId="16266"/>
    <cellStyle name="LINKED" xfId="16267"/>
    <cellStyle name="LINKED 2" xfId="16268"/>
    <cellStyle name="LINKED 2 2" xfId="16269"/>
    <cellStyle name="LINKED 3" xfId="16270"/>
    <cellStyle name="LINKED 4" xfId="16271"/>
    <cellStyle name="Linked Cell 10" xfId="16272"/>
    <cellStyle name="Linked Cell 11" xfId="16273"/>
    <cellStyle name="Linked Cell 12" xfId="16274"/>
    <cellStyle name="Linked Cell 13" xfId="16275"/>
    <cellStyle name="Linked Cell 14" xfId="16276"/>
    <cellStyle name="Linked Cell 15" xfId="16277"/>
    <cellStyle name="Linked Cell 16" xfId="16278"/>
    <cellStyle name="Linked Cell 17" xfId="16279"/>
    <cellStyle name="Linked Cell 18" xfId="16280"/>
    <cellStyle name="Linked Cell 19" xfId="16281"/>
    <cellStyle name="Linked Cell 2" xfId="16282"/>
    <cellStyle name="Linked Cell 2 2" xfId="16283"/>
    <cellStyle name="Linked Cell 2 2 2" xfId="16284"/>
    <cellStyle name="Linked Cell 2 3" xfId="16285"/>
    <cellStyle name="Linked Cell 20" xfId="16286"/>
    <cellStyle name="Linked Cell 21" xfId="16287"/>
    <cellStyle name="Linked Cell 22" xfId="16288"/>
    <cellStyle name="Linked Cell 23" xfId="16289"/>
    <cellStyle name="Linked Cell 24" xfId="16290"/>
    <cellStyle name="Linked Cell 25" xfId="16291"/>
    <cellStyle name="Linked Cell 26" xfId="16292"/>
    <cellStyle name="Linked Cell 27" xfId="16293"/>
    <cellStyle name="Linked Cell 28" xfId="16294"/>
    <cellStyle name="Linked Cell 29" xfId="16295"/>
    <cellStyle name="Linked Cell 3" xfId="16296"/>
    <cellStyle name="Linked Cell 3 2" xfId="16297"/>
    <cellStyle name="Linked Cell 3 3" xfId="16298"/>
    <cellStyle name="Linked Cell 3 4" xfId="16299"/>
    <cellStyle name="Linked Cell 30" xfId="16300"/>
    <cellStyle name="Linked Cell 31" xfId="16301"/>
    <cellStyle name="Linked Cell 32" xfId="16302"/>
    <cellStyle name="Linked Cell 33" xfId="16303"/>
    <cellStyle name="Linked Cell 34" xfId="16304"/>
    <cellStyle name="Linked Cell 35" xfId="16305"/>
    <cellStyle name="Linked Cell 36" xfId="16306"/>
    <cellStyle name="Linked Cell 37" xfId="16307"/>
    <cellStyle name="Linked Cell 38" xfId="16308"/>
    <cellStyle name="Linked Cell 39" xfId="16309"/>
    <cellStyle name="Linked Cell 4" xfId="16310"/>
    <cellStyle name="Linked Cell 40" xfId="16311"/>
    <cellStyle name="Linked Cell 41" xfId="16312"/>
    <cellStyle name="Linked Cell 42" xfId="16313"/>
    <cellStyle name="Linked Cell 43" xfId="16314"/>
    <cellStyle name="Linked Cell 44" xfId="16315"/>
    <cellStyle name="Linked Cell 45" xfId="16316"/>
    <cellStyle name="Linked Cell 46" xfId="16317"/>
    <cellStyle name="Linked Cell 47" xfId="16318"/>
    <cellStyle name="Linked Cell 48" xfId="16319"/>
    <cellStyle name="Linked Cell 49" xfId="16320"/>
    <cellStyle name="Linked Cell 5" xfId="16321"/>
    <cellStyle name="Linked Cell 50" xfId="16322"/>
    <cellStyle name="Linked Cell 51" xfId="16323"/>
    <cellStyle name="Linked Cell 52" xfId="16324"/>
    <cellStyle name="Linked Cell 53" xfId="16325"/>
    <cellStyle name="Linked Cell 54" xfId="16326"/>
    <cellStyle name="Linked Cell 55" xfId="16327"/>
    <cellStyle name="Linked Cell 56" xfId="16328"/>
    <cellStyle name="Linked Cell 57" xfId="16329"/>
    <cellStyle name="Linked Cell 58" xfId="16330"/>
    <cellStyle name="Linked Cell 59" xfId="16331"/>
    <cellStyle name="Linked Cell 6" xfId="16332"/>
    <cellStyle name="Linked Cell 60" xfId="16333"/>
    <cellStyle name="Linked Cell 61" xfId="16334"/>
    <cellStyle name="Linked Cell 62" xfId="16335"/>
    <cellStyle name="Linked Cell 63" xfId="16336"/>
    <cellStyle name="Linked Cell 64" xfId="16337"/>
    <cellStyle name="Linked Cell 7" xfId="16338"/>
    <cellStyle name="Linked Cell 8" xfId="16339"/>
    <cellStyle name="Linked Cell 9" xfId="16340"/>
    <cellStyle name="LongDate" xfId="16341"/>
    <cellStyle name="Marathon" xfId="16342"/>
    <cellStyle name="Millares [0]_2AV_M_M " xfId="16343"/>
    <cellStyle name="Millares_2AV_M_M " xfId="16344"/>
    <cellStyle name="Milliers [0]_Dossier financier HECC" xfId="16345"/>
    <cellStyle name="MLMultiple0" xfId="16346"/>
    <cellStyle name="MLMultiple0 2" xfId="16347"/>
    <cellStyle name="MLMultiple0 2 2" xfId="16348"/>
    <cellStyle name="MLMultiple0 3" xfId="16349"/>
    <cellStyle name="MLMultiple0 3 2" xfId="16350"/>
    <cellStyle name="MLMultiple0 3 2 2" xfId="16351"/>
    <cellStyle name="MLMultiple0 4" xfId="16352"/>
    <cellStyle name="MLMultiple0 4 2" xfId="16353"/>
    <cellStyle name="MLMultiple0 4 3" xfId="16354"/>
    <cellStyle name="MLMultiple0 5" xfId="16355"/>
    <cellStyle name="MLMultiple0 5 2" xfId="16356"/>
    <cellStyle name="MLMultiple0 6" xfId="16357"/>
    <cellStyle name="modified border" xfId="16358"/>
    <cellStyle name="modified border 2" xfId="16359"/>
    <cellStyle name="modified border 2 2" xfId="16360"/>
    <cellStyle name="modified border 2 3" xfId="16361"/>
    <cellStyle name="modified border 3" xfId="16362"/>
    <cellStyle name="modified border 3 2" xfId="16363"/>
    <cellStyle name="modified border 3 3" xfId="16364"/>
    <cellStyle name="modified border 4" xfId="16365"/>
    <cellStyle name="modified border 4 2" xfId="16366"/>
    <cellStyle name="modified border 4 3" xfId="16367"/>
    <cellStyle name="modified border 5" xfId="16368"/>
    <cellStyle name="modified border 5 2" xfId="16369"/>
    <cellStyle name="modified border 6" xfId="16370"/>
    <cellStyle name="modified border 7" xfId="16371"/>
    <cellStyle name="modified border 8" xfId="16372"/>
    <cellStyle name="modified border_2012 Jan CAP ASM Report" xfId="16373"/>
    <cellStyle name="modified border1" xfId="16374"/>
    <cellStyle name="modified border1 2" xfId="16375"/>
    <cellStyle name="modified border1 2 2" xfId="16376"/>
    <cellStyle name="modified border1 2 3" xfId="16377"/>
    <cellStyle name="modified border1 3" xfId="16378"/>
    <cellStyle name="modified border1 3 2" xfId="16379"/>
    <cellStyle name="modified border1 3 3" xfId="16380"/>
    <cellStyle name="modified border1 4" xfId="16381"/>
    <cellStyle name="modified border1 4 2" xfId="16382"/>
    <cellStyle name="modified border1 4 3" xfId="16383"/>
    <cellStyle name="modified border1 5" xfId="16384"/>
    <cellStyle name="modified border1 5 2" xfId="16385"/>
    <cellStyle name="modified border1 6" xfId="16386"/>
    <cellStyle name="modified border1 7" xfId="16387"/>
    <cellStyle name="modified border1 8" xfId="16388"/>
    <cellStyle name="modified border1_2012 Jan CAP ASM Report" xfId="16389"/>
    <cellStyle name="Moneda [0]_2AV_M_M " xfId="16390"/>
    <cellStyle name="Moneda_2AV_M_M " xfId="16391"/>
    <cellStyle name="Multiple" xfId="16392"/>
    <cellStyle name="Multiple 2" xfId="16393"/>
    <cellStyle name="Multiple 2 2" xfId="16394"/>
    <cellStyle name="Multiple 3" xfId="16395"/>
    <cellStyle name="Multiple 3 2" xfId="16396"/>
    <cellStyle name="Multiple 3 2 2" xfId="16397"/>
    <cellStyle name="Multiple 4" xfId="16398"/>
    <cellStyle name="Multiple 4 2" xfId="16399"/>
    <cellStyle name="Multiple 4 3" xfId="16400"/>
    <cellStyle name="Multiple 5" xfId="16401"/>
    <cellStyle name="Multiple 5 2" xfId="16402"/>
    <cellStyle name="Multiple 6" xfId="16403"/>
    <cellStyle name="Neutral 10" xfId="16404"/>
    <cellStyle name="Neutral 11" xfId="16405"/>
    <cellStyle name="Neutral 12" xfId="16406"/>
    <cellStyle name="Neutral 13" xfId="16407"/>
    <cellStyle name="Neutral 14" xfId="16408"/>
    <cellStyle name="Neutral 15" xfId="16409"/>
    <cellStyle name="Neutral 16" xfId="16410"/>
    <cellStyle name="Neutral 17" xfId="16411"/>
    <cellStyle name="Neutral 18" xfId="16412"/>
    <cellStyle name="Neutral 19" xfId="16413"/>
    <cellStyle name="Neutral 2" xfId="16414"/>
    <cellStyle name="Neutral 2 2" xfId="16415"/>
    <cellStyle name="Neutral 2 2 2" xfId="16416"/>
    <cellStyle name="Neutral 2 3" xfId="16417"/>
    <cellStyle name="Neutral 20" xfId="16418"/>
    <cellStyle name="Neutral 21" xfId="16419"/>
    <cellStyle name="Neutral 22" xfId="16420"/>
    <cellStyle name="Neutral 23" xfId="16421"/>
    <cellStyle name="Neutral 24" xfId="16422"/>
    <cellStyle name="Neutral 25" xfId="16423"/>
    <cellStyle name="Neutral 26" xfId="16424"/>
    <cellStyle name="Neutral 27" xfId="16425"/>
    <cellStyle name="Neutral 28" xfId="16426"/>
    <cellStyle name="Neutral 29" xfId="16427"/>
    <cellStyle name="Neutral 3" xfId="16428"/>
    <cellStyle name="Neutral 3 2" xfId="16429"/>
    <cellStyle name="Neutral 3 3" xfId="16430"/>
    <cellStyle name="Neutral 3 4" xfId="16431"/>
    <cellStyle name="Neutral 30" xfId="16432"/>
    <cellStyle name="Neutral 31" xfId="16433"/>
    <cellStyle name="Neutral 32" xfId="16434"/>
    <cellStyle name="Neutral 33" xfId="16435"/>
    <cellStyle name="Neutral 34" xfId="16436"/>
    <cellStyle name="Neutral 35" xfId="16437"/>
    <cellStyle name="Neutral 36" xfId="16438"/>
    <cellStyle name="Neutral 37" xfId="16439"/>
    <cellStyle name="Neutral 38" xfId="16440"/>
    <cellStyle name="Neutral 39" xfId="16441"/>
    <cellStyle name="Neutral 4" xfId="16442"/>
    <cellStyle name="Neutral 40" xfId="16443"/>
    <cellStyle name="Neutral 41" xfId="16444"/>
    <cellStyle name="Neutral 42" xfId="16445"/>
    <cellStyle name="Neutral 43" xfId="16446"/>
    <cellStyle name="Neutral 44" xfId="16447"/>
    <cellStyle name="Neutral 45" xfId="16448"/>
    <cellStyle name="Neutral 46" xfId="16449"/>
    <cellStyle name="Neutral 47" xfId="16450"/>
    <cellStyle name="Neutral 48" xfId="16451"/>
    <cellStyle name="Neutral 49" xfId="16452"/>
    <cellStyle name="Neutral 5" xfId="16453"/>
    <cellStyle name="Neutral 50" xfId="16454"/>
    <cellStyle name="Neutral 51" xfId="16455"/>
    <cellStyle name="Neutral 52" xfId="16456"/>
    <cellStyle name="Neutral 53" xfId="16457"/>
    <cellStyle name="Neutral 54" xfId="16458"/>
    <cellStyle name="Neutral 55" xfId="16459"/>
    <cellStyle name="Neutral 56" xfId="16460"/>
    <cellStyle name="Neutral 57" xfId="16461"/>
    <cellStyle name="Neutral 58" xfId="16462"/>
    <cellStyle name="Neutral 59" xfId="16463"/>
    <cellStyle name="Neutral 6" xfId="16464"/>
    <cellStyle name="Neutral 60" xfId="16465"/>
    <cellStyle name="Neutral 61" xfId="16466"/>
    <cellStyle name="Neutral 62" xfId="16467"/>
    <cellStyle name="Neutral 63" xfId="16468"/>
    <cellStyle name="Neutral 64" xfId="16469"/>
    <cellStyle name="Neutral 7" xfId="16470"/>
    <cellStyle name="Neutral 8" xfId="16471"/>
    <cellStyle name="Neutral 9" xfId="16472"/>
    <cellStyle name="no dec" xfId="16473"/>
    <cellStyle name="no dec 2" xfId="16474"/>
    <cellStyle name="no dec 2 2" xfId="16475"/>
    <cellStyle name="no dec 2 3" xfId="16476"/>
    <cellStyle name="no dec 3" xfId="16477"/>
    <cellStyle name="no dec 4" xfId="16478"/>
    <cellStyle name="nONE" xfId="16479"/>
    <cellStyle name="Normal" xfId="0" builtinId="0"/>
    <cellStyle name="Normal - Style1" xfId="16480"/>
    <cellStyle name="Normal - Style1 2" xfId="16481"/>
    <cellStyle name="Normal - Style1 2 2" xfId="16482"/>
    <cellStyle name="Normal - Style1 2 2 2" xfId="16483"/>
    <cellStyle name="Normal - Style1 2 2 3" xfId="16484"/>
    <cellStyle name="Normal - Style1 2 2 3 4" xfId="20205"/>
    <cellStyle name="Normal - Style1 2 3" xfId="16485"/>
    <cellStyle name="Normal - Style1 2 4" xfId="16486"/>
    <cellStyle name="Normal - Style1 3" xfId="16487"/>
    <cellStyle name="Normal - Style1 3 2" xfId="16488"/>
    <cellStyle name="Normal - Style1 3 2 2" xfId="16489"/>
    <cellStyle name="Normal - Style1 3 2 3" xfId="16490"/>
    <cellStyle name="Normal - Style1 3 3" xfId="16491"/>
    <cellStyle name="Normal - Style1 3 4" xfId="16492"/>
    <cellStyle name="Normal - Style1 4" xfId="16493"/>
    <cellStyle name="Normal - Style1 4 2" xfId="16494"/>
    <cellStyle name="Normal - Style1 4 2 2" xfId="16495"/>
    <cellStyle name="Normal - Style1 4 2 3" xfId="16496"/>
    <cellStyle name="Normal - Style1 4 3" xfId="16497"/>
    <cellStyle name="Normal - Style1 4 4" xfId="16498"/>
    <cellStyle name="Normal - Style1 5" xfId="16499"/>
    <cellStyle name="Normal - Style1 5 2" xfId="16500"/>
    <cellStyle name="Normal - Style1 5 3" xfId="16501"/>
    <cellStyle name="Normal - Style1 5 4" xfId="16502"/>
    <cellStyle name="Normal - Style1 6" xfId="16503"/>
    <cellStyle name="Normal - Style1 6 2" xfId="16504"/>
    <cellStyle name="Normal - Style1 6 2 2" xfId="16505"/>
    <cellStyle name="Normal - Style1 6 2 3" xfId="16506"/>
    <cellStyle name="Normal - Style1 6 3" xfId="16507"/>
    <cellStyle name="Normal - Style1 6 4" xfId="16508"/>
    <cellStyle name="Normal - Style1 7" xfId="16509"/>
    <cellStyle name="Normal - Style1 8" xfId="16510"/>
    <cellStyle name="Normal - Style1_(C) WHE Proforma with ITC cash grant 10 Yr Amort_for deferral_102809" xfId="16511"/>
    <cellStyle name="Normal 1" xfId="16512"/>
    <cellStyle name="Normal 1 2" xfId="16513"/>
    <cellStyle name="Normal 10" xfId="16514"/>
    <cellStyle name="Normal 10 10" xfId="16515"/>
    <cellStyle name="Normal 10 11" xfId="16516"/>
    <cellStyle name="Normal 10 2" xfId="16517"/>
    <cellStyle name="Normal 10 2 2" xfId="16518"/>
    <cellStyle name="Normal 10 2 2 2" xfId="16519"/>
    <cellStyle name="Normal 10 2 2 3" xfId="16520"/>
    <cellStyle name="Normal 10 2 3" xfId="16521"/>
    <cellStyle name="Normal 10 2 4" xfId="16522"/>
    <cellStyle name="Normal 10 3" xfId="16523"/>
    <cellStyle name="Normal 10 3 2" xfId="16524"/>
    <cellStyle name="Normal 10 3 2 2" xfId="16525"/>
    <cellStyle name="Normal 10 3 2 3" xfId="16526"/>
    <cellStyle name="Normal 10 3 3" xfId="16527"/>
    <cellStyle name="Normal 10 3 4" xfId="16528"/>
    <cellStyle name="Normal 10 4" xfId="16529"/>
    <cellStyle name="Normal 10 4 2" xfId="16530"/>
    <cellStyle name="Normal 10 4 2 2" xfId="16531"/>
    <cellStyle name="Normal 10 4 2 3" xfId="16532"/>
    <cellStyle name="Normal 10 4 3" xfId="16533"/>
    <cellStyle name="Normal 10 4 4" xfId="16534"/>
    <cellStyle name="Normal 10 5" xfId="16535"/>
    <cellStyle name="Normal 10 5 2" xfId="16536"/>
    <cellStyle name="Normal 10 5 2 2" xfId="16537"/>
    <cellStyle name="Normal 10 5 3" xfId="16538"/>
    <cellStyle name="Normal 10 5 3 2" xfId="16539"/>
    <cellStyle name="Normal 10 5 4" xfId="16540"/>
    <cellStyle name="Normal 10 6" xfId="16541"/>
    <cellStyle name="Normal 10 6 2" xfId="16542"/>
    <cellStyle name="Normal 10 6 2 2" xfId="16543"/>
    <cellStyle name="Normal 10 6 3" xfId="16544"/>
    <cellStyle name="Normal 10 7" xfId="16545"/>
    <cellStyle name="Normal 10 7 2" xfId="16546"/>
    <cellStyle name="Normal 10 8" xfId="16547"/>
    <cellStyle name="Normal 10 8 2" xfId="16548"/>
    <cellStyle name="Normal 10 9" xfId="16549"/>
    <cellStyle name="Normal 10 9 2" xfId="16550"/>
    <cellStyle name="Normal 10_ Price Inputs" xfId="16551"/>
    <cellStyle name="Normal 100" xfId="16552"/>
    <cellStyle name="Normal 101" xfId="16553"/>
    <cellStyle name="Normal 101 2" xfId="16554"/>
    <cellStyle name="Normal 102" xfId="16555"/>
    <cellStyle name="Normal 103" xfId="16556"/>
    <cellStyle name="Normal 104" xfId="16557"/>
    <cellStyle name="Normal 105" xfId="16558"/>
    <cellStyle name="Normal 106" xfId="16559"/>
    <cellStyle name="Normal 107" xfId="16560"/>
    <cellStyle name="Normal 108" xfId="16561"/>
    <cellStyle name="Normal 109" xfId="16562"/>
    <cellStyle name="Normal 11" xfId="16563"/>
    <cellStyle name="Normal 11 2" xfId="16564"/>
    <cellStyle name="Normal 11 2 2" xfId="16565"/>
    <cellStyle name="Normal 11 2 2 2" xfId="16566"/>
    <cellStyle name="Normal 11 2 2 3" xfId="16567"/>
    <cellStyle name="Normal 11 2 3" xfId="16568"/>
    <cellStyle name="Normal 11 2 4" xfId="16569"/>
    <cellStyle name="Normal 11 3" xfId="16570"/>
    <cellStyle name="Normal 11 3 2" xfId="16571"/>
    <cellStyle name="Normal 11 3 2 2" xfId="16572"/>
    <cellStyle name="Normal 11 3 3" xfId="16573"/>
    <cellStyle name="Normal 11 3 3 2" xfId="16574"/>
    <cellStyle name="Normal 11 3 4" xfId="16575"/>
    <cellStyle name="Normal 11 4" xfId="16576"/>
    <cellStyle name="Normal 11 4 2" xfId="16577"/>
    <cellStyle name="Normal 11 4 2 2" xfId="16578"/>
    <cellStyle name="Normal 11 4 3" xfId="16579"/>
    <cellStyle name="Normal 11 5" xfId="16580"/>
    <cellStyle name="Normal 11 5 2" xfId="16581"/>
    <cellStyle name="Normal 11 6" xfId="16582"/>
    <cellStyle name="Normal 11 6 2" xfId="16583"/>
    <cellStyle name="Normal 11 7" xfId="16584"/>
    <cellStyle name="Normal 11 7 2" xfId="16585"/>
    <cellStyle name="Normal 11 8" xfId="16586"/>
    <cellStyle name="Normal 11 9" xfId="16587"/>
    <cellStyle name="Normal 11_16.37E Wild Horse Expansion DeferralRevwrkingfile SF" xfId="16588"/>
    <cellStyle name="Normal 110" xfId="16589"/>
    <cellStyle name="Normal 110 3" xfId="16590"/>
    <cellStyle name="Normal 111" xfId="16591"/>
    <cellStyle name="Normal 112" xfId="16592"/>
    <cellStyle name="Normal 112 2" xfId="16593"/>
    <cellStyle name="Normal 112 2 2" xfId="16594"/>
    <cellStyle name="Normal 112 3" xfId="16595"/>
    <cellStyle name="Normal 113" xfId="16596"/>
    <cellStyle name="Normal 114" xfId="16597"/>
    <cellStyle name="Normal 114 2" xfId="16598"/>
    <cellStyle name="Normal 115" xfId="16599"/>
    <cellStyle name="Normal 115 2" xfId="16600"/>
    <cellStyle name="Normal 116" xfId="16601"/>
    <cellStyle name="Normal 116 2" xfId="16602"/>
    <cellStyle name="Normal 116 2 2" xfId="16603"/>
    <cellStyle name="Normal 117" xfId="16604"/>
    <cellStyle name="Normal 118" xfId="16605"/>
    <cellStyle name="Normal 119" xfId="16606"/>
    <cellStyle name="Normal 12" xfId="16607"/>
    <cellStyle name="Normal 12 2" xfId="16608"/>
    <cellStyle name="Normal 12 2 2" xfId="16609"/>
    <cellStyle name="Normal 12 2 2 2" xfId="16610"/>
    <cellStyle name="Normal 12 2 2 3" xfId="16611"/>
    <cellStyle name="Normal 12 2 3" xfId="16612"/>
    <cellStyle name="Normal 12 2 4" xfId="16613"/>
    <cellStyle name="Normal 12 3" xfId="16614"/>
    <cellStyle name="Normal 12 3 2" xfId="16615"/>
    <cellStyle name="Normal 12 3 2 2" xfId="16616"/>
    <cellStyle name="Normal 12 3 3" xfId="16617"/>
    <cellStyle name="Normal 12 3 3 2" xfId="16618"/>
    <cellStyle name="Normal 12 3 4" xfId="16619"/>
    <cellStyle name="Normal 12 4" xfId="16620"/>
    <cellStyle name="Normal 12 4 2" xfId="16621"/>
    <cellStyle name="Normal 12 4 2 2" xfId="16622"/>
    <cellStyle name="Normal 12 4 3" xfId="16623"/>
    <cellStyle name="Normal 12 5" xfId="16624"/>
    <cellStyle name="Normal 12 5 2" xfId="16625"/>
    <cellStyle name="Normal 12 6" xfId="16626"/>
    <cellStyle name="Normal 12 6 2" xfId="16627"/>
    <cellStyle name="Normal 12 7" xfId="16628"/>
    <cellStyle name="Normal 12 7 2" xfId="16629"/>
    <cellStyle name="Normal 12 8" xfId="16630"/>
    <cellStyle name="Normal 12_2011 CBR Rev Calc by schedule" xfId="16631"/>
    <cellStyle name="Normal 120" xfId="16632"/>
    <cellStyle name="Normal 121" xfId="16633"/>
    <cellStyle name="Normal 122" xfId="16634"/>
    <cellStyle name="Normal 123" xfId="16635"/>
    <cellStyle name="Normal 124" xfId="16636"/>
    <cellStyle name="Normal 125" xfId="16637"/>
    <cellStyle name="Normal 126" xfId="16638"/>
    <cellStyle name="Normal 127" xfId="16639"/>
    <cellStyle name="Normal 128" xfId="16640"/>
    <cellStyle name="Normal 129" xfId="16641"/>
    <cellStyle name="Normal 13" xfId="16642"/>
    <cellStyle name="Normal 13 2" xfId="16643"/>
    <cellStyle name="Normal 13 2 2" xfId="16644"/>
    <cellStyle name="Normal 13 2 2 2" xfId="16645"/>
    <cellStyle name="Normal 13 2 2 3" xfId="16646"/>
    <cellStyle name="Normal 13 2 3" xfId="16647"/>
    <cellStyle name="Normal 13 2 4" xfId="16648"/>
    <cellStyle name="Normal 13 3" xfId="16649"/>
    <cellStyle name="Normal 13 3 2" xfId="16650"/>
    <cellStyle name="Normal 13 3 2 2" xfId="16651"/>
    <cellStyle name="Normal 13 3 3" xfId="16652"/>
    <cellStyle name="Normal 13 3 3 2" xfId="16653"/>
    <cellStyle name="Normal 13 3 4" xfId="16654"/>
    <cellStyle name="Normal 13 4" xfId="16655"/>
    <cellStyle name="Normal 13 4 2" xfId="16656"/>
    <cellStyle name="Normal 13 4 2 2" xfId="16657"/>
    <cellStyle name="Normal 13 4 3" xfId="16658"/>
    <cellStyle name="Normal 13 5" xfId="16659"/>
    <cellStyle name="Normal 13 5 2" xfId="16660"/>
    <cellStyle name="Normal 13 6" xfId="16661"/>
    <cellStyle name="Normal 13 6 2" xfId="16662"/>
    <cellStyle name="Normal 13 7" xfId="16663"/>
    <cellStyle name="Normal 13 7 2" xfId="16664"/>
    <cellStyle name="Normal 13 8" xfId="16665"/>
    <cellStyle name="Normal 13 9" xfId="16666"/>
    <cellStyle name="Normal 13_2011 CBR Rev Calc by schedule" xfId="16667"/>
    <cellStyle name="Normal 130" xfId="16668"/>
    <cellStyle name="Normal 131" xfId="16669"/>
    <cellStyle name="Normal 132" xfId="16670"/>
    <cellStyle name="Normal 133" xfId="16671"/>
    <cellStyle name="Normal 134" xfId="16672"/>
    <cellStyle name="Normal 135" xfId="16673"/>
    <cellStyle name="Normal 136" xfId="16674"/>
    <cellStyle name="Normal 137" xfId="16675"/>
    <cellStyle name="Normal 138" xfId="16676"/>
    <cellStyle name="Normal 139" xfId="16677"/>
    <cellStyle name="Normal 14" xfId="16678"/>
    <cellStyle name="Normal 14 2" xfId="16679"/>
    <cellStyle name="Normal 14 2 2" xfId="16680"/>
    <cellStyle name="Normal 14 2 3" xfId="16681"/>
    <cellStyle name="Normal 14 3" xfId="16682"/>
    <cellStyle name="Normal 14 4" xfId="16683"/>
    <cellStyle name="Normal 14 5" xfId="16684"/>
    <cellStyle name="Normal 14_2011 CBR Rev Calc by schedule" xfId="16685"/>
    <cellStyle name="Normal 140" xfId="16686"/>
    <cellStyle name="Normal 141" xfId="16687"/>
    <cellStyle name="Normal 142" xfId="16688"/>
    <cellStyle name="Normal 143" xfId="16689"/>
    <cellStyle name="Normal 144" xfId="16690"/>
    <cellStyle name="Normal 145" xfId="16691"/>
    <cellStyle name="Normal 146" xfId="16692"/>
    <cellStyle name="Normal 147" xfId="16693"/>
    <cellStyle name="Normal 148" xfId="16694"/>
    <cellStyle name="Normal 149" xfId="16695"/>
    <cellStyle name="Normal 15" xfId="16696"/>
    <cellStyle name="Normal 15 2" xfId="16697"/>
    <cellStyle name="Normal 15 3" xfId="16698"/>
    <cellStyle name="Normal 15 3 2" xfId="16699"/>
    <cellStyle name="Normal 15 3 2 2" xfId="16700"/>
    <cellStyle name="Normal 15 3 3" xfId="16701"/>
    <cellStyle name="Normal 15 3 3 2" xfId="16702"/>
    <cellStyle name="Normal 15 3 4" xfId="16703"/>
    <cellStyle name="Normal 15 4" xfId="16704"/>
    <cellStyle name="Normal 15 4 2" xfId="16705"/>
    <cellStyle name="Normal 15 4 2 2" xfId="16706"/>
    <cellStyle name="Normal 15 4 3" xfId="16707"/>
    <cellStyle name="Normal 15 5" xfId="16708"/>
    <cellStyle name="Normal 15 5 2" xfId="16709"/>
    <cellStyle name="Normal 15 6" xfId="16710"/>
    <cellStyle name="Normal 15 6 2" xfId="16711"/>
    <cellStyle name="Normal 15 7" xfId="16712"/>
    <cellStyle name="Normal 15 7 2" xfId="16713"/>
    <cellStyle name="Normal 15 8" xfId="16714"/>
    <cellStyle name="Normal 15_2011 CBR Rev Calc by schedule" xfId="16715"/>
    <cellStyle name="Normal 150" xfId="16716"/>
    <cellStyle name="Normal 150 2" xfId="16717"/>
    <cellStyle name="Normal 151" xfId="16718"/>
    <cellStyle name="Normal 151 2" xfId="16719"/>
    <cellStyle name="Normal 152" xfId="16720"/>
    <cellStyle name="Normal 152 2" xfId="16721"/>
    <cellStyle name="Normal 153" xfId="16722"/>
    <cellStyle name="Normal 153 2" xfId="16723"/>
    <cellStyle name="Normal 154" xfId="16724"/>
    <cellStyle name="Normal 155" xfId="16725"/>
    <cellStyle name="Normal 156" xfId="16726"/>
    <cellStyle name="Normal 157" xfId="16727"/>
    <cellStyle name="Normal 158" xfId="16728"/>
    <cellStyle name="Normal 159" xfId="16729"/>
    <cellStyle name="Normal 16" xfId="16730"/>
    <cellStyle name="Normal 16 2" xfId="16731"/>
    <cellStyle name="Normal 16 3" xfId="16732"/>
    <cellStyle name="Normal 16 3 2" xfId="16733"/>
    <cellStyle name="Normal 16 3 2 2" xfId="16734"/>
    <cellStyle name="Normal 16 3 3" xfId="16735"/>
    <cellStyle name="Normal 16 3 3 2" xfId="16736"/>
    <cellStyle name="Normal 16 3 4" xfId="16737"/>
    <cellStyle name="Normal 16 4" xfId="16738"/>
    <cellStyle name="Normal 16 4 2" xfId="16739"/>
    <cellStyle name="Normal 16 4 2 2" xfId="16740"/>
    <cellStyle name="Normal 16 4 3" xfId="16741"/>
    <cellStyle name="Normal 16 5" xfId="16742"/>
    <cellStyle name="Normal 16 5 2" xfId="16743"/>
    <cellStyle name="Normal 16 6" xfId="16744"/>
    <cellStyle name="Normal 16 6 2" xfId="16745"/>
    <cellStyle name="Normal 16 7" xfId="16746"/>
    <cellStyle name="Normal 16 7 2" xfId="16747"/>
    <cellStyle name="Normal 16 8" xfId="16748"/>
    <cellStyle name="Normal 16_2011 CBR Rev Calc by schedule" xfId="16749"/>
    <cellStyle name="Normal 160" xfId="16750"/>
    <cellStyle name="Normal 161" xfId="16751"/>
    <cellStyle name="Normal 162" xfId="16752"/>
    <cellStyle name="Normal 163" xfId="16753"/>
    <cellStyle name="Normal 164" xfId="16754"/>
    <cellStyle name="Normal 165" xfId="16755"/>
    <cellStyle name="Normal 166" xfId="16756"/>
    <cellStyle name="Normal 167" xfId="16757"/>
    <cellStyle name="Normal 168" xfId="16758"/>
    <cellStyle name="Normal 169" xfId="16759"/>
    <cellStyle name="Normal 17" xfId="16760"/>
    <cellStyle name="Normal 17 2" xfId="16761"/>
    <cellStyle name="Normal 17 3" xfId="16762"/>
    <cellStyle name="Normal 17 3 2" xfId="16763"/>
    <cellStyle name="Normal 17 3 3" xfId="16764"/>
    <cellStyle name="Normal 17 4" xfId="16765"/>
    <cellStyle name="Normal 17 5" xfId="16766"/>
    <cellStyle name="Normal 17 6" xfId="16767"/>
    <cellStyle name="Normal 170" xfId="16768"/>
    <cellStyle name="Normal 171" xfId="16769"/>
    <cellStyle name="Normal 171 2" xfId="16770"/>
    <cellStyle name="Normal 172" xfId="16771"/>
    <cellStyle name="Normal 173" xfId="16772"/>
    <cellStyle name="Normal 174" xfId="16773"/>
    <cellStyle name="Normal 175" xfId="16774"/>
    <cellStyle name="Normal 176" xfId="16775"/>
    <cellStyle name="Normal 177" xfId="16776"/>
    <cellStyle name="Normal 178" xfId="16777"/>
    <cellStyle name="Normal 179" xfId="16778"/>
    <cellStyle name="Normal 18" xfId="16779"/>
    <cellStyle name="Normal 18 2" xfId="16780"/>
    <cellStyle name="Normal 18 3" xfId="16781"/>
    <cellStyle name="Normal 18 3 2" xfId="16782"/>
    <cellStyle name="Normal 18 3 3" xfId="16783"/>
    <cellStyle name="Normal 18 4" xfId="16784"/>
    <cellStyle name="Normal 18 5" xfId="16785"/>
    <cellStyle name="Normal 18 6" xfId="16786"/>
    <cellStyle name="Normal 18 7" xfId="16787"/>
    <cellStyle name="Normal 180" xfId="16788"/>
    <cellStyle name="Normal 181" xfId="16789"/>
    <cellStyle name="Normal 182" xfId="16790"/>
    <cellStyle name="Normal 183" xfId="16791"/>
    <cellStyle name="Normal 184" xfId="16792"/>
    <cellStyle name="Normal 185" xfId="16793"/>
    <cellStyle name="Normal 186" xfId="16794"/>
    <cellStyle name="Normal 187" xfId="16795"/>
    <cellStyle name="Normal 188" xfId="16796"/>
    <cellStyle name="Normal 189" xfId="16797"/>
    <cellStyle name="Normal 19" xfId="16798"/>
    <cellStyle name="Normal 19 2" xfId="16799"/>
    <cellStyle name="Normal 19 3" xfId="16800"/>
    <cellStyle name="Normal 19 3 2" xfId="16801"/>
    <cellStyle name="Normal 19 3 3" xfId="16802"/>
    <cellStyle name="Normal 19 4" xfId="16803"/>
    <cellStyle name="Normal 190" xfId="16804"/>
    <cellStyle name="Normal 191" xfId="16805"/>
    <cellStyle name="Normal 192" xfId="16806"/>
    <cellStyle name="Normal 193" xfId="16807"/>
    <cellStyle name="Normal 194" xfId="16808"/>
    <cellStyle name="Normal 195" xfId="16809"/>
    <cellStyle name="Normal 196" xfId="16810"/>
    <cellStyle name="Normal 197" xfId="16811"/>
    <cellStyle name="Normal 198" xfId="16812"/>
    <cellStyle name="Normal 199" xfId="16813"/>
    <cellStyle name="Normal 2" xfId="1"/>
    <cellStyle name="Normal 2 10" xfId="16814"/>
    <cellStyle name="Normal 2 10 2" xfId="16815"/>
    <cellStyle name="Normal 2 10 2 2" xfId="16816"/>
    <cellStyle name="Normal 2 10 2 2 2" xfId="16817"/>
    <cellStyle name="Normal 2 10 3" xfId="16818"/>
    <cellStyle name="Normal 2 10 3 2" xfId="16819"/>
    <cellStyle name="Normal 2 11" xfId="16820"/>
    <cellStyle name="Normal 2 11 2" xfId="16821"/>
    <cellStyle name="Normal 2 12" xfId="16822"/>
    <cellStyle name="Normal 2 13" xfId="16823"/>
    <cellStyle name="Normal 2 14" xfId="16824"/>
    <cellStyle name="Normal 2 2" xfId="16825"/>
    <cellStyle name="Normal 2 2 10" xfId="16826"/>
    <cellStyle name="Normal 2 2 11" xfId="16827"/>
    <cellStyle name="Normal 2 2 12" xfId="16828"/>
    <cellStyle name="Normal 2 2 2" xfId="16829"/>
    <cellStyle name="Normal 2 2 2 2" xfId="16830"/>
    <cellStyle name="Normal 2 2 2 2 2" xfId="16831"/>
    <cellStyle name="Normal 2 2 2 2 2 2" xfId="16832"/>
    <cellStyle name="Normal 2 2 2 3" xfId="16833"/>
    <cellStyle name="Normal 2 2 2 3 2" xfId="16834"/>
    <cellStyle name="Normal 2 2 2 3 2 2" xfId="16835"/>
    <cellStyle name="Normal 2 2 2 4" xfId="16836"/>
    <cellStyle name="Normal 2 2 2 4 2" xfId="16837"/>
    <cellStyle name="Normal 2 2 2 5" xfId="16838"/>
    <cellStyle name="Normal 2 2 2 5 2" xfId="16839"/>
    <cellStyle name="Normal 2 2 2 6" xfId="16840"/>
    <cellStyle name="Normal 2 2 2 6 2" xfId="16841"/>
    <cellStyle name="Normal 2 2 2 7" xfId="16842"/>
    <cellStyle name="Normal 2 2 2_Chelan PUD Power Costs (8-10)" xfId="16843"/>
    <cellStyle name="Normal 2 2 3" xfId="16844"/>
    <cellStyle name="Normal 2 2 3 2" xfId="16845"/>
    <cellStyle name="Normal 2 2 3 3" xfId="16846"/>
    <cellStyle name="Normal 2 2 4" xfId="16847"/>
    <cellStyle name="Normal 2 2 4 2" xfId="16848"/>
    <cellStyle name="Normal 2 2 4 3" xfId="16849"/>
    <cellStyle name="Normal 2 2 5" xfId="16850"/>
    <cellStyle name="Normal 2 2 6" xfId="16851"/>
    <cellStyle name="Normal 2 2 7" xfId="16852"/>
    <cellStyle name="Normal 2 2 8" xfId="16853"/>
    <cellStyle name="Normal 2 2 9" xfId="16854"/>
    <cellStyle name="Normal 2 2_ Price Inputs" xfId="16855"/>
    <cellStyle name="Normal 2 3" xfId="16856"/>
    <cellStyle name="Normal 2 3 2" xfId="16857"/>
    <cellStyle name="Normal 2 3 2 2" xfId="16858"/>
    <cellStyle name="Normal 2 3 3" xfId="16859"/>
    <cellStyle name="Normal 2 3 4" xfId="16860"/>
    <cellStyle name="Normal 2 4" xfId="16861"/>
    <cellStyle name="Normal 2 4 2" xfId="16862"/>
    <cellStyle name="Normal 2 4 2 2" xfId="16863"/>
    <cellStyle name="Normal 2 4 3" xfId="16864"/>
    <cellStyle name="Normal 2 5" xfId="16865"/>
    <cellStyle name="Normal 2 5 2" xfId="16866"/>
    <cellStyle name="Normal 2 5 2 2" xfId="16867"/>
    <cellStyle name="Normal 2 5 3" xfId="16868"/>
    <cellStyle name="Normal 2 6" xfId="16869"/>
    <cellStyle name="Normal 2 6 2" xfId="16870"/>
    <cellStyle name="Normal 2 6 2 2" xfId="16871"/>
    <cellStyle name="Normal 2 6 2 3" xfId="16872"/>
    <cellStyle name="Normal 2 6 3" xfId="16873"/>
    <cellStyle name="Normal 2 6 4" xfId="16874"/>
    <cellStyle name="Normal 2 6 5" xfId="16875"/>
    <cellStyle name="Normal 2 6 6" xfId="16876"/>
    <cellStyle name="Normal 2 7" xfId="16877"/>
    <cellStyle name="Normal 2 7 2" xfId="16878"/>
    <cellStyle name="Normal 2 7 2 2" xfId="16879"/>
    <cellStyle name="Normal 2 7 2 3" xfId="16880"/>
    <cellStyle name="Normal 2 7 3" xfId="16881"/>
    <cellStyle name="Normal 2 7 4" xfId="16882"/>
    <cellStyle name="Normal 2 8" xfId="16883"/>
    <cellStyle name="Normal 2 8 2" xfId="16884"/>
    <cellStyle name="Normal 2 8 2 2" xfId="16885"/>
    <cellStyle name="Normal 2 8 2 2 2" xfId="16886"/>
    <cellStyle name="Normal 2 8 2 2 3" xfId="16887"/>
    <cellStyle name="Normal 2 8 2 3" xfId="16888"/>
    <cellStyle name="Normal 2 8 2 4" xfId="16889"/>
    <cellStyle name="Normal 2 8 3" xfId="16890"/>
    <cellStyle name="Normal 2 8 3 2" xfId="16891"/>
    <cellStyle name="Normal 2 8 3 3" xfId="16892"/>
    <cellStyle name="Normal 2 8 4" xfId="16893"/>
    <cellStyle name="Normal 2 8 5" xfId="16894"/>
    <cellStyle name="Normal 2 9" xfId="16895"/>
    <cellStyle name="Normal 2 9 2" xfId="16896"/>
    <cellStyle name="Normal 2 9 2 2" xfId="16897"/>
    <cellStyle name="Normal 2 9 2 3" xfId="16898"/>
    <cellStyle name="Normal 2 9 3" xfId="16899"/>
    <cellStyle name="Normal 2 9 4" xfId="16900"/>
    <cellStyle name="Normal 2_16.37E Wild Horse Expansion DeferralRevwrkingfile SF" xfId="16901"/>
    <cellStyle name="Normal 20" xfId="16902"/>
    <cellStyle name="Normal 20 2" xfId="16903"/>
    <cellStyle name="Normal 20 2 2" xfId="16904"/>
    <cellStyle name="Normal 20 2 3" xfId="16905"/>
    <cellStyle name="Normal 20 3" xfId="16906"/>
    <cellStyle name="Normal 20 3 2" xfId="16907"/>
    <cellStyle name="Normal 20 3 3" xfId="16908"/>
    <cellStyle name="Normal 20 4" xfId="16909"/>
    <cellStyle name="Normal 20 4 2" xfId="16910"/>
    <cellStyle name="Normal 20 4 3" xfId="16911"/>
    <cellStyle name="Normal 20 5" xfId="16912"/>
    <cellStyle name="Normal 20 6" xfId="16913"/>
    <cellStyle name="Normal 200" xfId="16914"/>
    <cellStyle name="Normal 201" xfId="16915"/>
    <cellStyle name="Normal 202" xfId="16916"/>
    <cellStyle name="Normal 203" xfId="16917"/>
    <cellStyle name="Normal 204" xfId="16918"/>
    <cellStyle name="Normal 205" xfId="16919"/>
    <cellStyle name="Normal 206" xfId="16920"/>
    <cellStyle name="Normal 207" xfId="16921"/>
    <cellStyle name="Normal 208" xfId="16922"/>
    <cellStyle name="Normal 209" xfId="16923"/>
    <cellStyle name="Normal 21" xfId="16924"/>
    <cellStyle name="Normal 21 2" xfId="16925"/>
    <cellStyle name="Normal 21 2 2" xfId="16926"/>
    <cellStyle name="Normal 21 2 2 2" xfId="16927"/>
    <cellStyle name="Normal 21 2 3" xfId="16928"/>
    <cellStyle name="Normal 21 2 3 2" xfId="16929"/>
    <cellStyle name="Normal 21 2 4" xfId="16930"/>
    <cellStyle name="Normal 21 3" xfId="16931"/>
    <cellStyle name="Normal 21 3 2" xfId="16932"/>
    <cellStyle name="Normal 21 3 2 2" xfId="16933"/>
    <cellStyle name="Normal 21 3 3" xfId="16934"/>
    <cellStyle name="Normal 21 4" xfId="16935"/>
    <cellStyle name="Normal 21 4 2" xfId="16936"/>
    <cellStyle name="Normal 21 5" xfId="16937"/>
    <cellStyle name="Normal 21 5 2" xfId="16938"/>
    <cellStyle name="Normal 21 6" xfId="16939"/>
    <cellStyle name="Normal 21 7" xfId="16940"/>
    <cellStyle name="Normal 210" xfId="16941"/>
    <cellStyle name="Normal 211" xfId="16942"/>
    <cellStyle name="Normal 212" xfId="16943"/>
    <cellStyle name="Normal 213" xfId="16944"/>
    <cellStyle name="Normal 214" xfId="16945"/>
    <cellStyle name="Normal 215" xfId="16946"/>
    <cellStyle name="Normal 216" xfId="16947"/>
    <cellStyle name="Normal 217" xfId="16948"/>
    <cellStyle name="Normal 218" xfId="16949"/>
    <cellStyle name="Normal 219" xfId="16950"/>
    <cellStyle name="Normal 22" xfId="16951"/>
    <cellStyle name="Normal 22 2" xfId="16952"/>
    <cellStyle name="Normal 22 2 2" xfId="16953"/>
    <cellStyle name="Normal 22 2 2 2" xfId="16954"/>
    <cellStyle name="Normal 22 2 3" xfId="16955"/>
    <cellStyle name="Normal 22 2 3 2" xfId="16956"/>
    <cellStyle name="Normal 22 2 4" xfId="16957"/>
    <cellStyle name="Normal 22 3" xfId="16958"/>
    <cellStyle name="Normal 22 3 2" xfId="16959"/>
    <cellStyle name="Normal 22 3 2 2" xfId="16960"/>
    <cellStyle name="Normal 22 3 3" xfId="16961"/>
    <cellStyle name="Normal 22 4" xfId="16962"/>
    <cellStyle name="Normal 22 4 2" xfId="16963"/>
    <cellStyle name="Normal 22 5" xfId="16964"/>
    <cellStyle name="Normal 22 5 2" xfId="16965"/>
    <cellStyle name="Normal 22 6" xfId="16966"/>
    <cellStyle name="Normal 22 6 2" xfId="7"/>
    <cellStyle name="Normal 22 7" xfId="16967"/>
    <cellStyle name="Normal 220" xfId="16968"/>
    <cellStyle name="Normal 221" xfId="16969"/>
    <cellStyle name="Normal 222" xfId="16970"/>
    <cellStyle name="Normal 223" xfId="16971"/>
    <cellStyle name="Normal 224" xfId="16972"/>
    <cellStyle name="Normal 225" xfId="16973"/>
    <cellStyle name="Normal 226" xfId="16974"/>
    <cellStyle name="Normal 227" xfId="16975"/>
    <cellStyle name="Normal 228" xfId="16976"/>
    <cellStyle name="Normal 229" xfId="16977"/>
    <cellStyle name="Normal 23" xfId="16978"/>
    <cellStyle name="Normal 23 2" xfId="16979"/>
    <cellStyle name="Normal 23 2 2" xfId="16980"/>
    <cellStyle name="Normal 23 2 2 2" xfId="16981"/>
    <cellStyle name="Normal 23 2 3" xfId="16982"/>
    <cellStyle name="Normal 23 2 3 2" xfId="16983"/>
    <cellStyle name="Normal 23 2 4" xfId="16984"/>
    <cellStyle name="Normal 23 3" xfId="16985"/>
    <cellStyle name="Normal 23 3 2" xfId="16986"/>
    <cellStyle name="Normal 23 3 2 2" xfId="16987"/>
    <cellStyle name="Normal 23 3 3" xfId="16988"/>
    <cellStyle name="Normal 23 4" xfId="16989"/>
    <cellStyle name="Normal 23 4 2" xfId="16990"/>
    <cellStyle name="Normal 23 5" xfId="16991"/>
    <cellStyle name="Normal 23 5 2" xfId="16992"/>
    <cellStyle name="Normal 23 6" xfId="16993"/>
    <cellStyle name="Normal 23 7" xfId="16994"/>
    <cellStyle name="Normal 23_2011 OM ASM Report" xfId="16995"/>
    <cellStyle name="Normal 230" xfId="16996"/>
    <cellStyle name="Normal 231" xfId="16997"/>
    <cellStyle name="Normal 232" xfId="16998"/>
    <cellStyle name="Normal 233" xfId="16999"/>
    <cellStyle name="Normal 234" xfId="17000"/>
    <cellStyle name="Normal 235" xfId="17001"/>
    <cellStyle name="Normal 236" xfId="17002"/>
    <cellStyle name="Normal 237" xfId="17003"/>
    <cellStyle name="Normal 238" xfId="17004"/>
    <cellStyle name="Normal 239" xfId="17005"/>
    <cellStyle name="Normal 24" xfId="17006"/>
    <cellStyle name="Normal 24 2" xfId="17007"/>
    <cellStyle name="Normal 24 2 2" xfId="17008"/>
    <cellStyle name="Normal 24 2 2 2" xfId="17009"/>
    <cellStyle name="Normal 24 2 3" xfId="17010"/>
    <cellStyle name="Normal 24 2 3 2" xfId="17011"/>
    <cellStyle name="Normal 24 2 4" xfId="17012"/>
    <cellStyle name="Normal 24 3" xfId="17013"/>
    <cellStyle name="Normal 24 3 2" xfId="17014"/>
    <cellStyle name="Normal 24 3 2 2" xfId="17015"/>
    <cellStyle name="Normal 24 3 3" xfId="17016"/>
    <cellStyle name="Normal 24 3_County_Stop_Light_Chart_2012_02" xfId="17017"/>
    <cellStyle name="Normal 24 4" xfId="17018"/>
    <cellStyle name="Normal 24 4 2" xfId="17019"/>
    <cellStyle name="Normal 24 5" xfId="17020"/>
    <cellStyle name="Normal 24 5 2" xfId="17021"/>
    <cellStyle name="Normal 24 6" xfId="17022"/>
    <cellStyle name="Normal 24_2011 OM ASM Report" xfId="17023"/>
    <cellStyle name="Normal 240" xfId="17024"/>
    <cellStyle name="Normal 241" xfId="17025"/>
    <cellStyle name="Normal 242" xfId="17026"/>
    <cellStyle name="Normal 243" xfId="17027"/>
    <cellStyle name="Normal 244" xfId="17028"/>
    <cellStyle name="Normal 245" xfId="17029"/>
    <cellStyle name="Normal 246" xfId="17030"/>
    <cellStyle name="Normal 247" xfId="17031"/>
    <cellStyle name="Normal 248" xfId="17032"/>
    <cellStyle name="Normal 249" xfId="17033"/>
    <cellStyle name="Normal 25" xfId="17034"/>
    <cellStyle name="Normal 25 2" xfId="17035"/>
    <cellStyle name="Normal 25 2 2" xfId="17036"/>
    <cellStyle name="Normal 25 2 2 2" xfId="17037"/>
    <cellStyle name="Normal 25 2 3" xfId="17038"/>
    <cellStyle name="Normal 25 2 3 2" xfId="17039"/>
    <cellStyle name="Normal 25 2 4" xfId="17040"/>
    <cellStyle name="Normal 25 3" xfId="17041"/>
    <cellStyle name="Normal 25 3 2" xfId="17042"/>
    <cellStyle name="Normal 25 3 2 2" xfId="17043"/>
    <cellStyle name="Normal 25 3 3" xfId="17044"/>
    <cellStyle name="Normal 25 4" xfId="17045"/>
    <cellStyle name="Normal 25 4 2" xfId="17046"/>
    <cellStyle name="Normal 25 5" xfId="17047"/>
    <cellStyle name="Normal 25 5 2" xfId="17048"/>
    <cellStyle name="Normal 25 6" xfId="17049"/>
    <cellStyle name="Normal 25_2011 OM ASM Report" xfId="17050"/>
    <cellStyle name="Normal 250" xfId="17051"/>
    <cellStyle name="Normal 251" xfId="17052"/>
    <cellStyle name="Normal 252" xfId="17053"/>
    <cellStyle name="Normal 253" xfId="17054"/>
    <cellStyle name="Normal 254" xfId="17055"/>
    <cellStyle name="Normal 255" xfId="17056"/>
    <cellStyle name="Normal 256" xfId="17057"/>
    <cellStyle name="Normal 257" xfId="17058"/>
    <cellStyle name="Normal 258" xfId="17059"/>
    <cellStyle name="Normal 259" xfId="17060"/>
    <cellStyle name="Normal 26" xfId="17061"/>
    <cellStyle name="Normal 26 2" xfId="17062"/>
    <cellStyle name="Normal 26 2 2" xfId="17063"/>
    <cellStyle name="Normal 26 2 2 2" xfId="17064"/>
    <cellStyle name="Normal 26 2 3" xfId="17065"/>
    <cellStyle name="Normal 26 2 3 2" xfId="17066"/>
    <cellStyle name="Normal 26 2 4" xfId="17067"/>
    <cellStyle name="Normal 26 3" xfId="17068"/>
    <cellStyle name="Normal 26 3 2" xfId="17069"/>
    <cellStyle name="Normal 26 3 2 2" xfId="17070"/>
    <cellStyle name="Normal 26 3 3" xfId="17071"/>
    <cellStyle name="Normal 26 4" xfId="17072"/>
    <cellStyle name="Normal 26 4 2" xfId="17073"/>
    <cellStyle name="Normal 26 5" xfId="17074"/>
    <cellStyle name="Normal 26 5 2" xfId="17075"/>
    <cellStyle name="Normal 26 6" xfId="17076"/>
    <cellStyle name="Normal 260" xfId="17077"/>
    <cellStyle name="Normal 261" xfId="17078"/>
    <cellStyle name="Normal 262" xfId="17079"/>
    <cellStyle name="Normal 263" xfId="17080"/>
    <cellStyle name="Normal 264" xfId="17081"/>
    <cellStyle name="Normal 265" xfId="17082"/>
    <cellStyle name="Normal 266" xfId="17083"/>
    <cellStyle name="Normal 267" xfId="17084"/>
    <cellStyle name="Normal 268" xfId="17085"/>
    <cellStyle name="Normal 269" xfId="17086"/>
    <cellStyle name="Normal 27" xfId="17087"/>
    <cellStyle name="Normal 27 2" xfId="17088"/>
    <cellStyle name="Normal 27 2 2" xfId="17089"/>
    <cellStyle name="Normal 27 2 2 2" xfId="17090"/>
    <cellStyle name="Normal 27 2 3" xfId="17091"/>
    <cellStyle name="Normal 27 2 3 2" xfId="17092"/>
    <cellStyle name="Normal 27 2 4" xfId="17093"/>
    <cellStyle name="Normal 27 3" xfId="17094"/>
    <cellStyle name="Normal 27 3 2" xfId="17095"/>
    <cellStyle name="Normal 27 3 2 2" xfId="17096"/>
    <cellStyle name="Normal 27 3 3" xfId="17097"/>
    <cellStyle name="Normal 27 4" xfId="17098"/>
    <cellStyle name="Normal 27 4 2" xfId="17099"/>
    <cellStyle name="Normal 27 5" xfId="17100"/>
    <cellStyle name="Normal 27 5 2" xfId="17101"/>
    <cellStyle name="Normal 27 6" xfId="17102"/>
    <cellStyle name="Normal 270" xfId="17103"/>
    <cellStyle name="Normal 271" xfId="17104"/>
    <cellStyle name="Normal 272" xfId="17105"/>
    <cellStyle name="Normal 273" xfId="17106"/>
    <cellStyle name="Normal 274" xfId="17107"/>
    <cellStyle name="Normal 275" xfId="17108"/>
    <cellStyle name="Normal 276" xfId="17109"/>
    <cellStyle name="Normal 277" xfId="17110"/>
    <cellStyle name="Normal 278" xfId="17111"/>
    <cellStyle name="Normal 279" xfId="17112"/>
    <cellStyle name="Normal 28" xfId="17113"/>
    <cellStyle name="Normal 28 2" xfId="17114"/>
    <cellStyle name="Normal 28 2 2" xfId="17115"/>
    <cellStyle name="Normal 28 2 2 2" xfId="17116"/>
    <cellStyle name="Normal 28 2 3" xfId="17117"/>
    <cellStyle name="Normal 28 2 3 2" xfId="17118"/>
    <cellStyle name="Normal 28 2 4" xfId="17119"/>
    <cellStyle name="Normal 28 3" xfId="17120"/>
    <cellStyle name="Normal 28 3 2" xfId="17121"/>
    <cellStyle name="Normal 28 3 2 2" xfId="17122"/>
    <cellStyle name="Normal 28 3 3" xfId="17123"/>
    <cellStyle name="Normal 28 4" xfId="17124"/>
    <cellStyle name="Normal 28 4 2" xfId="17125"/>
    <cellStyle name="Normal 28 5" xfId="17126"/>
    <cellStyle name="Normal 28 5 2" xfId="17127"/>
    <cellStyle name="Normal 28 6" xfId="17128"/>
    <cellStyle name="Normal 28_2011 OM ASM Report" xfId="17129"/>
    <cellStyle name="Normal 280" xfId="17130"/>
    <cellStyle name="Normal 281" xfId="17131"/>
    <cellStyle name="Normal 282" xfId="17132"/>
    <cellStyle name="Normal 283" xfId="17133"/>
    <cellStyle name="Normal 284" xfId="17134"/>
    <cellStyle name="Normal 285" xfId="17135"/>
    <cellStyle name="Normal 286" xfId="17136"/>
    <cellStyle name="Normal 287" xfId="17137"/>
    <cellStyle name="Normal 288" xfId="17138"/>
    <cellStyle name="Normal 289" xfId="17139"/>
    <cellStyle name="Normal 29" xfId="17140"/>
    <cellStyle name="Normal 29 2" xfId="17141"/>
    <cellStyle name="Normal 29 2 2" xfId="17142"/>
    <cellStyle name="Normal 29 2 2 2" xfId="17143"/>
    <cellStyle name="Normal 29 2 3" xfId="17144"/>
    <cellStyle name="Normal 29 2 3 2" xfId="17145"/>
    <cellStyle name="Normal 29 2 4" xfId="17146"/>
    <cellStyle name="Normal 29 3" xfId="17147"/>
    <cellStyle name="Normal 29 3 2" xfId="17148"/>
    <cellStyle name="Normal 29 3 2 2" xfId="17149"/>
    <cellStyle name="Normal 29 3 3" xfId="17150"/>
    <cellStyle name="Normal 29 4" xfId="17151"/>
    <cellStyle name="Normal 29 4 2" xfId="17152"/>
    <cellStyle name="Normal 29 5" xfId="17153"/>
    <cellStyle name="Normal 29 5 2" xfId="17154"/>
    <cellStyle name="Normal 29 6" xfId="17155"/>
    <cellStyle name="Normal 29_VarX" xfId="17156"/>
    <cellStyle name="Normal 290" xfId="17157"/>
    <cellStyle name="Normal 291" xfId="17158"/>
    <cellStyle name="Normal 292" xfId="17159"/>
    <cellStyle name="Normal 293" xfId="17160"/>
    <cellStyle name="Normal 294" xfId="17161"/>
    <cellStyle name="Normal 295" xfId="17162"/>
    <cellStyle name="Normal 296" xfId="17163"/>
    <cellStyle name="Normal 297" xfId="17164"/>
    <cellStyle name="Normal 298" xfId="17165"/>
    <cellStyle name="Normal 299" xfId="17166"/>
    <cellStyle name="Normal 3" xfId="17167"/>
    <cellStyle name="Normal 3 10" xfId="17168"/>
    <cellStyle name="Normal 3 10 2" xfId="17169"/>
    <cellStyle name="Normal 3 11" xfId="17170"/>
    <cellStyle name="Normal 3 12" xfId="17171"/>
    <cellStyle name="Normal 3 12 2" xfId="17172"/>
    <cellStyle name="Normal 3 13" xfId="17173"/>
    <cellStyle name="Normal 3 14" xfId="17174"/>
    <cellStyle name="Normal 3 15" xfId="17175"/>
    <cellStyle name="Normal 3 16" xfId="20206"/>
    <cellStyle name="Normal 3 2" xfId="17176"/>
    <cellStyle name="Normal 3 2 2" xfId="17177"/>
    <cellStyle name="Normal 3 2 2 2" xfId="17178"/>
    <cellStyle name="Normal 3 2 2 3" xfId="17179"/>
    <cellStyle name="Normal 3 2 3" xfId="17180"/>
    <cellStyle name="Normal 3 2 4" xfId="17181"/>
    <cellStyle name="Normal 3 2 5" xfId="17182"/>
    <cellStyle name="Normal 3 2 6" xfId="17183"/>
    <cellStyle name="Normal 3 2_Chelan PUD Power Costs (8-10)" xfId="17184"/>
    <cellStyle name="Normal 3 3" xfId="17185"/>
    <cellStyle name="Normal 3 3 2" xfId="17186"/>
    <cellStyle name="Normal 3 3 2 2" xfId="17187"/>
    <cellStyle name="Normal 3 3 2 3" xfId="17188"/>
    <cellStyle name="Normal 3 3 2 4" xfId="17189"/>
    <cellStyle name="Normal 3 3 3" xfId="17190"/>
    <cellStyle name="Normal 3 3 4" xfId="17191"/>
    <cellStyle name="Normal 3 3 5" xfId="17192"/>
    <cellStyle name="Normal 3 3 6" xfId="17193"/>
    <cellStyle name="Normal 3 4" xfId="17194"/>
    <cellStyle name="Normal 3 4 2" xfId="17195"/>
    <cellStyle name="Normal 3 4 2 2" xfId="17196"/>
    <cellStyle name="Normal 3 4 2 3" xfId="17197"/>
    <cellStyle name="Normal 3 4 3" xfId="17198"/>
    <cellStyle name="Normal 3 4 3 2" xfId="17199"/>
    <cellStyle name="Normal 3 4 3 3" xfId="17200"/>
    <cellStyle name="Normal 3 4 4" xfId="17201"/>
    <cellStyle name="Normal 3 4 4 2" xfId="17202"/>
    <cellStyle name="Normal 3 4 4 3" xfId="17203"/>
    <cellStyle name="Normal 3 4 5" xfId="17204"/>
    <cellStyle name="Normal 3 5" xfId="17205"/>
    <cellStyle name="Normal 3 5 2" xfId="17206"/>
    <cellStyle name="Normal 3 5 2 2" xfId="17207"/>
    <cellStyle name="Normal 3 5 3" xfId="17208"/>
    <cellStyle name="Normal 3 6" xfId="17209"/>
    <cellStyle name="Normal 3 6 2" xfId="17210"/>
    <cellStyle name="Normal 3 6 3" xfId="17211"/>
    <cellStyle name="Normal 3 7" xfId="17212"/>
    <cellStyle name="Normal 3 8" xfId="17213"/>
    <cellStyle name="Normal 3 9" xfId="17214"/>
    <cellStyle name="Normal 3_ Price Inputs" xfId="17215"/>
    <cellStyle name="Normal 30" xfId="17216"/>
    <cellStyle name="Normal 30 2" xfId="17217"/>
    <cellStyle name="Normal 30 2 2" xfId="17218"/>
    <cellStyle name="Normal 30 2 2 2" xfId="17219"/>
    <cellStyle name="Normal 30 2 3" xfId="17220"/>
    <cellStyle name="Normal 30 2 3 2" xfId="17221"/>
    <cellStyle name="Normal 30 2 4" xfId="17222"/>
    <cellStyle name="Normal 30 3" xfId="17223"/>
    <cellStyle name="Normal 30 3 2" xfId="17224"/>
    <cellStyle name="Normal 30 3 2 2" xfId="17225"/>
    <cellStyle name="Normal 30 3 3" xfId="17226"/>
    <cellStyle name="Normal 30 4" xfId="17227"/>
    <cellStyle name="Normal 30 4 2" xfId="17228"/>
    <cellStyle name="Normal 30 5" xfId="17229"/>
    <cellStyle name="Normal 30 5 2" xfId="17230"/>
    <cellStyle name="Normal 30 6" xfId="17231"/>
    <cellStyle name="Normal 30_VarX" xfId="17232"/>
    <cellStyle name="Normal 300" xfId="17233"/>
    <cellStyle name="Normal 301" xfId="17234"/>
    <cellStyle name="Normal 302" xfId="17235"/>
    <cellStyle name="Normal 303" xfId="17236"/>
    <cellStyle name="Normal 304" xfId="17237"/>
    <cellStyle name="Normal 305" xfId="17238"/>
    <cellStyle name="Normal 306" xfId="17239"/>
    <cellStyle name="Normal 307" xfId="17240"/>
    <cellStyle name="Normal 308" xfId="17241"/>
    <cellStyle name="Normal 309" xfId="17242"/>
    <cellStyle name="Normal 31" xfId="17243"/>
    <cellStyle name="Normal 31 2" xfId="17244"/>
    <cellStyle name="Normal 31 2 2" xfId="17245"/>
    <cellStyle name="Normal 31 2 2 2" xfId="17246"/>
    <cellStyle name="Normal 31 2 3" xfId="17247"/>
    <cellStyle name="Normal 31 2 3 2" xfId="17248"/>
    <cellStyle name="Normal 31 2 4" xfId="17249"/>
    <cellStyle name="Normal 31 3" xfId="17250"/>
    <cellStyle name="Normal 31 3 2" xfId="17251"/>
    <cellStyle name="Normal 31 3 2 2" xfId="17252"/>
    <cellStyle name="Normal 31 3 3" xfId="17253"/>
    <cellStyle name="Normal 31 4" xfId="17254"/>
    <cellStyle name="Normal 31 4 2" xfId="17255"/>
    <cellStyle name="Normal 31 5" xfId="17256"/>
    <cellStyle name="Normal 31 5 2" xfId="17257"/>
    <cellStyle name="Normal 31 6" xfId="17258"/>
    <cellStyle name="Normal 310" xfId="17259"/>
    <cellStyle name="Normal 311" xfId="17260"/>
    <cellStyle name="Normal 312" xfId="17261"/>
    <cellStyle name="Normal 313" xfId="17262"/>
    <cellStyle name="Normal 314" xfId="17263"/>
    <cellStyle name="Normal 315" xfId="17264"/>
    <cellStyle name="Normal 316" xfId="17265"/>
    <cellStyle name="Normal 317" xfId="17266"/>
    <cellStyle name="Normal 318" xfId="17267"/>
    <cellStyle name="Normal 319" xfId="17268"/>
    <cellStyle name="Normal 32" xfId="17269"/>
    <cellStyle name="Normal 32 2" xfId="17270"/>
    <cellStyle name="Normal 32 2 2" xfId="17271"/>
    <cellStyle name="Normal 32 2 2 2" xfId="17272"/>
    <cellStyle name="Normal 32 2 3" xfId="17273"/>
    <cellStyle name="Normal 32 2 3 2" xfId="17274"/>
    <cellStyle name="Normal 32 2 4" xfId="17275"/>
    <cellStyle name="Normal 32 3" xfId="17276"/>
    <cellStyle name="Normal 32 3 2" xfId="17277"/>
    <cellStyle name="Normal 32 3 2 2" xfId="17278"/>
    <cellStyle name="Normal 32 3 3" xfId="17279"/>
    <cellStyle name="Normal 32 4" xfId="17280"/>
    <cellStyle name="Normal 32 4 2" xfId="17281"/>
    <cellStyle name="Normal 32 5" xfId="17282"/>
    <cellStyle name="Normal 32 5 2" xfId="17283"/>
    <cellStyle name="Normal 32 6" xfId="17284"/>
    <cellStyle name="Normal 320" xfId="17285"/>
    <cellStyle name="Normal 321" xfId="17286"/>
    <cellStyle name="Normal 322" xfId="17287"/>
    <cellStyle name="Normal 323" xfId="17288"/>
    <cellStyle name="Normal 324" xfId="17289"/>
    <cellStyle name="Normal 325" xfId="17290"/>
    <cellStyle name="Normal 326" xfId="17291"/>
    <cellStyle name="Normal 327" xfId="17292"/>
    <cellStyle name="Normal 328" xfId="17293"/>
    <cellStyle name="Normal 329" xfId="17294"/>
    <cellStyle name="Normal 33" xfId="17295"/>
    <cellStyle name="Normal 33 2" xfId="17296"/>
    <cellStyle name="Normal 33 2 2" xfId="17297"/>
    <cellStyle name="Normal 33 2 2 2" xfId="17298"/>
    <cellStyle name="Normal 33 2 3" xfId="17299"/>
    <cellStyle name="Normal 33 2 3 2" xfId="17300"/>
    <cellStyle name="Normal 33 2 4" xfId="17301"/>
    <cellStyle name="Normal 33 3" xfId="17302"/>
    <cellStyle name="Normal 33 3 2" xfId="17303"/>
    <cellStyle name="Normal 33 3 2 2" xfId="17304"/>
    <cellStyle name="Normal 33 3 3" xfId="17305"/>
    <cellStyle name="Normal 33 4" xfId="17306"/>
    <cellStyle name="Normal 33 4 2" xfId="17307"/>
    <cellStyle name="Normal 33 5" xfId="17308"/>
    <cellStyle name="Normal 33 5 2" xfId="17309"/>
    <cellStyle name="Normal 33 6" xfId="17310"/>
    <cellStyle name="Normal 33_County_Stop_Light_Chart_2012_02" xfId="17311"/>
    <cellStyle name="Normal 330" xfId="17312"/>
    <cellStyle name="Normal 331" xfId="17313"/>
    <cellStyle name="Normal 332" xfId="17314"/>
    <cellStyle name="Normal 333" xfId="17315"/>
    <cellStyle name="Normal 334" xfId="17316"/>
    <cellStyle name="Normal 335" xfId="17317"/>
    <cellStyle name="Normal 336" xfId="17318"/>
    <cellStyle name="Normal 337" xfId="17319"/>
    <cellStyle name="Normal 338" xfId="17320"/>
    <cellStyle name="Normal 339" xfId="17321"/>
    <cellStyle name="Normal 34" xfId="17322"/>
    <cellStyle name="Normal 34 2" xfId="17323"/>
    <cellStyle name="Normal 34 2 2" xfId="17324"/>
    <cellStyle name="Normal 34 2 2 2" xfId="17325"/>
    <cellStyle name="Normal 34 2 3" xfId="17326"/>
    <cellStyle name="Normal 34 2 3 2" xfId="17327"/>
    <cellStyle name="Normal 34 2 4" xfId="17328"/>
    <cellStyle name="Normal 34 3" xfId="17329"/>
    <cellStyle name="Normal 34 3 2" xfId="17330"/>
    <cellStyle name="Normal 34 3 2 2" xfId="17331"/>
    <cellStyle name="Normal 34 3 3" xfId="17332"/>
    <cellStyle name="Normal 34 4" xfId="17333"/>
    <cellStyle name="Normal 34 4 2" xfId="17334"/>
    <cellStyle name="Normal 34 5" xfId="17335"/>
    <cellStyle name="Normal 34 5 2" xfId="17336"/>
    <cellStyle name="Normal 34 6" xfId="17337"/>
    <cellStyle name="Normal 34_County_Stop_Light_Chart_2012_02" xfId="17338"/>
    <cellStyle name="Normal 340" xfId="17339"/>
    <cellStyle name="Normal 341" xfId="17340"/>
    <cellStyle name="Normal 342" xfId="17341"/>
    <cellStyle name="Normal 343" xfId="17342"/>
    <cellStyle name="Normal 344" xfId="17343"/>
    <cellStyle name="Normal 345" xfId="17344"/>
    <cellStyle name="Normal 346" xfId="17345"/>
    <cellStyle name="Normal 347" xfId="17346"/>
    <cellStyle name="Normal 348" xfId="17347"/>
    <cellStyle name="Normal 349" xfId="17348"/>
    <cellStyle name="Normal 35" xfId="17349"/>
    <cellStyle name="Normal 35 2" xfId="17350"/>
    <cellStyle name="Normal 35 2 2" xfId="17351"/>
    <cellStyle name="Normal 35 2 2 2" xfId="17352"/>
    <cellStyle name="Normal 35 2 3" xfId="17353"/>
    <cellStyle name="Normal 35 2 3 2" xfId="17354"/>
    <cellStyle name="Normal 35 2 4" xfId="17355"/>
    <cellStyle name="Normal 35 3" xfId="17356"/>
    <cellStyle name="Normal 35 3 2" xfId="17357"/>
    <cellStyle name="Normal 35 3 2 2" xfId="17358"/>
    <cellStyle name="Normal 35 3 3" xfId="17359"/>
    <cellStyle name="Normal 35 4" xfId="17360"/>
    <cellStyle name="Normal 35 4 2" xfId="17361"/>
    <cellStyle name="Normal 35 5" xfId="17362"/>
    <cellStyle name="Normal 35 5 2" xfId="17363"/>
    <cellStyle name="Normal 35 6" xfId="17364"/>
    <cellStyle name="Normal 350" xfId="17365"/>
    <cellStyle name="Normal 351" xfId="17366"/>
    <cellStyle name="Normal 352" xfId="17367"/>
    <cellStyle name="Normal 353" xfId="17368"/>
    <cellStyle name="Normal 354" xfId="17369"/>
    <cellStyle name="Normal 355" xfId="17370"/>
    <cellStyle name="Normal 356" xfId="17371"/>
    <cellStyle name="Normal 357" xfId="17372"/>
    <cellStyle name="Normal 358" xfId="17373"/>
    <cellStyle name="Normal 359" xfId="17374"/>
    <cellStyle name="Normal 36" xfId="17375"/>
    <cellStyle name="Normal 36 2" xfId="17376"/>
    <cellStyle name="Normal 36 2 2" xfId="17377"/>
    <cellStyle name="Normal 36 2 2 2" xfId="17378"/>
    <cellStyle name="Normal 36 2 3" xfId="17379"/>
    <cellStyle name="Normal 36 2 3 2" xfId="17380"/>
    <cellStyle name="Normal 36 2 4" xfId="17381"/>
    <cellStyle name="Normal 36 3" xfId="17382"/>
    <cellStyle name="Normal 36 3 2" xfId="17383"/>
    <cellStyle name="Normal 36 3 2 2" xfId="17384"/>
    <cellStyle name="Normal 36 3 3" xfId="17385"/>
    <cellStyle name="Normal 36 4" xfId="17386"/>
    <cellStyle name="Normal 36 4 2" xfId="17387"/>
    <cellStyle name="Normal 36 5" xfId="17388"/>
    <cellStyle name="Normal 36 5 2" xfId="17389"/>
    <cellStyle name="Normal 36 6" xfId="17390"/>
    <cellStyle name="Normal 360" xfId="17391"/>
    <cellStyle name="Normal 361" xfId="17392"/>
    <cellStyle name="Normal 362" xfId="17393"/>
    <cellStyle name="Normal 363" xfId="17394"/>
    <cellStyle name="Normal 364" xfId="17395"/>
    <cellStyle name="Normal 365" xfId="17396"/>
    <cellStyle name="Normal 366" xfId="17397"/>
    <cellStyle name="Normal 367" xfId="17398"/>
    <cellStyle name="Normal 368" xfId="17399"/>
    <cellStyle name="Normal 369" xfId="17400"/>
    <cellStyle name="Normal 37" xfId="17401"/>
    <cellStyle name="Normal 37 2" xfId="17402"/>
    <cellStyle name="Normal 37 2 2" xfId="17403"/>
    <cellStyle name="Normal 37 2 2 2" xfId="17404"/>
    <cellStyle name="Normal 37 2 3" xfId="17405"/>
    <cellStyle name="Normal 37 2 3 2" xfId="17406"/>
    <cellStyle name="Normal 37 2 4" xfId="17407"/>
    <cellStyle name="Normal 37 3" xfId="17408"/>
    <cellStyle name="Normal 37 3 2" xfId="17409"/>
    <cellStyle name="Normal 37 3 2 2" xfId="17410"/>
    <cellStyle name="Normal 37 3 3" xfId="17411"/>
    <cellStyle name="Normal 37 4" xfId="17412"/>
    <cellStyle name="Normal 37 4 2" xfId="17413"/>
    <cellStyle name="Normal 37 5" xfId="17414"/>
    <cellStyle name="Normal 37 5 2" xfId="17415"/>
    <cellStyle name="Normal 37 6" xfId="17416"/>
    <cellStyle name="Normal 370" xfId="17417"/>
    <cellStyle name="Normal 371" xfId="17418"/>
    <cellStyle name="Normal 372" xfId="17419"/>
    <cellStyle name="Normal 373" xfId="17420"/>
    <cellStyle name="Normal 374" xfId="17421"/>
    <cellStyle name="Normal 375" xfId="17422"/>
    <cellStyle name="Normal 376" xfId="17423"/>
    <cellStyle name="Normal 377" xfId="17424"/>
    <cellStyle name="Normal 378" xfId="17425"/>
    <cellStyle name="Normal 379" xfId="17426"/>
    <cellStyle name="Normal 38" xfId="17427"/>
    <cellStyle name="Normal 38 2" xfId="17428"/>
    <cellStyle name="Normal 38 2 2" xfId="17429"/>
    <cellStyle name="Normal 38 2 2 2" xfId="17430"/>
    <cellStyle name="Normal 38 2 3" xfId="17431"/>
    <cellStyle name="Normal 38 2 3 2" xfId="17432"/>
    <cellStyle name="Normal 38 2 4" xfId="17433"/>
    <cellStyle name="Normal 38 3" xfId="17434"/>
    <cellStyle name="Normal 38 3 2" xfId="17435"/>
    <cellStyle name="Normal 38 3 2 2" xfId="17436"/>
    <cellStyle name="Normal 38 3 3" xfId="17437"/>
    <cellStyle name="Normal 38 4" xfId="17438"/>
    <cellStyle name="Normal 38 4 2" xfId="17439"/>
    <cellStyle name="Normal 38 5" xfId="17440"/>
    <cellStyle name="Normal 38 5 2" xfId="17441"/>
    <cellStyle name="Normal 38 6" xfId="17442"/>
    <cellStyle name="Normal 380" xfId="17443"/>
    <cellStyle name="Normal 381" xfId="17444"/>
    <cellStyle name="Normal 382" xfId="17445"/>
    <cellStyle name="Normal 383" xfId="17446"/>
    <cellStyle name="Normal 384" xfId="17447"/>
    <cellStyle name="Normal 385" xfId="17448"/>
    <cellStyle name="Normal 386" xfId="17449"/>
    <cellStyle name="Normal 387" xfId="17450"/>
    <cellStyle name="Normal 388" xfId="17451"/>
    <cellStyle name="Normal 389" xfId="17452"/>
    <cellStyle name="Normal 39" xfId="17453"/>
    <cellStyle name="Normal 39 2" xfId="17454"/>
    <cellStyle name="Normal 39 2 2" xfId="17455"/>
    <cellStyle name="Normal 39 2 2 2" xfId="17456"/>
    <cellStyle name="Normal 39 2 3" xfId="17457"/>
    <cellStyle name="Normal 39 2 3 2" xfId="17458"/>
    <cellStyle name="Normal 39 2 4" xfId="17459"/>
    <cellStyle name="Normal 39 3" xfId="17460"/>
    <cellStyle name="Normal 39 3 2" xfId="17461"/>
    <cellStyle name="Normal 39 3 2 2" xfId="17462"/>
    <cellStyle name="Normal 39 3 3" xfId="17463"/>
    <cellStyle name="Normal 39 4" xfId="17464"/>
    <cellStyle name="Normal 39 4 2" xfId="17465"/>
    <cellStyle name="Normal 39 5" xfId="17466"/>
    <cellStyle name="Normal 39 5 2" xfId="17467"/>
    <cellStyle name="Normal 39 6" xfId="17468"/>
    <cellStyle name="Normal 390" xfId="17469"/>
    <cellStyle name="Normal 391" xfId="17470"/>
    <cellStyle name="Normal 392" xfId="17471"/>
    <cellStyle name="Normal 393" xfId="17472"/>
    <cellStyle name="Normal 394" xfId="17473"/>
    <cellStyle name="Normal 395" xfId="17474"/>
    <cellStyle name="Normal 396" xfId="17475"/>
    <cellStyle name="Normal 397" xfId="17476"/>
    <cellStyle name="Normal 398" xfId="17477"/>
    <cellStyle name="Normal 399" xfId="17478"/>
    <cellStyle name="Normal 4" xfId="17479"/>
    <cellStyle name="Normal 4 2" xfId="17480"/>
    <cellStyle name="Normal 4 2 2" xfId="17481"/>
    <cellStyle name="Normal 4 2 2 2" xfId="17482"/>
    <cellStyle name="Normal 4 2 2 2 2" xfId="17483"/>
    <cellStyle name="Normal 4 2 2 3" xfId="17484"/>
    <cellStyle name="Normal 4 2 2 3 2" xfId="17485"/>
    <cellStyle name="Normal 4 2 2 4" xfId="17486"/>
    <cellStyle name="Normal 4 2 3" xfId="17487"/>
    <cellStyle name="Normal 4 2 3 2" xfId="17488"/>
    <cellStyle name="Normal 4 2 3 2 2" xfId="17489"/>
    <cellStyle name="Normal 4 2 3 3" xfId="17490"/>
    <cellStyle name="Normal 4 2 4" xfId="17491"/>
    <cellStyle name="Normal 4 2 4 2" xfId="17492"/>
    <cellStyle name="Normal 4 2 5" xfId="17493"/>
    <cellStyle name="Normal 4 2 5 2" xfId="17494"/>
    <cellStyle name="Normal 4 2 6" xfId="17495"/>
    <cellStyle name="Normal 4 2 7" xfId="17496"/>
    <cellStyle name="Normal 4 2 8" xfId="17497"/>
    <cellStyle name="Normal 4 3" xfId="17498"/>
    <cellStyle name="Normal 4 3 2" xfId="17499"/>
    <cellStyle name="Normal 4 3 3" xfId="17500"/>
    <cellStyle name="Normal 4 4" xfId="17501"/>
    <cellStyle name="Normal 4 4 2" xfId="17502"/>
    <cellStyle name="Normal 4 5" xfId="17503"/>
    <cellStyle name="Normal 4 5 2" xfId="17504"/>
    <cellStyle name="Normal 4 5 3" xfId="17505"/>
    <cellStyle name="Normal 4 6" xfId="17506"/>
    <cellStyle name="Normal 4 7" xfId="17507"/>
    <cellStyle name="Normal 4_ Price Inputs" xfId="17508"/>
    <cellStyle name="Normal 40" xfId="17509"/>
    <cellStyle name="Normal 40 2" xfId="17510"/>
    <cellStyle name="Normal 400" xfId="17511"/>
    <cellStyle name="Normal 401" xfId="17512"/>
    <cellStyle name="Normal 402" xfId="17513"/>
    <cellStyle name="Normal 403" xfId="17514"/>
    <cellStyle name="Normal 404" xfId="17515"/>
    <cellStyle name="Normal 405" xfId="17516"/>
    <cellStyle name="Normal 406" xfId="17517"/>
    <cellStyle name="Normal 407" xfId="17518"/>
    <cellStyle name="Normal 408" xfId="17519"/>
    <cellStyle name="Normal 408 2" xfId="17520"/>
    <cellStyle name="Normal 409" xfId="17521"/>
    <cellStyle name="Normal 409 2" xfId="17522"/>
    <cellStyle name="Normal 41" xfId="17523"/>
    <cellStyle name="Normal 41 2" xfId="17524"/>
    <cellStyle name="Normal 41 2 2" xfId="17525"/>
    <cellStyle name="Normal 41 2 3" xfId="17526"/>
    <cellStyle name="Normal 41 3" xfId="17527"/>
    <cellStyle name="Normal 41 3 2" xfId="17528"/>
    <cellStyle name="Normal 41 3 3" xfId="17529"/>
    <cellStyle name="Normal 41 4" xfId="17530"/>
    <cellStyle name="Normal 41 4 2" xfId="17531"/>
    <cellStyle name="Normal 41 4 3" xfId="17532"/>
    <cellStyle name="Normal 410" xfId="17533"/>
    <cellStyle name="Normal 410 2" xfId="17534"/>
    <cellStyle name="Normal 411" xfId="17535"/>
    <cellStyle name="Normal 411 2" xfId="17536"/>
    <cellStyle name="Normal 412" xfId="17537"/>
    <cellStyle name="Normal 412 2" xfId="17538"/>
    <cellStyle name="Normal 413" xfId="17539"/>
    <cellStyle name="Normal 413 2" xfId="17540"/>
    <cellStyle name="Normal 414" xfId="17541"/>
    <cellStyle name="Normal 414 2" xfId="17542"/>
    <cellStyle name="Normal 415" xfId="17543"/>
    <cellStyle name="Normal 415 2" xfId="17544"/>
    <cellStyle name="Normal 416" xfId="17545"/>
    <cellStyle name="Normal 416 2" xfId="17546"/>
    <cellStyle name="Normal 417" xfId="17547"/>
    <cellStyle name="Normal 417 2" xfId="17548"/>
    <cellStyle name="Normal 418" xfId="17549"/>
    <cellStyle name="Normal 418 2" xfId="17550"/>
    <cellStyle name="Normal 419" xfId="17551"/>
    <cellStyle name="Normal 419 2" xfId="17552"/>
    <cellStyle name="Normal 42" xfId="17553"/>
    <cellStyle name="Normal 42 2" xfId="17554"/>
    <cellStyle name="Normal 42 2 2" xfId="17555"/>
    <cellStyle name="Normal 42 2 2 2" xfId="17556"/>
    <cellStyle name="Normal 42 2 2 3" xfId="17557"/>
    <cellStyle name="Normal 42 2 3" xfId="17558"/>
    <cellStyle name="Normal 42 3" xfId="17559"/>
    <cellStyle name="Normal 42 3 2" xfId="17560"/>
    <cellStyle name="Normal 42 3 3" xfId="17561"/>
    <cellStyle name="Normal 42 4" xfId="17562"/>
    <cellStyle name="Normal 42 4 2" xfId="17563"/>
    <cellStyle name="Normal 42 4 3" xfId="17564"/>
    <cellStyle name="Normal 42 5" xfId="17565"/>
    <cellStyle name="Normal 42 5 2" xfId="17566"/>
    <cellStyle name="Normal 42 5 3" xfId="17567"/>
    <cellStyle name="Normal 420" xfId="17568"/>
    <cellStyle name="Normal 420 2" xfId="17569"/>
    <cellStyle name="Normal 421" xfId="17570"/>
    <cellStyle name="Normal 421 2" xfId="17571"/>
    <cellStyle name="Normal 422" xfId="17572"/>
    <cellStyle name="Normal 422 2" xfId="17573"/>
    <cellStyle name="Normal 423" xfId="17574"/>
    <cellStyle name="Normal 424" xfId="17575"/>
    <cellStyle name="Normal 425" xfId="17576"/>
    <cellStyle name="Normal 426" xfId="17577"/>
    <cellStyle name="Normal 427" xfId="17578"/>
    <cellStyle name="Normal 428" xfId="17579"/>
    <cellStyle name="Normal 429" xfId="17580"/>
    <cellStyle name="Normal 43" xfId="17581"/>
    <cellStyle name="Normal 43 2" xfId="17582"/>
    <cellStyle name="Normal 43 3" xfId="17583"/>
    <cellStyle name="Normal 43 3 2" xfId="17584"/>
    <cellStyle name="Normal 43 3 3" xfId="17585"/>
    <cellStyle name="Normal 430" xfId="17586"/>
    <cellStyle name="Normal 431" xfId="17587"/>
    <cellStyle name="Normal 432" xfId="17588"/>
    <cellStyle name="Normal 433" xfId="17589"/>
    <cellStyle name="Normal 434" xfId="17590"/>
    <cellStyle name="Normal 435" xfId="17591"/>
    <cellStyle name="Normal 436" xfId="17592"/>
    <cellStyle name="Normal 437" xfId="17593"/>
    <cellStyle name="Normal 438" xfId="17594"/>
    <cellStyle name="Normal 439" xfId="17595"/>
    <cellStyle name="Normal 44" xfId="17596"/>
    <cellStyle name="Normal 44 2" xfId="17597"/>
    <cellStyle name="Normal 44 2 2" xfId="17598"/>
    <cellStyle name="Normal 44 2 2 2" xfId="17599"/>
    <cellStyle name="Normal 44 2 2 3" xfId="17600"/>
    <cellStyle name="Normal 44 2 3" xfId="17601"/>
    <cellStyle name="Normal 44 2 4" xfId="17602"/>
    <cellStyle name="Normal 44 3" xfId="17603"/>
    <cellStyle name="Normal 44 3 2" xfId="17604"/>
    <cellStyle name="Normal 44 3 3" xfId="17605"/>
    <cellStyle name="Normal 44 3 4" xfId="17606"/>
    <cellStyle name="Normal 44 4" xfId="17607"/>
    <cellStyle name="Normal 44 4 2" xfId="17608"/>
    <cellStyle name="Normal 44 4 3" xfId="17609"/>
    <cellStyle name="Normal 44 5" xfId="17610"/>
    <cellStyle name="Normal 44 5 2" xfId="17611"/>
    <cellStyle name="Normal 44 5 3" xfId="17612"/>
    <cellStyle name="Normal 44 6" xfId="17613"/>
    <cellStyle name="Normal 44 6 2" xfId="17614"/>
    <cellStyle name="Normal 44 7" xfId="17615"/>
    <cellStyle name="Normal 440" xfId="17616"/>
    <cellStyle name="Normal 441" xfId="17617"/>
    <cellStyle name="Normal 442" xfId="17618"/>
    <cellStyle name="Normal 443" xfId="17619"/>
    <cellStyle name="Normal 444" xfId="17620"/>
    <cellStyle name="Normal 445" xfId="17621"/>
    <cellStyle name="Normal 446" xfId="17622"/>
    <cellStyle name="Normal 447" xfId="17623"/>
    <cellStyle name="Normal 448" xfId="17624"/>
    <cellStyle name="Normal 449" xfId="17625"/>
    <cellStyle name="Normal 45" xfId="17626"/>
    <cellStyle name="Normal 45 2" xfId="17627"/>
    <cellStyle name="Normal 45 2 2" xfId="17628"/>
    <cellStyle name="Normal 45 2 2 2" xfId="17629"/>
    <cellStyle name="Normal 45 3" xfId="17630"/>
    <cellStyle name="Normal 45 3 2" xfId="17631"/>
    <cellStyle name="Normal 45 4" xfId="17632"/>
    <cellStyle name="Normal 45 4 2" xfId="17633"/>
    <cellStyle name="Normal 45 5" xfId="17634"/>
    <cellStyle name="Normal 45 6" xfId="17635"/>
    <cellStyle name="Normal 450" xfId="17636"/>
    <cellStyle name="Normal 451" xfId="17637"/>
    <cellStyle name="Normal 452" xfId="17638"/>
    <cellStyle name="Normal 453" xfId="17639"/>
    <cellStyle name="Normal 454" xfId="17640"/>
    <cellStyle name="Normal 455" xfId="17641"/>
    <cellStyle name="Normal 456" xfId="17642"/>
    <cellStyle name="Normal 457" xfId="17643"/>
    <cellStyle name="Normal 458" xfId="17644"/>
    <cellStyle name="Normal 459" xfId="17645"/>
    <cellStyle name="Normal 46" xfId="17646"/>
    <cellStyle name="Normal 46 2" xfId="17647"/>
    <cellStyle name="Normal 46 2 2" xfId="17648"/>
    <cellStyle name="Normal 46 2 2 2" xfId="17649"/>
    <cellStyle name="Normal 46 2 3" xfId="17650"/>
    <cellStyle name="Normal 46 2 3 2" xfId="17651"/>
    <cellStyle name="Normal 46 2 4" xfId="17652"/>
    <cellStyle name="Normal 46 3" xfId="17653"/>
    <cellStyle name="Normal 46 3 2" xfId="17654"/>
    <cellStyle name="Normal 46 4" xfId="17655"/>
    <cellStyle name="Normal 46 4 2" xfId="17656"/>
    <cellStyle name="Normal 46 5" xfId="17657"/>
    <cellStyle name="Normal 46 6" xfId="17658"/>
    <cellStyle name="Normal 46 6 2" xfId="17659"/>
    <cellStyle name="Normal 460" xfId="17660"/>
    <cellStyle name="Normal 461" xfId="17661"/>
    <cellStyle name="Normal 462" xfId="17662"/>
    <cellStyle name="Normal 463" xfId="17663"/>
    <cellStyle name="Normal 464" xfId="17664"/>
    <cellStyle name="Normal 465" xfId="17665"/>
    <cellStyle name="Normal 466" xfId="17666"/>
    <cellStyle name="Normal 467" xfId="17667"/>
    <cellStyle name="Normal 468" xfId="17668"/>
    <cellStyle name="Normal 469" xfId="17669"/>
    <cellStyle name="Normal 47" xfId="17670"/>
    <cellStyle name="Normal 47 2" xfId="17671"/>
    <cellStyle name="Normal 47 2 2" xfId="17672"/>
    <cellStyle name="Normal 47 2 3" xfId="17673"/>
    <cellStyle name="Normal 47 3" xfId="17674"/>
    <cellStyle name="Normal 47 3 2" xfId="17675"/>
    <cellStyle name="Normal 47 3 3" xfId="17676"/>
    <cellStyle name="Normal 47 4" xfId="17677"/>
    <cellStyle name="Normal 47 4 2" xfId="17678"/>
    <cellStyle name="Normal 47 4 3" xfId="17679"/>
    <cellStyle name="Normal 47 5" xfId="17680"/>
    <cellStyle name="Normal 47 5 2" xfId="17681"/>
    <cellStyle name="Normal 470" xfId="17682"/>
    <cellStyle name="Normal 471" xfId="17683"/>
    <cellStyle name="Normal 472" xfId="17684"/>
    <cellStyle name="Normal 473" xfId="17685"/>
    <cellStyle name="Normal 474" xfId="17686"/>
    <cellStyle name="Normal 475" xfId="17687"/>
    <cellStyle name="Normal 476" xfId="17688"/>
    <cellStyle name="Normal 477" xfId="17689"/>
    <cellStyle name="Normal 478" xfId="17690"/>
    <cellStyle name="Normal 479" xfId="17691"/>
    <cellStyle name="Normal 48" xfId="17692"/>
    <cellStyle name="Normal 48 2" xfId="17693"/>
    <cellStyle name="Normal 48 2 2" xfId="17694"/>
    <cellStyle name="Normal 48 2 3" xfId="17695"/>
    <cellStyle name="Normal 48 3" xfId="17696"/>
    <cellStyle name="Normal 48 3 2" xfId="17697"/>
    <cellStyle name="Normal 48 3 3" xfId="17698"/>
    <cellStyle name="Normal 48 4" xfId="17699"/>
    <cellStyle name="Normal 48 4 2" xfId="17700"/>
    <cellStyle name="Normal 48 4 3" xfId="17701"/>
    <cellStyle name="Normal 480" xfId="17702"/>
    <cellStyle name="Normal 481" xfId="17703"/>
    <cellStyle name="Normal 482" xfId="17704"/>
    <cellStyle name="Normal 483" xfId="17705"/>
    <cellStyle name="Normal 484" xfId="17706"/>
    <cellStyle name="Normal 485" xfId="17707"/>
    <cellStyle name="Normal 486" xfId="17708"/>
    <cellStyle name="Normal 487" xfId="17709"/>
    <cellStyle name="Normal 488" xfId="17710"/>
    <cellStyle name="Normal 489" xfId="17711"/>
    <cellStyle name="Normal 49" xfId="17712"/>
    <cellStyle name="Normal 49 2" xfId="17713"/>
    <cellStyle name="Normal 49 2 2" xfId="17714"/>
    <cellStyle name="Normal 49 2 3" xfId="17715"/>
    <cellStyle name="Normal 49 3" xfId="17716"/>
    <cellStyle name="Normal 49 3 2" xfId="17717"/>
    <cellStyle name="Normal 49 3 3" xfId="17718"/>
    <cellStyle name="Normal 49 4" xfId="17719"/>
    <cellStyle name="Normal 49 4 2" xfId="17720"/>
    <cellStyle name="Normal 49 4 3" xfId="17721"/>
    <cellStyle name="Normal 490" xfId="17722"/>
    <cellStyle name="Normal 491" xfId="17723"/>
    <cellStyle name="Normal 492" xfId="17724"/>
    <cellStyle name="Normal 493" xfId="17725"/>
    <cellStyle name="Normal 494" xfId="17726"/>
    <cellStyle name="Normal 495" xfId="17727"/>
    <cellStyle name="Normal 496" xfId="17728"/>
    <cellStyle name="Normal 497" xfId="17729"/>
    <cellStyle name="Normal 498" xfId="17730"/>
    <cellStyle name="Normal 499" xfId="17731"/>
    <cellStyle name="Normal 5" xfId="17732"/>
    <cellStyle name="Normal 5 2" xfId="17733"/>
    <cellStyle name="Normal 5 2 2" xfId="17734"/>
    <cellStyle name="Normal 5 2 3" xfId="17735"/>
    <cellStyle name="Normal 5 2 4" xfId="17736"/>
    <cellStyle name="Normal 5 3" xfId="17737"/>
    <cellStyle name="Normal 5 3 2" xfId="17738"/>
    <cellStyle name="Normal 5 4" xfId="17739"/>
    <cellStyle name="Normal 5 4 2" xfId="17740"/>
    <cellStyle name="Normal 5 5" xfId="17741"/>
    <cellStyle name="Normal 5 5 2" xfId="17742"/>
    <cellStyle name="Normal 5 5 3" xfId="17743"/>
    <cellStyle name="Normal 5 6" xfId="17744"/>
    <cellStyle name="Normal 5_2011 CBR Rev Calc by schedule" xfId="17745"/>
    <cellStyle name="Normal 50" xfId="17746"/>
    <cellStyle name="Normal 50 2" xfId="17747"/>
    <cellStyle name="Normal 50 2 2" xfId="17748"/>
    <cellStyle name="Normal 50 2 3" xfId="17749"/>
    <cellStyle name="Normal 50 3" xfId="17750"/>
    <cellStyle name="Normal 50 3 2" xfId="17751"/>
    <cellStyle name="Normal 50 3 3" xfId="17752"/>
    <cellStyle name="Normal 50 4" xfId="17753"/>
    <cellStyle name="Normal 50 4 2" xfId="17754"/>
    <cellStyle name="Normal 50 4 3" xfId="17755"/>
    <cellStyle name="Normal 500" xfId="17756"/>
    <cellStyle name="Normal 501" xfId="17757"/>
    <cellStyle name="Normal 502" xfId="17758"/>
    <cellStyle name="Normal 503" xfId="17759"/>
    <cellStyle name="Normal 504" xfId="17760"/>
    <cellStyle name="Normal 505" xfId="17761"/>
    <cellStyle name="Normal 506" xfId="17762"/>
    <cellStyle name="Normal 507" xfId="17763"/>
    <cellStyle name="Normal 508" xfId="17764"/>
    <cellStyle name="Normal 509" xfId="17765"/>
    <cellStyle name="Normal 51" xfId="17766"/>
    <cellStyle name="Normal 51 2" xfId="17767"/>
    <cellStyle name="Normal 51 2 2" xfId="17768"/>
    <cellStyle name="Normal 51 2 2 2" xfId="17769"/>
    <cellStyle name="Normal 51 2 3" xfId="17770"/>
    <cellStyle name="Normal 51 2 3 2" xfId="17771"/>
    <cellStyle name="Normal 51 2 4" xfId="17772"/>
    <cellStyle name="Normal 51 3" xfId="17773"/>
    <cellStyle name="Normal 51 3 2" xfId="17774"/>
    <cellStyle name="Normal 51 4" xfId="17775"/>
    <cellStyle name="Normal 51 4 2" xfId="17776"/>
    <cellStyle name="Normal 51 5" xfId="17777"/>
    <cellStyle name="Normal 51 6" xfId="17778"/>
    <cellStyle name="Normal 510" xfId="17779"/>
    <cellStyle name="Normal 511" xfId="20199"/>
    <cellStyle name="Normal 512" xfId="20201"/>
    <cellStyle name="Normal 52" xfId="17780"/>
    <cellStyle name="Normal 53" xfId="17781"/>
    <cellStyle name="Normal 53 2" xfId="17782"/>
    <cellStyle name="Normal 53 2 2" xfId="17783"/>
    <cellStyle name="Normal 53 3" xfId="17784"/>
    <cellStyle name="Normal 53 3 2" xfId="17785"/>
    <cellStyle name="Normal 53 3 3" xfId="17786"/>
    <cellStyle name="Normal 53 4" xfId="17787"/>
    <cellStyle name="Normal 53 4 2" xfId="17788"/>
    <cellStyle name="Normal 54" xfId="17789"/>
    <cellStyle name="Normal 54 2" xfId="17790"/>
    <cellStyle name="Normal 54 2 2" xfId="17791"/>
    <cellStyle name="Normal 54 3" xfId="17792"/>
    <cellStyle name="Normal 54 3 2" xfId="17793"/>
    <cellStyle name="Normal 54 3 3" xfId="17794"/>
    <cellStyle name="Normal 54 4" xfId="17795"/>
    <cellStyle name="Normal 54 4 2" xfId="17796"/>
    <cellStyle name="Normal 55" xfId="17797"/>
    <cellStyle name="Normal 55 2" xfId="17798"/>
    <cellStyle name="Normal 55 2 2" xfId="17799"/>
    <cellStyle name="Normal 55 2 3" xfId="17800"/>
    <cellStyle name="Normal 55 3" xfId="17801"/>
    <cellStyle name="Normal 56" xfId="17802"/>
    <cellStyle name="Normal 56 2" xfId="17803"/>
    <cellStyle name="Normal 56 2 2" xfId="17804"/>
    <cellStyle name="Normal 56 2 3" xfId="17805"/>
    <cellStyle name="Normal 56 3" xfId="17806"/>
    <cellStyle name="Normal 57" xfId="17807"/>
    <cellStyle name="Normal 57 2" xfId="17808"/>
    <cellStyle name="Normal 57 3" xfId="17809"/>
    <cellStyle name="Normal 58" xfId="17810"/>
    <cellStyle name="Normal 58 2" xfId="17811"/>
    <cellStyle name="Normal 58 3" xfId="17812"/>
    <cellStyle name="Normal 59" xfId="17813"/>
    <cellStyle name="Normal 59 2" xfId="17814"/>
    <cellStyle name="Normal 59 3" xfId="17815"/>
    <cellStyle name="Normal 6" xfId="17816"/>
    <cellStyle name="Normal 6 2" xfId="17817"/>
    <cellStyle name="Normal 6 2 2" xfId="17818"/>
    <cellStyle name="Normal 6 2 2 2" xfId="17819"/>
    <cellStyle name="Normal 6 2 2 3" xfId="17820"/>
    <cellStyle name="Normal 6 2 3" xfId="17821"/>
    <cellStyle name="Normal 6 2 4" xfId="17822"/>
    <cellStyle name="Normal 6 2 5" xfId="17823"/>
    <cellStyle name="Normal 6 3" xfId="17824"/>
    <cellStyle name="Normal 6 3 2" xfId="17825"/>
    <cellStyle name="Normal 6 4" xfId="17826"/>
    <cellStyle name="Normal 6 5" xfId="17827"/>
    <cellStyle name="Normal 6 5 2" xfId="17828"/>
    <cellStyle name="Normal 6 5 2 2" xfId="17829"/>
    <cellStyle name="Normal 6 5 3" xfId="17830"/>
    <cellStyle name="Normal 6 6" xfId="17831"/>
    <cellStyle name="Normal 6_2010 PTC's Sept10_Aug11 (Version 4)" xfId="17832"/>
    <cellStyle name="Normal 60" xfId="17833"/>
    <cellStyle name="Normal 60 2" xfId="17834"/>
    <cellStyle name="Normal 60 3" xfId="17835"/>
    <cellStyle name="Normal 61" xfId="17836"/>
    <cellStyle name="Normal 61 2" xfId="17837"/>
    <cellStyle name="Normal 61 3" xfId="17838"/>
    <cellStyle name="Normal 62" xfId="17839"/>
    <cellStyle name="Normal 62 2" xfId="17840"/>
    <cellStyle name="Normal 62 3" xfId="17841"/>
    <cellStyle name="Normal 63" xfId="17842"/>
    <cellStyle name="Normal 63 2" xfId="17843"/>
    <cellStyle name="Normal 63 3" xfId="17844"/>
    <cellStyle name="Normal 64" xfId="17845"/>
    <cellStyle name="Normal 64 2" xfId="17846"/>
    <cellStyle name="Normal 64 3" xfId="17847"/>
    <cellStyle name="Normal 65" xfId="17848"/>
    <cellStyle name="Normal 65 2" xfId="17849"/>
    <cellStyle name="Normal 65 3" xfId="17850"/>
    <cellStyle name="Normal 66" xfId="17851"/>
    <cellStyle name="Normal 66 2" xfId="17852"/>
    <cellStyle name="Normal 66 3" xfId="17853"/>
    <cellStyle name="Normal 67" xfId="17854"/>
    <cellStyle name="Normal 67 2" xfId="17855"/>
    <cellStyle name="Normal 67 3" xfId="17856"/>
    <cellStyle name="Normal 68" xfId="17857"/>
    <cellStyle name="Normal 68 2" xfId="17858"/>
    <cellStyle name="Normal 68 3" xfId="17859"/>
    <cellStyle name="Normal 69" xfId="17860"/>
    <cellStyle name="Normal 69 2" xfId="17861"/>
    <cellStyle name="Normal 69 3" xfId="17862"/>
    <cellStyle name="Normal 7" xfId="17863"/>
    <cellStyle name="Normal 7 2" xfId="17864"/>
    <cellStyle name="Normal 7 2 2" xfId="17865"/>
    <cellStyle name="Normal 7 2 2 2" xfId="17866"/>
    <cellStyle name="Normal 7 2 2 3" xfId="17867"/>
    <cellStyle name="Normal 7 2 3" xfId="17868"/>
    <cellStyle name="Normal 7 2 4" xfId="17869"/>
    <cellStyle name="Normal 7 3" xfId="17870"/>
    <cellStyle name="Normal 7 4" xfId="17871"/>
    <cellStyle name="Normal 7 4 2" xfId="17872"/>
    <cellStyle name="Normal 7 4 2 2" xfId="17873"/>
    <cellStyle name="Normal 7 4 3" xfId="17874"/>
    <cellStyle name="Normal 7 5" xfId="17875"/>
    <cellStyle name="Normal 7 6" xfId="17876"/>
    <cellStyle name="Normal 7_2011 OM ASM Report" xfId="17877"/>
    <cellStyle name="Normal 70" xfId="17878"/>
    <cellStyle name="Normal 70 2" xfId="17879"/>
    <cellStyle name="Normal 70 3" xfId="17880"/>
    <cellStyle name="Normal 71" xfId="17881"/>
    <cellStyle name="Normal 71 2" xfId="17882"/>
    <cellStyle name="Normal 71 3" xfId="17883"/>
    <cellStyle name="Normal 72" xfId="17884"/>
    <cellStyle name="Normal 72 2" xfId="17885"/>
    <cellStyle name="Normal 72 3" xfId="17886"/>
    <cellStyle name="Normal 73" xfId="17887"/>
    <cellStyle name="Normal 73 2" xfId="17888"/>
    <cellStyle name="Normal 73 3" xfId="17889"/>
    <cellStyle name="Normal 74" xfId="17890"/>
    <cellStyle name="Normal 75" xfId="17891"/>
    <cellStyle name="Normal 76" xfId="17892"/>
    <cellStyle name="Normal 77" xfId="17893"/>
    <cellStyle name="Normal 78" xfId="17894"/>
    <cellStyle name="Normal 79" xfId="17895"/>
    <cellStyle name="Normal 8" xfId="17896"/>
    <cellStyle name="Normal 8 2" xfId="17897"/>
    <cellStyle name="Normal 8 2 2" xfId="17898"/>
    <cellStyle name="Normal 8 2 2 2" xfId="17899"/>
    <cellStyle name="Normal 8 2 2 3" xfId="17900"/>
    <cellStyle name="Normal 8 2 3" xfId="17901"/>
    <cellStyle name="Normal 8 2 4" xfId="17902"/>
    <cellStyle name="Normal 8 2 5" xfId="17903"/>
    <cellStyle name="Normal 8 3" xfId="17904"/>
    <cellStyle name="Normal 8 4" xfId="17905"/>
    <cellStyle name="Normal 8 4 2" xfId="17906"/>
    <cellStyle name="Normal 8 4 2 2" xfId="17907"/>
    <cellStyle name="Normal 8 4 3" xfId="17908"/>
    <cellStyle name="Normal 8 5" xfId="17909"/>
    <cellStyle name="Normal 8 6" xfId="17910"/>
    <cellStyle name="Normal 8 7" xfId="17911"/>
    <cellStyle name="Normal 80" xfId="17912"/>
    <cellStyle name="Normal 81" xfId="17913"/>
    <cellStyle name="Normal 82" xfId="17914"/>
    <cellStyle name="Normal 83" xfId="17915"/>
    <cellStyle name="Normal 84" xfId="17916"/>
    <cellStyle name="Normal 85" xfId="17917"/>
    <cellStyle name="Normal 86" xfId="17918"/>
    <cellStyle name="Normal 87" xfId="17919"/>
    <cellStyle name="Normal 88" xfId="17920"/>
    <cellStyle name="Normal 89" xfId="17921"/>
    <cellStyle name="Normal 9" xfId="17922"/>
    <cellStyle name="Normal 9 2" xfId="17923"/>
    <cellStyle name="Normal 9 2 2" xfId="17924"/>
    <cellStyle name="Normal 9 2 2 2" xfId="17925"/>
    <cellStyle name="Normal 9 2 2 3" xfId="17926"/>
    <cellStyle name="Normal 9 2 3" xfId="17927"/>
    <cellStyle name="Normal 9 2 4" xfId="17928"/>
    <cellStyle name="Normal 9 3" xfId="17929"/>
    <cellStyle name="Normal 9 3 2" xfId="17930"/>
    <cellStyle name="Normal 9 3 2 2" xfId="17931"/>
    <cellStyle name="Normal 9 3 3" xfId="17932"/>
    <cellStyle name="Normal 9 4" xfId="17933"/>
    <cellStyle name="Normal 90" xfId="17934"/>
    <cellStyle name="Normal 91" xfId="17935"/>
    <cellStyle name="Normal 92" xfId="17936"/>
    <cellStyle name="Normal 93" xfId="17937"/>
    <cellStyle name="Normal 94" xfId="17938"/>
    <cellStyle name="Normal 95" xfId="17939"/>
    <cellStyle name="Normal 96" xfId="17940"/>
    <cellStyle name="Normal 96 2" xfId="17941"/>
    <cellStyle name="Normal 97" xfId="17942"/>
    <cellStyle name="Normal 98" xfId="17943"/>
    <cellStyle name="Normal 99" xfId="17944"/>
    <cellStyle name="Note 10" xfId="17945"/>
    <cellStyle name="Note 10 2" xfId="17946"/>
    <cellStyle name="Note 10 2 2" xfId="17947"/>
    <cellStyle name="Note 10 3" xfId="17948"/>
    <cellStyle name="Note 10 4" xfId="17949"/>
    <cellStyle name="Note 11" xfId="17950"/>
    <cellStyle name="Note 11 2" xfId="17951"/>
    <cellStyle name="Note 11 2 2" xfId="17952"/>
    <cellStyle name="Note 11 3" xfId="17953"/>
    <cellStyle name="Note 11 4" xfId="17954"/>
    <cellStyle name="Note 12" xfId="17955"/>
    <cellStyle name="Note 12 2" xfId="17956"/>
    <cellStyle name="Note 12 2 2" xfId="17957"/>
    <cellStyle name="Note 12 3" xfId="17958"/>
    <cellStyle name="Note 12 3 2" xfId="17959"/>
    <cellStyle name="Note 12 3 3" xfId="17960"/>
    <cellStyle name="Note 12 4" xfId="17961"/>
    <cellStyle name="Note 12 4 2" xfId="17962"/>
    <cellStyle name="Note 12 5" xfId="17963"/>
    <cellStyle name="Note 13" xfId="17964"/>
    <cellStyle name="Note 13 2" xfId="17965"/>
    <cellStyle name="Note 13 3" xfId="17966"/>
    <cellStyle name="Note 14" xfId="17967"/>
    <cellStyle name="Note 14 2" xfId="17968"/>
    <cellStyle name="Note 14 3" xfId="17969"/>
    <cellStyle name="Note 15" xfId="17970"/>
    <cellStyle name="Note 15 2" xfId="17971"/>
    <cellStyle name="Note 15 3" xfId="17972"/>
    <cellStyle name="Note 16" xfId="17973"/>
    <cellStyle name="Note 16 2" xfId="17974"/>
    <cellStyle name="Note 16 3" xfId="17975"/>
    <cellStyle name="Note 17" xfId="17976"/>
    <cellStyle name="Note 17 2" xfId="17977"/>
    <cellStyle name="Note 18" xfId="17978"/>
    <cellStyle name="Note 19" xfId="17979"/>
    <cellStyle name="Note 2" xfId="17980"/>
    <cellStyle name="Note 2 2" xfId="17981"/>
    <cellStyle name="Note 2 2 2" xfId="17982"/>
    <cellStyle name="Note 2 2 2 2" xfId="17983"/>
    <cellStyle name="Note 2 2 3" xfId="17984"/>
    <cellStyle name="Note 2 2 4" xfId="17985"/>
    <cellStyle name="Note 2 2 4 2" xfId="17986"/>
    <cellStyle name="Note 2 2 5" xfId="17987"/>
    <cellStyle name="Note 2 3" xfId="17988"/>
    <cellStyle name="Note 2 3 2" xfId="17989"/>
    <cellStyle name="Note 2 3 2 2" xfId="17990"/>
    <cellStyle name="Note 2 3 3" xfId="17991"/>
    <cellStyle name="Note 2 4" xfId="17992"/>
    <cellStyle name="Note 2 4 2" xfId="17993"/>
    <cellStyle name="Note 2 4 2 2" xfId="17994"/>
    <cellStyle name="Note 2 4 3" xfId="17995"/>
    <cellStyle name="Note 2 5" xfId="17996"/>
    <cellStyle name="Note 2 5 2" xfId="17997"/>
    <cellStyle name="Note 2 6" xfId="17998"/>
    <cellStyle name="Note 2 7" xfId="17999"/>
    <cellStyle name="Note 2_2012 Jan CAP ASM Report" xfId="18000"/>
    <cellStyle name="Note 20" xfId="18001"/>
    <cellStyle name="Note 21" xfId="18002"/>
    <cellStyle name="Note 22" xfId="18003"/>
    <cellStyle name="Note 23" xfId="18004"/>
    <cellStyle name="Note 24" xfId="18005"/>
    <cellStyle name="Note 25" xfId="18006"/>
    <cellStyle name="Note 26" xfId="18007"/>
    <cellStyle name="Note 27" xfId="18008"/>
    <cellStyle name="Note 28" xfId="18009"/>
    <cellStyle name="Note 29" xfId="18010"/>
    <cellStyle name="Note 3" xfId="18011"/>
    <cellStyle name="Note 3 2" xfId="18012"/>
    <cellStyle name="Note 3 2 2" xfId="18013"/>
    <cellStyle name="Note 3 2 3" xfId="18014"/>
    <cellStyle name="Note 3 3" xfId="18015"/>
    <cellStyle name="Note 3 3 2" xfId="18016"/>
    <cellStyle name="Note 3 4" xfId="18017"/>
    <cellStyle name="Note 3 4 2" xfId="18018"/>
    <cellStyle name="Note 3 5" xfId="18019"/>
    <cellStyle name="Note 3_2012 Jan CAP ASM Report" xfId="18020"/>
    <cellStyle name="Note 30" xfId="18021"/>
    <cellStyle name="Note 31" xfId="18022"/>
    <cellStyle name="Note 32" xfId="18023"/>
    <cellStyle name="Note 33" xfId="18024"/>
    <cellStyle name="Note 34" xfId="18025"/>
    <cellStyle name="Note 35" xfId="18026"/>
    <cellStyle name="Note 36" xfId="18027"/>
    <cellStyle name="Note 37" xfId="18028"/>
    <cellStyle name="Note 38" xfId="18029"/>
    <cellStyle name="Note 39" xfId="18030"/>
    <cellStyle name="Note 4" xfId="18031"/>
    <cellStyle name="Note 4 2" xfId="18032"/>
    <cellStyle name="Note 4 2 2" xfId="18033"/>
    <cellStyle name="Note 4 2 3" xfId="18034"/>
    <cellStyle name="Note 4 3" xfId="18035"/>
    <cellStyle name="Note 4 3 2" xfId="18036"/>
    <cellStyle name="Note 4 4" xfId="18037"/>
    <cellStyle name="Note 4 4 2" xfId="18038"/>
    <cellStyle name="Note 4 5" xfId="18039"/>
    <cellStyle name="Note 4_2012 Jan CAP ASM Report" xfId="18040"/>
    <cellStyle name="Note 40" xfId="18041"/>
    <cellStyle name="Note 41" xfId="18042"/>
    <cellStyle name="Note 42" xfId="18043"/>
    <cellStyle name="Note 43" xfId="18044"/>
    <cellStyle name="Note 44" xfId="18045"/>
    <cellStyle name="Note 45" xfId="18046"/>
    <cellStyle name="Note 46" xfId="18047"/>
    <cellStyle name="Note 47" xfId="18048"/>
    <cellStyle name="Note 48" xfId="18049"/>
    <cellStyle name="Note 49" xfId="18050"/>
    <cellStyle name="Note 5" xfId="18051"/>
    <cellStyle name="Note 5 2" xfId="18052"/>
    <cellStyle name="Note 5 2 2" xfId="18053"/>
    <cellStyle name="Note 5 2 3" xfId="18054"/>
    <cellStyle name="Note 5 3" xfId="18055"/>
    <cellStyle name="Note 5 3 2" xfId="18056"/>
    <cellStyle name="Note 5 4" xfId="18057"/>
    <cellStyle name="Note 5 4 2" xfId="18058"/>
    <cellStyle name="Note 5 5" xfId="18059"/>
    <cellStyle name="Note 50" xfId="18060"/>
    <cellStyle name="Note 51" xfId="18061"/>
    <cellStyle name="Note 52" xfId="18062"/>
    <cellStyle name="Note 53" xfId="18063"/>
    <cellStyle name="Note 54" xfId="18064"/>
    <cellStyle name="Note 55" xfId="18065"/>
    <cellStyle name="Note 56" xfId="18066"/>
    <cellStyle name="Note 57" xfId="18067"/>
    <cellStyle name="Note 58" xfId="18068"/>
    <cellStyle name="Note 59" xfId="18069"/>
    <cellStyle name="Note 6" xfId="18070"/>
    <cellStyle name="Note 6 2" xfId="18071"/>
    <cellStyle name="Note 6 2 2" xfId="18072"/>
    <cellStyle name="Note 6 3" xfId="18073"/>
    <cellStyle name="Note 6 3 2" xfId="18074"/>
    <cellStyle name="Note 6 4" xfId="18075"/>
    <cellStyle name="Note 6 4 2" xfId="18076"/>
    <cellStyle name="Note 6 5" xfId="18077"/>
    <cellStyle name="Note 60" xfId="18078"/>
    <cellStyle name="Note 61" xfId="18079"/>
    <cellStyle name="Note 62" xfId="18080"/>
    <cellStyle name="Note 63" xfId="18081"/>
    <cellStyle name="Note 64" xfId="18082"/>
    <cellStyle name="Note 7" xfId="18083"/>
    <cellStyle name="Note 7 2" xfId="18084"/>
    <cellStyle name="Note 7 2 2" xfId="18085"/>
    <cellStyle name="Note 7 3" xfId="18086"/>
    <cellStyle name="Note 7 3 2" xfId="18087"/>
    <cellStyle name="Note 7 4" xfId="18088"/>
    <cellStyle name="Note 7 4 2" xfId="18089"/>
    <cellStyle name="Note 7 5" xfId="18090"/>
    <cellStyle name="Note 8" xfId="18091"/>
    <cellStyle name="Note 8 2" xfId="18092"/>
    <cellStyle name="Note 8 2 2" xfId="18093"/>
    <cellStyle name="Note 8 3" xfId="18094"/>
    <cellStyle name="Note 8 3 2" xfId="18095"/>
    <cellStyle name="Note 8 4" xfId="18096"/>
    <cellStyle name="Note 8 4 2" xfId="18097"/>
    <cellStyle name="Note 8 5" xfId="18098"/>
    <cellStyle name="Note 9" xfId="18099"/>
    <cellStyle name="Note 9 2" xfId="18100"/>
    <cellStyle name="Note 9 2 2" xfId="18101"/>
    <cellStyle name="Note 9 3" xfId="18102"/>
    <cellStyle name="Note 9 3 2" xfId="18103"/>
    <cellStyle name="Note 9 4" xfId="18104"/>
    <cellStyle name="Note 9 4 2" xfId="18105"/>
    <cellStyle name="Note 9 5" xfId="18106"/>
    <cellStyle name="Number" xfId="18107"/>
    <cellStyle name="OnOffToggle" xfId="18108"/>
    <cellStyle name="OnOffToggle 2" xfId="18109"/>
    <cellStyle name="OnOffToggle 2 2" xfId="18110"/>
    <cellStyle name="OnOffToggle 3" xfId="18111"/>
    <cellStyle name="OnOffToggle 3 2" xfId="18112"/>
    <cellStyle name="OnOffToggle 3 2 2" xfId="18113"/>
    <cellStyle name="OnOffToggle 4" xfId="18114"/>
    <cellStyle name="OnOffToggle 4 2" xfId="18115"/>
    <cellStyle name="OnOffToggle 4 3" xfId="18116"/>
    <cellStyle name="OnOffToggle 5" xfId="18117"/>
    <cellStyle name="OnOffToggle 5 2" xfId="18118"/>
    <cellStyle name="OnOffToggle 6" xfId="18119"/>
    <cellStyle name="Output 10" xfId="18120"/>
    <cellStyle name="Output 11" xfId="18121"/>
    <cellStyle name="Output 12" xfId="18122"/>
    <cellStyle name="Output 13" xfId="18123"/>
    <cellStyle name="Output 14" xfId="18124"/>
    <cellStyle name="Output 15" xfId="18125"/>
    <cellStyle name="Output 16" xfId="18126"/>
    <cellStyle name="Output 17" xfId="18127"/>
    <cellStyle name="Output 18" xfId="18128"/>
    <cellStyle name="Output 19" xfId="18129"/>
    <cellStyle name="Output 2" xfId="18130"/>
    <cellStyle name="Output 2 2" xfId="18131"/>
    <cellStyle name="Output 2 2 2" xfId="18132"/>
    <cellStyle name="Output 2 2 3" xfId="18133"/>
    <cellStyle name="Output 2 2 3 2" xfId="18134"/>
    <cellStyle name="Output 2 2 4" xfId="18135"/>
    <cellStyle name="Output 2 3" xfId="18136"/>
    <cellStyle name="Output 2 3 2" xfId="18137"/>
    <cellStyle name="Output 2 4" xfId="18138"/>
    <cellStyle name="Output 2 4 2" xfId="18139"/>
    <cellStyle name="Output 2 5" xfId="18140"/>
    <cellStyle name="Output 20" xfId="18141"/>
    <cellStyle name="Output 21" xfId="18142"/>
    <cellStyle name="Output 22" xfId="18143"/>
    <cellStyle name="Output 23" xfId="18144"/>
    <cellStyle name="Output 24" xfId="18145"/>
    <cellStyle name="Output 25" xfId="18146"/>
    <cellStyle name="Output 26" xfId="18147"/>
    <cellStyle name="Output 27" xfId="18148"/>
    <cellStyle name="Output 28" xfId="18149"/>
    <cellStyle name="Output 29" xfId="18150"/>
    <cellStyle name="Output 3" xfId="18151"/>
    <cellStyle name="Output 3 2" xfId="18152"/>
    <cellStyle name="Output 3 2 2" xfId="18153"/>
    <cellStyle name="Output 3 2 3" xfId="18154"/>
    <cellStyle name="Output 3 3" xfId="18155"/>
    <cellStyle name="Output 3 4" xfId="18156"/>
    <cellStyle name="Output 30" xfId="18157"/>
    <cellStyle name="Output 31" xfId="18158"/>
    <cellStyle name="Output 32" xfId="18159"/>
    <cellStyle name="Output 33" xfId="18160"/>
    <cellStyle name="Output 34" xfId="18161"/>
    <cellStyle name="Output 35" xfId="18162"/>
    <cellStyle name="Output 36" xfId="18163"/>
    <cellStyle name="Output 37" xfId="18164"/>
    <cellStyle name="Output 38" xfId="18165"/>
    <cellStyle name="Output 39" xfId="18166"/>
    <cellStyle name="Output 4" xfId="18167"/>
    <cellStyle name="Output 4 2" xfId="18168"/>
    <cellStyle name="Output 4 3" xfId="18169"/>
    <cellStyle name="Output 40" xfId="18170"/>
    <cellStyle name="Output 41" xfId="18171"/>
    <cellStyle name="Output 42" xfId="18172"/>
    <cellStyle name="Output 43" xfId="18173"/>
    <cellStyle name="Output 44" xfId="18174"/>
    <cellStyle name="Output 45" xfId="18175"/>
    <cellStyle name="Output 46" xfId="18176"/>
    <cellStyle name="Output 47" xfId="18177"/>
    <cellStyle name="Output 48" xfId="18178"/>
    <cellStyle name="Output 49" xfId="18179"/>
    <cellStyle name="Output 5" xfId="18180"/>
    <cellStyle name="Output 5 2" xfId="18181"/>
    <cellStyle name="Output 5 3" xfId="18182"/>
    <cellStyle name="Output 50" xfId="18183"/>
    <cellStyle name="Output 51" xfId="18184"/>
    <cellStyle name="Output 52" xfId="18185"/>
    <cellStyle name="Output 53" xfId="18186"/>
    <cellStyle name="Output 54" xfId="18187"/>
    <cellStyle name="Output 55" xfId="18188"/>
    <cellStyle name="Output 56" xfId="18189"/>
    <cellStyle name="Output 57" xfId="18190"/>
    <cellStyle name="Output 58" xfId="18191"/>
    <cellStyle name="Output 59" xfId="18192"/>
    <cellStyle name="Output 6" xfId="18193"/>
    <cellStyle name="Output 6 2" xfId="18194"/>
    <cellStyle name="Output 6 3" xfId="18195"/>
    <cellStyle name="Output 60" xfId="18196"/>
    <cellStyle name="Output 61" xfId="18197"/>
    <cellStyle name="Output 62" xfId="18198"/>
    <cellStyle name="Output 63" xfId="18199"/>
    <cellStyle name="Output 64" xfId="18200"/>
    <cellStyle name="Output 7" xfId="18201"/>
    <cellStyle name="Output 7 2" xfId="18202"/>
    <cellStyle name="Output 8" xfId="18203"/>
    <cellStyle name="Output 9" xfId="18204"/>
    <cellStyle name="Output millions" xfId="18205"/>
    <cellStyle name="Output millions 2" xfId="18206"/>
    <cellStyle name="Output millions 2 2" xfId="18207"/>
    <cellStyle name="Output millions 2_2011 Operations Snapshot" xfId="18208"/>
    <cellStyle name="Output millions 3" xfId="18209"/>
    <cellStyle name="Output millions 3 2" xfId="18210"/>
    <cellStyle name="Output millions 3 2 2" xfId="18211"/>
    <cellStyle name="Output millions 3 2_County_Stop_Light_Chart_2012_02" xfId="18212"/>
    <cellStyle name="Output millions 4" xfId="18213"/>
    <cellStyle name="Output millions 4 2" xfId="18214"/>
    <cellStyle name="Output millions 4 3" xfId="18215"/>
    <cellStyle name="Output millions 4_2012 Operations Snapshot" xfId="18216"/>
    <cellStyle name="Output millions 5" xfId="18217"/>
    <cellStyle name="Output millions 5 2" xfId="18218"/>
    <cellStyle name="Output millions 5_VarX" xfId="18219"/>
    <cellStyle name="Output millions 6" xfId="18220"/>
    <cellStyle name="Output millions_2012 Jan CAP ASM Report" xfId="18221"/>
    <cellStyle name="Percen - Style1" xfId="18222"/>
    <cellStyle name="Percen - Style1 2" xfId="18223"/>
    <cellStyle name="Percen - Style2" xfId="18224"/>
    <cellStyle name="Percen - Style2 2" xfId="18225"/>
    <cellStyle name="Percen - Style2 3" xfId="18226"/>
    <cellStyle name="Percen - Style3" xfId="18227"/>
    <cellStyle name="Percen - Style3 2" xfId="18228"/>
    <cellStyle name="Percen - Style3 2 2" xfId="18229"/>
    <cellStyle name="Percen - Style3 3" xfId="18230"/>
    <cellStyle name="Percen - Style3 4" xfId="18231"/>
    <cellStyle name="Percen - Style3_ACCOUNTS" xfId="18232"/>
    <cellStyle name="Percent" xfId="20200" builtinId="5"/>
    <cellStyle name="Percent (0)" xfId="18233"/>
    <cellStyle name="Percent [2]" xfId="18234"/>
    <cellStyle name="Percent [2] 10" xfId="18235"/>
    <cellStyle name="Percent [2] 2" xfId="18236"/>
    <cellStyle name="Percent [2] 2 2" xfId="18237"/>
    <cellStyle name="Percent [2] 2 2 2" xfId="18238"/>
    <cellStyle name="Percent [2] 2 2 3" xfId="18239"/>
    <cellStyle name="Percent [2] 2 3" xfId="18240"/>
    <cellStyle name="Percent [2] 2 4" xfId="18241"/>
    <cellStyle name="Percent [2] 3" xfId="18242"/>
    <cellStyle name="Percent [2] 3 2" xfId="18243"/>
    <cellStyle name="Percent [2] 3 2 2" xfId="18244"/>
    <cellStyle name="Percent [2] 3 2 3" xfId="18245"/>
    <cellStyle name="Percent [2] 3 3" xfId="18246"/>
    <cellStyle name="Percent [2] 3 3 2" xfId="18247"/>
    <cellStyle name="Percent [2] 3 3 3" xfId="18248"/>
    <cellStyle name="Percent [2] 3 4" xfId="18249"/>
    <cellStyle name="Percent [2] 3 4 2" xfId="18250"/>
    <cellStyle name="Percent [2] 3 4 3" xfId="18251"/>
    <cellStyle name="Percent [2] 4" xfId="18252"/>
    <cellStyle name="Percent [2] 4 2" xfId="18253"/>
    <cellStyle name="Percent [2] 4 3" xfId="18254"/>
    <cellStyle name="Percent [2] 5" xfId="18255"/>
    <cellStyle name="Percent [2] 5 2" xfId="18256"/>
    <cellStyle name="Percent [2] 5 2 2" xfId="18257"/>
    <cellStyle name="Percent [2] 6" xfId="18258"/>
    <cellStyle name="Percent [2] 6 2" xfId="18259"/>
    <cellStyle name="Percent [2] 7" xfId="18260"/>
    <cellStyle name="Percent 10" xfId="18261"/>
    <cellStyle name="Percent 10 2" xfId="18262"/>
    <cellStyle name="Percent 10 2 2" xfId="18263"/>
    <cellStyle name="Percent 10 3" xfId="18264"/>
    <cellStyle name="Percent 10 3 2" xfId="18265"/>
    <cellStyle name="Percent 10 3 3" xfId="18266"/>
    <cellStyle name="Percent 10 4" xfId="18267"/>
    <cellStyle name="Percent 100" xfId="18268"/>
    <cellStyle name="Percent 101" xfId="18269"/>
    <cellStyle name="Percent 102" xfId="18270"/>
    <cellStyle name="Percent 103" xfId="18271"/>
    <cellStyle name="Percent 104" xfId="18272"/>
    <cellStyle name="Percent 105" xfId="18273"/>
    <cellStyle name="Percent 106" xfId="18274"/>
    <cellStyle name="Percent 107" xfId="18275"/>
    <cellStyle name="Percent 108" xfId="18276"/>
    <cellStyle name="Percent 109" xfId="18277"/>
    <cellStyle name="Percent 11" xfId="18278"/>
    <cellStyle name="Percent 11 2" xfId="18279"/>
    <cellStyle name="Percent 11 2 2" xfId="18280"/>
    <cellStyle name="Percent 11 2 3" xfId="18281"/>
    <cellStyle name="Percent 11 3" xfId="18282"/>
    <cellStyle name="Percent 11 3 2" xfId="18283"/>
    <cellStyle name="Percent 11 3 3" xfId="18284"/>
    <cellStyle name="Percent 11 4" xfId="18285"/>
    <cellStyle name="Percent 11 4 2" xfId="18286"/>
    <cellStyle name="Percent 11 4 3" xfId="18287"/>
    <cellStyle name="Percent 11 5" xfId="18288"/>
    <cellStyle name="Percent 110" xfId="18289"/>
    <cellStyle name="Percent 111" xfId="18290"/>
    <cellStyle name="Percent 112" xfId="18291"/>
    <cellStyle name="Percent 113" xfId="18292"/>
    <cellStyle name="Percent 114" xfId="18293"/>
    <cellStyle name="Percent 115" xfId="18294"/>
    <cellStyle name="Percent 116" xfId="18295"/>
    <cellStyle name="Percent 117" xfId="18296"/>
    <cellStyle name="Percent 118" xfId="18297"/>
    <cellStyle name="Percent 119" xfId="18298"/>
    <cellStyle name="Percent 12" xfId="18299"/>
    <cellStyle name="Percent 12 2" xfId="18300"/>
    <cellStyle name="Percent 12 2 2" xfId="18301"/>
    <cellStyle name="Percent 12 2 2 2" xfId="18302"/>
    <cellStyle name="Percent 12 2 2 3" xfId="18303"/>
    <cellStyle name="Percent 12 2 3" xfId="18304"/>
    <cellStyle name="Percent 12 2 4" xfId="18305"/>
    <cellStyle name="Percent 12 3" xfId="18306"/>
    <cellStyle name="Percent 12 3 2" xfId="18307"/>
    <cellStyle name="Percent 12 3 3" xfId="18308"/>
    <cellStyle name="Percent 12 4" xfId="18309"/>
    <cellStyle name="Percent 12 4 2" xfId="18310"/>
    <cellStyle name="Percent 12 4 3" xfId="18311"/>
    <cellStyle name="Percent 12 5" xfId="18312"/>
    <cellStyle name="Percent 12 5 2" xfId="18313"/>
    <cellStyle name="Percent 12 5 3" xfId="18314"/>
    <cellStyle name="Percent 120" xfId="18315"/>
    <cellStyle name="Percent 121" xfId="18316"/>
    <cellStyle name="Percent 122" xfId="18317"/>
    <cellStyle name="Percent 123" xfId="18318"/>
    <cellStyle name="Percent 124" xfId="18319"/>
    <cellStyle name="Percent 125" xfId="18320"/>
    <cellStyle name="Percent 126" xfId="18321"/>
    <cellStyle name="Percent 127" xfId="18322"/>
    <cellStyle name="Percent 128" xfId="18323"/>
    <cellStyle name="Percent 129" xfId="20203"/>
    <cellStyle name="Percent 13" xfId="18324"/>
    <cellStyle name="Percent 13 2" xfId="18325"/>
    <cellStyle name="Percent 13 2 2" xfId="18326"/>
    <cellStyle name="Percent 13 2 3" xfId="18327"/>
    <cellStyle name="Percent 13 3" xfId="18328"/>
    <cellStyle name="Percent 13 3 2" xfId="18329"/>
    <cellStyle name="Percent 13 3 3" xfId="18330"/>
    <cellStyle name="Percent 13 4" xfId="18331"/>
    <cellStyle name="Percent 13 5" xfId="18332"/>
    <cellStyle name="Percent 13 6" xfId="18333"/>
    <cellStyle name="Percent 14" xfId="18334"/>
    <cellStyle name="Percent 14 2" xfId="18335"/>
    <cellStyle name="Percent 14 2 2" xfId="18336"/>
    <cellStyle name="Percent 14 2 2 2" xfId="18337"/>
    <cellStyle name="Percent 14 3" xfId="18338"/>
    <cellStyle name="Percent 14 3 2" xfId="18339"/>
    <cellStyle name="Percent 14 4" xfId="18340"/>
    <cellStyle name="Percent 14 4 2" xfId="18341"/>
    <cellStyle name="Percent 14 4 3" xfId="18342"/>
    <cellStyle name="Percent 14 5" xfId="18343"/>
    <cellStyle name="Percent 14 5 2" xfId="18344"/>
    <cellStyle name="Percent 15" xfId="18345"/>
    <cellStyle name="Percent 15 2" xfId="18346"/>
    <cellStyle name="Percent 15 2 2" xfId="18347"/>
    <cellStyle name="Percent 15 2 3" xfId="18348"/>
    <cellStyle name="Percent 15 2 4" xfId="18349"/>
    <cellStyle name="Percent 15 2 5" xfId="18350"/>
    <cellStyle name="Percent 15 3" xfId="18351"/>
    <cellStyle name="Percent 15 3 2" xfId="18352"/>
    <cellStyle name="Percent 15 4" xfId="18353"/>
    <cellStyle name="Percent 15 4 2" xfId="18354"/>
    <cellStyle name="Percent 15 4 3" xfId="18355"/>
    <cellStyle name="Percent 15 5" xfId="18356"/>
    <cellStyle name="Percent 15 6" xfId="18357"/>
    <cellStyle name="Percent 16" xfId="18358"/>
    <cellStyle name="Percent 16 2" xfId="18359"/>
    <cellStyle name="Percent 16 2 2" xfId="18360"/>
    <cellStyle name="Percent 16 2 3" xfId="18361"/>
    <cellStyle name="Percent 16 3" xfId="18362"/>
    <cellStyle name="Percent 16 3 2" xfId="18363"/>
    <cellStyle name="Percent 16 3 3" xfId="18364"/>
    <cellStyle name="Percent 16 4" xfId="18365"/>
    <cellStyle name="Percent 16 4 2" xfId="18366"/>
    <cellStyle name="Percent 16 4 3" xfId="18367"/>
    <cellStyle name="Percent 17" xfId="18368"/>
    <cellStyle name="Percent 17 2" xfId="18369"/>
    <cellStyle name="Percent 17 2 2" xfId="18370"/>
    <cellStyle name="Percent 17 2 3" xfId="18371"/>
    <cellStyle name="Percent 17 2 4" xfId="18372"/>
    <cellStyle name="Percent 17 3" xfId="18373"/>
    <cellStyle name="Percent 17 3 2" xfId="18374"/>
    <cellStyle name="Percent 17 3 3" xfId="18375"/>
    <cellStyle name="Percent 17 4" xfId="18376"/>
    <cellStyle name="Percent 17 4 2" xfId="18377"/>
    <cellStyle name="Percent 17 4 3" xfId="18378"/>
    <cellStyle name="Percent 18" xfId="18379"/>
    <cellStyle name="Percent 18 2" xfId="18380"/>
    <cellStyle name="Percent 18 2 2" xfId="18381"/>
    <cellStyle name="Percent 18 2 3" xfId="18382"/>
    <cellStyle name="Percent 18 3" xfId="18383"/>
    <cellStyle name="Percent 18 3 2" xfId="18384"/>
    <cellStyle name="Percent 18 3 3" xfId="18385"/>
    <cellStyle name="Percent 18 4" xfId="18386"/>
    <cellStyle name="Percent 18 4 2" xfId="18387"/>
    <cellStyle name="Percent 18 4 3" xfId="18388"/>
    <cellStyle name="Percent 18 5" xfId="18389"/>
    <cellStyle name="Percent 18 5 2" xfId="18390"/>
    <cellStyle name="Percent 19" xfId="18391"/>
    <cellStyle name="Percent 19 2" xfId="18392"/>
    <cellStyle name="Percent 19 2 2" xfId="18393"/>
    <cellStyle name="Percent 19 2 3" xfId="18394"/>
    <cellStyle name="Percent 19 3" xfId="18395"/>
    <cellStyle name="Percent 19 3 2" xfId="18396"/>
    <cellStyle name="Percent 19 3 3" xfId="18397"/>
    <cellStyle name="Percent 19 4" xfId="18398"/>
    <cellStyle name="Percent 19 4 2" xfId="18399"/>
    <cellStyle name="Percent 19 4 3" xfId="18400"/>
    <cellStyle name="Percent 2" xfId="18401"/>
    <cellStyle name="Percent 2 2" xfId="18402"/>
    <cellStyle name="Percent 2 2 2" xfId="18403"/>
    <cellStyle name="Percent 2 2 2 2" xfId="18404"/>
    <cellStyle name="Percent 2 2 2 3" xfId="18405"/>
    <cellStyle name="Percent 2 2 3" xfId="18406"/>
    <cellStyle name="Percent 2 2 4" xfId="18407"/>
    <cellStyle name="Percent 2 3" xfId="18408"/>
    <cellStyle name="Percent 2 3 2" xfId="18409"/>
    <cellStyle name="Percent 2 3 3" xfId="6"/>
    <cellStyle name="Percent 2 3 4" xfId="18410"/>
    <cellStyle name="Percent 2 4" xfId="18411"/>
    <cellStyle name="Percent 2 4 2" xfId="18412"/>
    <cellStyle name="Percent 2 4 3" xfId="18413"/>
    <cellStyle name="Percent 2 5" xfId="18414"/>
    <cellStyle name="Percent 2 6" xfId="18415"/>
    <cellStyle name="Percent 2 7" xfId="18416"/>
    <cellStyle name="Percent 20" xfId="18417"/>
    <cellStyle name="Percent 20 2" xfId="18418"/>
    <cellStyle name="Percent 20 2 2" xfId="18419"/>
    <cellStyle name="Percent 20 2 3" xfId="18420"/>
    <cellStyle name="Percent 20 2 4" xfId="18421"/>
    <cellStyle name="Percent 20 2 5" xfId="18422"/>
    <cellStyle name="Percent 20 3" xfId="18423"/>
    <cellStyle name="Percent 20 4" xfId="18424"/>
    <cellStyle name="Percent 20 5" xfId="18425"/>
    <cellStyle name="Percent 21" xfId="18426"/>
    <cellStyle name="Percent 21 2" xfId="18427"/>
    <cellStyle name="Percent 21 3" xfId="18428"/>
    <cellStyle name="Percent 22" xfId="18429"/>
    <cellStyle name="Percent 22 2" xfId="18430"/>
    <cellStyle name="Percent 22 2 2" xfId="18431"/>
    <cellStyle name="Percent 22 3" xfId="18432"/>
    <cellStyle name="Percent 22 3 2" xfId="18433"/>
    <cellStyle name="Percent 22 3 3" xfId="18434"/>
    <cellStyle name="Percent 22 4" xfId="18435"/>
    <cellStyle name="Percent 22 4 2" xfId="18436"/>
    <cellStyle name="Percent 23" xfId="18437"/>
    <cellStyle name="Percent 23 2" xfId="18438"/>
    <cellStyle name="Percent 23 2 2" xfId="18439"/>
    <cellStyle name="Percent 23 3" xfId="18440"/>
    <cellStyle name="Percent 23 3 2" xfId="18441"/>
    <cellStyle name="Percent 23 3 3" xfId="18442"/>
    <cellStyle name="Percent 23 4" xfId="18443"/>
    <cellStyle name="Percent 23 4 2" xfId="18444"/>
    <cellStyle name="Percent 24" xfId="18445"/>
    <cellStyle name="Percent 24 2" xfId="18446"/>
    <cellStyle name="Percent 24 2 2" xfId="18447"/>
    <cellStyle name="Percent 24 2 3" xfId="18448"/>
    <cellStyle name="Percent 24 3" xfId="18449"/>
    <cellStyle name="Percent 24 3 2" xfId="18450"/>
    <cellStyle name="Percent 24 3 3" xfId="18451"/>
    <cellStyle name="Percent 24 4" xfId="18452"/>
    <cellStyle name="Percent 24 4 2" xfId="18453"/>
    <cellStyle name="Percent 24 4 3" xfId="18454"/>
    <cellStyle name="Percent 24 5" xfId="18455"/>
    <cellStyle name="Percent 25" xfId="18456"/>
    <cellStyle name="Percent 25 2" xfId="18457"/>
    <cellStyle name="Percent 25 2 2" xfId="18458"/>
    <cellStyle name="Percent 25 2 3" xfId="18459"/>
    <cellStyle name="Percent 25 3" xfId="18460"/>
    <cellStyle name="Percent 26" xfId="18461"/>
    <cellStyle name="Percent 26 2" xfId="18462"/>
    <cellStyle name="Percent 26 3" xfId="18463"/>
    <cellStyle name="Percent 27" xfId="18464"/>
    <cellStyle name="Percent 27 2" xfId="18465"/>
    <cellStyle name="Percent 27 3" xfId="18466"/>
    <cellStyle name="Percent 28" xfId="18467"/>
    <cellStyle name="Percent 28 2" xfId="18468"/>
    <cellStyle name="Percent 28 3" xfId="18469"/>
    <cellStyle name="Percent 29" xfId="18470"/>
    <cellStyle name="Percent 29 2" xfId="18471"/>
    <cellStyle name="Percent 29 3" xfId="18472"/>
    <cellStyle name="Percent 3" xfId="18473"/>
    <cellStyle name="Percent 3 2" xfId="18474"/>
    <cellStyle name="Percent 3 2 2" xfId="18475"/>
    <cellStyle name="Percent 3 2 2 2" xfId="18476"/>
    <cellStyle name="Percent 3 2 2 3" xfId="18477"/>
    <cellStyle name="Percent 3 2 3" xfId="18478"/>
    <cellStyle name="Percent 3 2 4" xfId="18479"/>
    <cellStyle name="Percent 3 3" xfId="18480"/>
    <cellStyle name="Percent 3 3 2" xfId="18481"/>
    <cellStyle name="Percent 3 3 3" xfId="18482"/>
    <cellStyle name="Percent 3 4" xfId="18483"/>
    <cellStyle name="Percent 3 5" xfId="18484"/>
    <cellStyle name="Percent 3 6" xfId="18485"/>
    <cellStyle name="Percent 30" xfId="18486"/>
    <cellStyle name="Percent 30 2" xfId="18487"/>
    <cellStyle name="Percent 30 3" xfId="18488"/>
    <cellStyle name="Percent 31" xfId="18489"/>
    <cellStyle name="Percent 31 2" xfId="18490"/>
    <cellStyle name="Percent 31 3" xfId="18491"/>
    <cellStyle name="Percent 32" xfId="18492"/>
    <cellStyle name="Percent 32 2" xfId="18493"/>
    <cellStyle name="Percent 32 3" xfId="18494"/>
    <cellStyle name="Percent 33" xfId="18495"/>
    <cellStyle name="Percent 33 2" xfId="18496"/>
    <cellStyle name="Percent 33 3" xfId="18497"/>
    <cellStyle name="Percent 34" xfId="18498"/>
    <cellStyle name="Percent 34 2" xfId="18499"/>
    <cellStyle name="Percent 34 3" xfId="18500"/>
    <cellStyle name="Percent 35" xfId="18501"/>
    <cellStyle name="Percent 35 2" xfId="18502"/>
    <cellStyle name="Percent 35 3" xfId="18503"/>
    <cellStyle name="Percent 36" xfId="18504"/>
    <cellStyle name="Percent 36 2" xfId="18505"/>
    <cellStyle name="Percent 36 3" xfId="18506"/>
    <cellStyle name="Percent 37" xfId="18507"/>
    <cellStyle name="Percent 37 2" xfId="18508"/>
    <cellStyle name="Percent 37 3" xfId="18509"/>
    <cellStyle name="Percent 38" xfId="18510"/>
    <cellStyle name="Percent 38 2" xfId="18511"/>
    <cellStyle name="Percent 38 3" xfId="18512"/>
    <cellStyle name="Percent 39" xfId="18513"/>
    <cellStyle name="Percent 39 2" xfId="18514"/>
    <cellStyle name="Percent 39 3" xfId="18515"/>
    <cellStyle name="Percent 4" xfId="18516"/>
    <cellStyle name="Percent 4 2" xfId="18517"/>
    <cellStyle name="Percent 4 2 2" xfId="18518"/>
    <cellStyle name="Percent 4 2 3" xfId="18519"/>
    <cellStyle name="Percent 4 2 3 2" xfId="18520"/>
    <cellStyle name="Percent 4 2 3 3" xfId="18521"/>
    <cellStyle name="Percent 4 2 4" xfId="18522"/>
    <cellStyle name="Percent 4 2 5" xfId="18523"/>
    <cellStyle name="Percent 4 3" xfId="18524"/>
    <cellStyle name="Percent 4 3 2" xfId="18525"/>
    <cellStyle name="Percent 4 3 3" xfId="18526"/>
    <cellStyle name="Percent 4 4" xfId="18527"/>
    <cellStyle name="Percent 4 5" xfId="18528"/>
    <cellStyle name="Percent 40" xfId="18529"/>
    <cellStyle name="Percent 40 2" xfId="18530"/>
    <cellStyle name="Percent 40 3" xfId="18531"/>
    <cellStyle name="Percent 41" xfId="18532"/>
    <cellStyle name="Percent 41 2" xfId="18533"/>
    <cellStyle name="Percent 41 3" xfId="18534"/>
    <cellStyle name="Percent 42" xfId="18535"/>
    <cellStyle name="Percent 42 2" xfId="18536"/>
    <cellStyle name="Percent 42 3" xfId="18537"/>
    <cellStyle name="Percent 43" xfId="18538"/>
    <cellStyle name="Percent 43 2" xfId="18539"/>
    <cellStyle name="Percent 43 3" xfId="18540"/>
    <cellStyle name="Percent 44" xfId="18541"/>
    <cellStyle name="Percent 44 2" xfId="18542"/>
    <cellStyle name="Percent 44 3" xfId="18543"/>
    <cellStyle name="Percent 45" xfId="18544"/>
    <cellStyle name="Percent 45 2" xfId="18545"/>
    <cellStyle name="Percent 45 3" xfId="18546"/>
    <cellStyle name="Percent 46" xfId="18547"/>
    <cellStyle name="Percent 47" xfId="18548"/>
    <cellStyle name="Percent 48" xfId="18549"/>
    <cellStyle name="Percent 49" xfId="18550"/>
    <cellStyle name="Percent 5" xfId="18551"/>
    <cellStyle name="Percent 5 2" xfId="18552"/>
    <cellStyle name="Percent 5 2 2" xfId="18553"/>
    <cellStyle name="Percent 5 2 3" xfId="18554"/>
    <cellStyle name="Percent 5 3" xfId="18555"/>
    <cellStyle name="Percent 5 4" xfId="18556"/>
    <cellStyle name="Percent 5 5" xfId="18557"/>
    <cellStyle name="Percent 50" xfId="18558"/>
    <cellStyle name="Percent 51" xfId="18559"/>
    <cellStyle name="Percent 52" xfId="18560"/>
    <cellStyle name="Percent 53" xfId="18561"/>
    <cellStyle name="Percent 54" xfId="18562"/>
    <cellStyle name="Percent 55" xfId="18563"/>
    <cellStyle name="Percent 56" xfId="18564"/>
    <cellStyle name="Percent 57" xfId="18565"/>
    <cellStyle name="Percent 58" xfId="18566"/>
    <cellStyle name="Percent 59" xfId="18567"/>
    <cellStyle name="Percent 6" xfId="18568"/>
    <cellStyle name="Percent 6 2" xfId="18569"/>
    <cellStyle name="Percent 6 2 2" xfId="18570"/>
    <cellStyle name="Percent 6 2 2 2" xfId="18571"/>
    <cellStyle name="Percent 6 2 2 3" xfId="18572"/>
    <cellStyle name="Percent 6 2 3" xfId="18573"/>
    <cellStyle name="Percent 6 2 4" xfId="18574"/>
    <cellStyle name="Percent 6 3" xfId="18575"/>
    <cellStyle name="Percent 6 3 2" xfId="18576"/>
    <cellStyle name="Percent 6 3 3" xfId="18577"/>
    <cellStyle name="Percent 6 4" xfId="18578"/>
    <cellStyle name="Percent 6 5" xfId="18579"/>
    <cellStyle name="Percent 60" xfId="18580"/>
    <cellStyle name="Percent 61" xfId="18581"/>
    <cellStyle name="Percent 62" xfId="18582"/>
    <cellStyle name="Percent 63" xfId="18583"/>
    <cellStyle name="Percent 64" xfId="18584"/>
    <cellStyle name="Percent 65" xfId="18585"/>
    <cellStyle name="Percent 66" xfId="18586"/>
    <cellStyle name="Percent 67" xfId="18587"/>
    <cellStyle name="Percent 68" xfId="18588"/>
    <cellStyle name="Percent 68 2" xfId="18589"/>
    <cellStyle name="Percent 69" xfId="18590"/>
    <cellStyle name="Percent 7" xfId="18591"/>
    <cellStyle name="Percent 7 10" xfId="18592"/>
    <cellStyle name="Percent 7 2" xfId="18593"/>
    <cellStyle name="Percent 7 2 2" xfId="18594"/>
    <cellStyle name="Percent 7 2 3" xfId="18595"/>
    <cellStyle name="Percent 7 3" xfId="18596"/>
    <cellStyle name="Percent 7 3 2" xfId="18597"/>
    <cellStyle name="Percent 7 3 3" xfId="18598"/>
    <cellStyle name="Percent 7 3 4" xfId="18599"/>
    <cellStyle name="Percent 7 3 5" xfId="18600"/>
    <cellStyle name="Percent 7 4" xfId="18601"/>
    <cellStyle name="Percent 7 4 2" xfId="18602"/>
    <cellStyle name="Percent 7 5" xfId="18603"/>
    <cellStyle name="Percent 7 5 2" xfId="18604"/>
    <cellStyle name="Percent 7 6" xfId="18605"/>
    <cellStyle name="Percent 7 7" xfId="18606"/>
    <cellStyle name="Percent 7 7 2" xfId="18607"/>
    <cellStyle name="Percent 7 8" xfId="18608"/>
    <cellStyle name="Percent 7 9" xfId="18609"/>
    <cellStyle name="Percent 70" xfId="18610"/>
    <cellStyle name="Percent 71" xfId="18611"/>
    <cellStyle name="Percent 72" xfId="18612"/>
    <cellStyle name="Percent 73" xfId="18613"/>
    <cellStyle name="Percent 74" xfId="18614"/>
    <cellStyle name="Percent 75" xfId="18615"/>
    <cellStyle name="Percent 76" xfId="18616"/>
    <cellStyle name="Percent 77" xfId="18617"/>
    <cellStyle name="Percent 78" xfId="18618"/>
    <cellStyle name="Percent 79" xfId="18619"/>
    <cellStyle name="Percent 8" xfId="18620"/>
    <cellStyle name="Percent 8 2" xfId="18621"/>
    <cellStyle name="Percent 8 2 2" xfId="18622"/>
    <cellStyle name="Percent 8 2 2 2" xfId="18623"/>
    <cellStyle name="Percent 8 3" xfId="18624"/>
    <cellStyle name="Percent 8 4" xfId="18625"/>
    <cellStyle name="Percent 8 5" xfId="18626"/>
    <cellStyle name="Percent 80" xfId="18627"/>
    <cellStyle name="Percent 81" xfId="18628"/>
    <cellStyle name="Percent 82" xfId="18629"/>
    <cellStyle name="Percent 83" xfId="18630"/>
    <cellStyle name="Percent 84" xfId="18631"/>
    <cellStyle name="Percent 84 2" xfId="18632"/>
    <cellStyle name="Percent 85" xfId="18633"/>
    <cellStyle name="Percent 86" xfId="18634"/>
    <cellStyle name="Percent 86 2" xfId="18635"/>
    <cellStyle name="Percent 87" xfId="18636"/>
    <cellStyle name="Percent 88" xfId="18637"/>
    <cellStyle name="Percent 89" xfId="18638"/>
    <cellStyle name="Percent 9" xfId="18639"/>
    <cellStyle name="Percent 9 2" xfId="18640"/>
    <cellStyle name="Percent 9 2 2" xfId="18641"/>
    <cellStyle name="Percent 9 2 3" xfId="18642"/>
    <cellStyle name="Percent 9 2 4" xfId="18643"/>
    <cellStyle name="Percent 9 3" xfId="18644"/>
    <cellStyle name="Percent 9 4" xfId="18645"/>
    <cellStyle name="Percent 90" xfId="18646"/>
    <cellStyle name="Percent 91" xfId="18647"/>
    <cellStyle name="Percent 92" xfId="18648"/>
    <cellStyle name="Percent 93" xfId="18649"/>
    <cellStyle name="Percent 94" xfId="18650"/>
    <cellStyle name="Percent 95" xfId="18651"/>
    <cellStyle name="Percent 96" xfId="18652"/>
    <cellStyle name="Percent 97" xfId="18653"/>
    <cellStyle name="Percent 98" xfId="18654"/>
    <cellStyle name="Percent 99" xfId="18655"/>
    <cellStyle name="Processing" xfId="18656"/>
    <cellStyle name="Processing 2" xfId="18657"/>
    <cellStyle name="Processing 2 2" xfId="18658"/>
    <cellStyle name="Processing 2 3" xfId="18659"/>
    <cellStyle name="Processing 3" xfId="18660"/>
    <cellStyle name="Processing 4" xfId="18661"/>
    <cellStyle name="Processing_AURORA Total New" xfId="18662"/>
    <cellStyle name="PSChar" xfId="18663"/>
    <cellStyle name="PSChar 2" xfId="18664"/>
    <cellStyle name="PSChar 2 2" xfId="18665"/>
    <cellStyle name="PSChar 2 3" xfId="18666"/>
    <cellStyle name="PSChar 3" xfId="18667"/>
    <cellStyle name="PSChar 4" xfId="18668"/>
    <cellStyle name="PSDate" xfId="18669"/>
    <cellStyle name="PSDate 2" xfId="18670"/>
    <cellStyle name="PSDate 2 2" xfId="18671"/>
    <cellStyle name="PSDate 2 3" xfId="18672"/>
    <cellStyle name="PSDate 3" xfId="18673"/>
    <cellStyle name="PSDate 4" xfId="18674"/>
    <cellStyle name="PSDec" xfId="18675"/>
    <cellStyle name="PSDec 2" xfId="18676"/>
    <cellStyle name="PSDec 2 2" xfId="18677"/>
    <cellStyle name="PSDec 2 3" xfId="18678"/>
    <cellStyle name="PSDec 3" xfId="18679"/>
    <cellStyle name="PSDec 4" xfId="18680"/>
    <cellStyle name="PSHeading" xfId="18681"/>
    <cellStyle name="PSHeading 2" xfId="18682"/>
    <cellStyle name="PSHeading 2 2" xfId="18683"/>
    <cellStyle name="PSHeading 2 3" xfId="18684"/>
    <cellStyle name="PSHeading 3" xfId="18685"/>
    <cellStyle name="PSHeading 4" xfId="18686"/>
    <cellStyle name="PSInt" xfId="18687"/>
    <cellStyle name="PSInt 2" xfId="18688"/>
    <cellStyle name="PSInt 2 2" xfId="18689"/>
    <cellStyle name="PSInt 2 3" xfId="18690"/>
    <cellStyle name="PSInt 3" xfId="18691"/>
    <cellStyle name="PSInt 4" xfId="18692"/>
    <cellStyle name="PSSpacer" xfId="18693"/>
    <cellStyle name="PSSpacer 2" xfId="18694"/>
    <cellStyle name="PSSpacer 2 2" xfId="18695"/>
    <cellStyle name="PSSpacer 2 3" xfId="18696"/>
    <cellStyle name="PSSpacer 3" xfId="18697"/>
    <cellStyle name="PSSpacer 4" xfId="18698"/>
    <cellStyle name="purple - Style8" xfId="18699"/>
    <cellStyle name="purple - Style8 2" xfId="18700"/>
    <cellStyle name="purple - Style8 2 2" xfId="18701"/>
    <cellStyle name="purple - Style8 3" xfId="18702"/>
    <cellStyle name="purple - Style8_ACCOUNTS" xfId="18703"/>
    <cellStyle name="Ratio" xfId="18704"/>
    <cellStyle name="Ratio 2" xfId="18705"/>
    <cellStyle name="Ratio 2 2" xfId="18706"/>
    <cellStyle name="Ratio 3" xfId="18707"/>
    <cellStyle name="Ratio 3 2" xfId="18708"/>
    <cellStyle name="Ratio 3 2 2" xfId="18709"/>
    <cellStyle name="Ratio 4" xfId="18710"/>
    <cellStyle name="Ratio 4 2" xfId="18711"/>
    <cellStyle name="Ratio 4 3" xfId="18712"/>
    <cellStyle name="Ratio 5" xfId="18713"/>
    <cellStyle name="Ratio 5 2" xfId="18714"/>
    <cellStyle name="Ratio 6" xfId="18715"/>
    <cellStyle name="RED" xfId="18716"/>
    <cellStyle name="Red - Style7" xfId="18717"/>
    <cellStyle name="Red - Style7 2" xfId="18718"/>
    <cellStyle name="Red - Style7 2 2" xfId="18719"/>
    <cellStyle name="Red - Style7 3" xfId="18720"/>
    <cellStyle name="Red - Style7_ACCOUNTS" xfId="18721"/>
    <cellStyle name="RED 10" xfId="18722"/>
    <cellStyle name="RED 11" xfId="18723"/>
    <cellStyle name="RED 12" xfId="18724"/>
    <cellStyle name="RED 13" xfId="18725"/>
    <cellStyle name="RED 14" xfId="18726"/>
    <cellStyle name="RED 15" xfId="18727"/>
    <cellStyle name="RED 16" xfId="18728"/>
    <cellStyle name="RED 17" xfId="18729"/>
    <cellStyle name="RED 18" xfId="18730"/>
    <cellStyle name="RED 19" xfId="18731"/>
    <cellStyle name="RED 2" xfId="18732"/>
    <cellStyle name="RED 2 2" xfId="18733"/>
    <cellStyle name="RED 20" xfId="18734"/>
    <cellStyle name="RED 21" xfId="18735"/>
    <cellStyle name="RED 22" xfId="18736"/>
    <cellStyle name="RED 23" xfId="18737"/>
    <cellStyle name="RED 24" xfId="18738"/>
    <cellStyle name="RED 3" xfId="18739"/>
    <cellStyle name="RED 4" xfId="18740"/>
    <cellStyle name="RED 5" xfId="18741"/>
    <cellStyle name="RED 6" xfId="18742"/>
    <cellStyle name="RED 7" xfId="18743"/>
    <cellStyle name="RED 8" xfId="18744"/>
    <cellStyle name="RED 9" xfId="18745"/>
    <cellStyle name="RED_04 07E Wild Horse Wind Expansion (C) (2)" xfId="18746"/>
    <cellStyle name="Report" xfId="18747"/>
    <cellStyle name="Report - Style5" xfId="18748"/>
    <cellStyle name="Report - Style6" xfId="18749"/>
    <cellStyle name="Report - Style7" xfId="18750"/>
    <cellStyle name="Report - Style8" xfId="18751"/>
    <cellStyle name="Report 2" xfId="18752"/>
    <cellStyle name="Report 2 2" xfId="18753"/>
    <cellStyle name="Report 2 3" xfId="18754"/>
    <cellStyle name="Report 3" xfId="18755"/>
    <cellStyle name="Report 4" xfId="18756"/>
    <cellStyle name="Report 5" xfId="18757"/>
    <cellStyle name="Report 6" xfId="18758"/>
    <cellStyle name="Report 7" xfId="18759"/>
    <cellStyle name="Report Bar" xfId="18760"/>
    <cellStyle name="Report Bar 2" xfId="18761"/>
    <cellStyle name="Report Bar 2 2" xfId="18762"/>
    <cellStyle name="Report Bar 2 3" xfId="18763"/>
    <cellStyle name="Report Bar 3" xfId="18764"/>
    <cellStyle name="Report Bar 3 2" xfId="18765"/>
    <cellStyle name="Report Bar 4" xfId="18766"/>
    <cellStyle name="Report Bar 5" xfId="18767"/>
    <cellStyle name="Report Bar_AURORA Total New" xfId="18768"/>
    <cellStyle name="Report Heading" xfId="18769"/>
    <cellStyle name="Report Heading 2" xfId="18770"/>
    <cellStyle name="Report Heading 2 2" xfId="18771"/>
    <cellStyle name="Report Heading 3" xfId="18772"/>
    <cellStyle name="Report Heading 3 2" xfId="18773"/>
    <cellStyle name="Report Heading_Electric Rev Req Model (2009 GRC) Rebuttal" xfId="18774"/>
    <cellStyle name="Report Percent" xfId="18775"/>
    <cellStyle name="Report Percent 2" xfId="18776"/>
    <cellStyle name="Report Percent 2 2" xfId="18777"/>
    <cellStyle name="Report Percent 2 2 2" xfId="18778"/>
    <cellStyle name="Report Percent 2 2 3" xfId="18779"/>
    <cellStyle name="Report Percent 2 3" xfId="18780"/>
    <cellStyle name="Report Percent 2 4" xfId="18781"/>
    <cellStyle name="Report Percent 3" xfId="18782"/>
    <cellStyle name="Report Percent 3 2" xfId="18783"/>
    <cellStyle name="Report Percent 3 2 2" xfId="18784"/>
    <cellStyle name="Report Percent 3 2 3" xfId="18785"/>
    <cellStyle name="Report Percent 3 3" xfId="18786"/>
    <cellStyle name="Report Percent 3 3 2" xfId="18787"/>
    <cellStyle name="Report Percent 3 3 3" xfId="18788"/>
    <cellStyle name="Report Percent 3 4" xfId="18789"/>
    <cellStyle name="Report Percent 3 4 2" xfId="18790"/>
    <cellStyle name="Report Percent 3 4 3" xfId="18791"/>
    <cellStyle name="Report Percent 4" xfId="18792"/>
    <cellStyle name="Report Percent 4 2" xfId="18793"/>
    <cellStyle name="Report Percent 4 3" xfId="18794"/>
    <cellStyle name="Report Percent 5" xfId="18795"/>
    <cellStyle name="Report Percent 6" xfId="18796"/>
    <cellStyle name="Report Percent 7" xfId="18797"/>
    <cellStyle name="Report Percent_ACCOUNTS" xfId="18798"/>
    <cellStyle name="Report Unit Cost" xfId="18799"/>
    <cellStyle name="Report Unit Cost 2" xfId="18800"/>
    <cellStyle name="Report Unit Cost 2 2" xfId="18801"/>
    <cellStyle name="Report Unit Cost 2 2 2" xfId="18802"/>
    <cellStyle name="Report Unit Cost 2 2 3" xfId="18803"/>
    <cellStyle name="Report Unit Cost 2 3" xfId="18804"/>
    <cellStyle name="Report Unit Cost 2 4" xfId="18805"/>
    <cellStyle name="Report Unit Cost 3" xfId="18806"/>
    <cellStyle name="Report Unit Cost 3 2" xfId="18807"/>
    <cellStyle name="Report Unit Cost 3 2 2" xfId="18808"/>
    <cellStyle name="Report Unit Cost 3 2 3" xfId="18809"/>
    <cellStyle name="Report Unit Cost 3 3" xfId="18810"/>
    <cellStyle name="Report Unit Cost 3 3 2" xfId="18811"/>
    <cellStyle name="Report Unit Cost 3 3 3" xfId="18812"/>
    <cellStyle name="Report Unit Cost 3 4" xfId="18813"/>
    <cellStyle name="Report Unit Cost 3 4 2" xfId="18814"/>
    <cellStyle name="Report Unit Cost 3 4 3" xfId="18815"/>
    <cellStyle name="Report Unit Cost 4" xfId="18816"/>
    <cellStyle name="Report Unit Cost 4 2" xfId="18817"/>
    <cellStyle name="Report Unit Cost 4 3" xfId="18818"/>
    <cellStyle name="Report Unit Cost 5" xfId="18819"/>
    <cellStyle name="Report Unit Cost 6" xfId="18820"/>
    <cellStyle name="Report Unit Cost 7" xfId="18821"/>
    <cellStyle name="Report Unit Cost_ACCOUNTS" xfId="18822"/>
    <cellStyle name="Report_Adj Bench DR 3 for Initial Briefs (Electric)" xfId="18823"/>
    <cellStyle name="Reports" xfId="18824"/>
    <cellStyle name="Reports 2" xfId="18825"/>
    <cellStyle name="Reports 3" xfId="18826"/>
    <cellStyle name="Reports Total" xfId="18827"/>
    <cellStyle name="Reports Total 2" xfId="18828"/>
    <cellStyle name="Reports Total 2 2" xfId="18829"/>
    <cellStyle name="Reports Total 2 3" xfId="18830"/>
    <cellStyle name="Reports Total 3" xfId="18831"/>
    <cellStyle name="Reports Total 3 2" xfId="18832"/>
    <cellStyle name="Reports Total 4" xfId="18833"/>
    <cellStyle name="Reports Total 5" xfId="18834"/>
    <cellStyle name="Reports Total_AURORA Total New" xfId="18835"/>
    <cellStyle name="Reports Unit Cost Total" xfId="18836"/>
    <cellStyle name="Reports Unit Cost Total 2" xfId="18837"/>
    <cellStyle name="Reports Unit Cost Total 3" xfId="18838"/>
    <cellStyle name="Reports_14.21G &amp; 16.28E Incentive Pay" xfId="18839"/>
    <cellStyle name="RevList" xfId="18840"/>
    <cellStyle name="RevList 2" xfId="18841"/>
    <cellStyle name="round100" xfId="18842"/>
    <cellStyle name="round100 2" xfId="18843"/>
    <cellStyle name="round100 2 2" xfId="18844"/>
    <cellStyle name="round100 2 2 2" xfId="18845"/>
    <cellStyle name="round100 2 2 3" xfId="18846"/>
    <cellStyle name="round100 2 3" xfId="18847"/>
    <cellStyle name="round100 2 4" xfId="18848"/>
    <cellStyle name="round100 3" xfId="18849"/>
    <cellStyle name="round100 3 2" xfId="18850"/>
    <cellStyle name="round100 3 2 2" xfId="18851"/>
    <cellStyle name="round100 3 2 3" xfId="18852"/>
    <cellStyle name="round100 3 3" xfId="18853"/>
    <cellStyle name="round100 3 3 2" xfId="18854"/>
    <cellStyle name="round100 3 3 3" xfId="18855"/>
    <cellStyle name="round100 3 4" xfId="18856"/>
    <cellStyle name="round100 3 4 2" xfId="18857"/>
    <cellStyle name="round100 3 4 3" xfId="18858"/>
    <cellStyle name="round100 4" xfId="18859"/>
    <cellStyle name="round100 4 2" xfId="18860"/>
    <cellStyle name="round100 4 3" xfId="18861"/>
    <cellStyle name="round100 5" xfId="18862"/>
    <cellStyle name="round100 6" xfId="18863"/>
    <cellStyle name="round100 7" xfId="18864"/>
    <cellStyle name="SAPBEXaggData" xfId="18865"/>
    <cellStyle name="SAPBEXaggData 10" xfId="18866"/>
    <cellStyle name="SAPBEXaggData 10 2" xfId="18867"/>
    <cellStyle name="SAPBEXaggData 2" xfId="18868"/>
    <cellStyle name="SAPBEXaggData 2 2" xfId="18869"/>
    <cellStyle name="SAPBEXaggData 2 2 2" xfId="18870"/>
    <cellStyle name="SAPBEXaggData 2 2 3" xfId="18871"/>
    <cellStyle name="SAPBEXaggData 2 3" xfId="18872"/>
    <cellStyle name="SAPBEXaggData 2 4" xfId="18873"/>
    <cellStyle name="SAPBEXaggData 2_2012 Jan CAP ASM Report" xfId="18874"/>
    <cellStyle name="SAPBEXaggData 3" xfId="18875"/>
    <cellStyle name="SAPBEXaggData 3 2" xfId="18876"/>
    <cellStyle name="SAPBEXaggData 3 3" xfId="18877"/>
    <cellStyle name="SAPBEXaggData 4" xfId="18878"/>
    <cellStyle name="SAPBEXaggData 4 2" xfId="18879"/>
    <cellStyle name="SAPBEXaggData 5" xfId="18880"/>
    <cellStyle name="SAPBEXaggData 5 2" xfId="18881"/>
    <cellStyle name="SAPBEXaggData 6" xfId="18882"/>
    <cellStyle name="SAPBEXaggData 6 2" xfId="18883"/>
    <cellStyle name="SAPBEXaggData 7" xfId="18884"/>
    <cellStyle name="SAPBEXaggData 7 2" xfId="18885"/>
    <cellStyle name="SAPBEXaggData 8" xfId="18886"/>
    <cellStyle name="SAPBEXaggData 8 2" xfId="18887"/>
    <cellStyle name="SAPBEXaggData 9" xfId="18888"/>
    <cellStyle name="SAPBEXaggData 9 2" xfId="18889"/>
    <cellStyle name="SAPBEXaggData_2011 OM ASM Report" xfId="18890"/>
    <cellStyle name="SAPBEXaggDataEmph" xfId="18891"/>
    <cellStyle name="SAPBEXaggDataEmph 2" xfId="18892"/>
    <cellStyle name="SAPBEXaggDataEmph 2 2" xfId="18893"/>
    <cellStyle name="SAPBEXaggDataEmph 2 3" xfId="18894"/>
    <cellStyle name="SAPBEXaggDataEmph 3" xfId="18895"/>
    <cellStyle name="SAPBEXaggDataEmph 3 2" xfId="18896"/>
    <cellStyle name="SAPBEXaggDataEmph_2011 OM ASM Report" xfId="18897"/>
    <cellStyle name="SAPBEXaggItem" xfId="18898"/>
    <cellStyle name="SAPBEXaggItem 2" xfId="18899"/>
    <cellStyle name="SAPBEXaggItem 2 2" xfId="18900"/>
    <cellStyle name="SAPBEXaggItem 2 3" xfId="18901"/>
    <cellStyle name="SAPBEXaggItem 3" xfId="18902"/>
    <cellStyle name="SAPBEXaggItem 3 2" xfId="18903"/>
    <cellStyle name="SAPBEXaggItem 3 3" xfId="18904"/>
    <cellStyle name="SAPBEXaggItem 4" xfId="18905"/>
    <cellStyle name="SAPBEXaggItem 4 2" xfId="18906"/>
    <cellStyle name="SAPBEXaggItem_2011 June O&amp;M and Capital Snapshot_Prelim" xfId="18907"/>
    <cellStyle name="SAPBEXaggItemX" xfId="18908"/>
    <cellStyle name="SAPBEXaggItemX 2" xfId="18909"/>
    <cellStyle name="SAPBEXaggItemX 2 2" xfId="18910"/>
    <cellStyle name="SAPBEXaggItemX 2 2 2" xfId="18911"/>
    <cellStyle name="SAPBEXaggItemX 2 2 3" xfId="18912"/>
    <cellStyle name="SAPBEXaggItemX 2 3" xfId="18913"/>
    <cellStyle name="SAPBEXaggItemX 2 4" xfId="18914"/>
    <cellStyle name="SAPBEXaggItemX 3" xfId="18915"/>
    <cellStyle name="SAPBEXaggItemX 3 2" xfId="18916"/>
    <cellStyle name="SAPBEXaggItemX_2011 OM ASM Report" xfId="18917"/>
    <cellStyle name="SAPBEXchaText" xfId="18918"/>
    <cellStyle name="SAPBEXchaText 2" xfId="18919"/>
    <cellStyle name="SAPBEXchaText 2 2" xfId="18920"/>
    <cellStyle name="SAPBEXchaText 2 2 2" xfId="18921"/>
    <cellStyle name="SAPBEXchaText 2 2 3" xfId="18922"/>
    <cellStyle name="SAPBEXchaText 2 3" xfId="18923"/>
    <cellStyle name="SAPBEXchaText 2 4" xfId="18924"/>
    <cellStyle name="SAPBEXchaText 3" xfId="18925"/>
    <cellStyle name="SAPBEXchaText 3 2" xfId="18926"/>
    <cellStyle name="SAPBEXchaText 3 2 2" xfId="18927"/>
    <cellStyle name="SAPBEXchaText 3 2 3" xfId="18928"/>
    <cellStyle name="SAPBEXchaText 3 3" xfId="18929"/>
    <cellStyle name="SAPBEXchaText 3 3 2" xfId="18930"/>
    <cellStyle name="SAPBEXchaText 3 3 3" xfId="18931"/>
    <cellStyle name="SAPBEXchaText 3 4" xfId="18932"/>
    <cellStyle name="SAPBEXchaText 3 4 2" xfId="18933"/>
    <cellStyle name="SAPBEXchaText 3 4 3" xfId="18934"/>
    <cellStyle name="SAPBEXchaText 3 5" xfId="18935"/>
    <cellStyle name="SAPBEXchaText 4" xfId="18936"/>
    <cellStyle name="SAPBEXchaText 4 2" xfId="18937"/>
    <cellStyle name="SAPBEXchaText 4 3" xfId="18938"/>
    <cellStyle name="SAPBEXchaText 5" xfId="18939"/>
    <cellStyle name="SAPBEXchaText 6" xfId="18940"/>
    <cellStyle name="SAPBEXchaText 7" xfId="18941"/>
    <cellStyle name="SAPBEXchaText 8" xfId="18942"/>
    <cellStyle name="SAPBEXchaText 9" xfId="18943"/>
    <cellStyle name="SAPBEXchaText_2011 June O&amp;M and Capital Snapshot_Prelim" xfId="18944"/>
    <cellStyle name="SAPBEXexcBad7" xfId="18945"/>
    <cellStyle name="SAPBEXexcBad7 2" xfId="18946"/>
    <cellStyle name="SAPBEXexcBad7 2 2" xfId="18947"/>
    <cellStyle name="SAPBEXexcBad7 2 3" xfId="18948"/>
    <cellStyle name="SAPBEXexcBad7 3" xfId="18949"/>
    <cellStyle name="SAPBEXexcBad7 3 2" xfId="18950"/>
    <cellStyle name="SAPBEXexcBad7_2011 June O&amp;M and Capital Snapshot_Prelim" xfId="18951"/>
    <cellStyle name="SAPBEXexcBad8" xfId="18952"/>
    <cellStyle name="SAPBEXexcBad8 2" xfId="18953"/>
    <cellStyle name="SAPBEXexcBad8 2 2" xfId="18954"/>
    <cellStyle name="SAPBEXexcBad8 2 3" xfId="18955"/>
    <cellStyle name="SAPBEXexcBad8 3" xfId="18956"/>
    <cellStyle name="SAPBEXexcBad8 3 2" xfId="18957"/>
    <cellStyle name="SAPBEXexcBad8_2011 June O&amp;M and Capital Snapshot_Prelim" xfId="18958"/>
    <cellStyle name="SAPBEXexcBad9" xfId="18959"/>
    <cellStyle name="SAPBEXexcBad9 2" xfId="18960"/>
    <cellStyle name="SAPBEXexcBad9 2 2" xfId="18961"/>
    <cellStyle name="SAPBEXexcBad9 2 3" xfId="18962"/>
    <cellStyle name="SAPBEXexcBad9 3" xfId="18963"/>
    <cellStyle name="SAPBEXexcBad9 3 2" xfId="18964"/>
    <cellStyle name="SAPBEXexcBad9_2011 June O&amp;M and Capital Snapshot_Prelim" xfId="18965"/>
    <cellStyle name="SAPBEXexcCritical4" xfId="18966"/>
    <cellStyle name="SAPBEXexcCritical4 2" xfId="18967"/>
    <cellStyle name="SAPBEXexcCritical4 2 2" xfId="18968"/>
    <cellStyle name="SAPBEXexcCritical4 2 3" xfId="18969"/>
    <cellStyle name="SAPBEXexcCritical4 3" xfId="18970"/>
    <cellStyle name="SAPBEXexcCritical4 3 2" xfId="18971"/>
    <cellStyle name="SAPBEXexcCritical4_2011 June O&amp;M and Capital Snapshot_Prelim" xfId="18972"/>
    <cellStyle name="SAPBEXexcCritical5" xfId="18973"/>
    <cellStyle name="SAPBEXexcCritical5 2" xfId="18974"/>
    <cellStyle name="SAPBEXexcCritical5 2 2" xfId="18975"/>
    <cellStyle name="SAPBEXexcCritical5 2 3" xfId="18976"/>
    <cellStyle name="SAPBEXexcCritical5 3" xfId="18977"/>
    <cellStyle name="SAPBEXexcCritical5 3 2" xfId="18978"/>
    <cellStyle name="SAPBEXexcCritical5_2011 June O&amp;M and Capital Snapshot_Prelim" xfId="18979"/>
    <cellStyle name="SAPBEXexcCritical6" xfId="18980"/>
    <cellStyle name="SAPBEXexcCritical6 2" xfId="18981"/>
    <cellStyle name="SAPBEXexcCritical6 2 2" xfId="18982"/>
    <cellStyle name="SAPBEXexcCritical6 2 3" xfId="18983"/>
    <cellStyle name="SAPBEXexcCritical6 3" xfId="18984"/>
    <cellStyle name="SAPBEXexcCritical6 3 2" xfId="18985"/>
    <cellStyle name="SAPBEXexcCritical6_2011 June O&amp;M and Capital Snapshot_Prelim" xfId="18986"/>
    <cellStyle name="SAPBEXexcGood1" xfId="18987"/>
    <cellStyle name="SAPBEXexcGood1 2" xfId="18988"/>
    <cellStyle name="SAPBEXexcGood1 2 2" xfId="18989"/>
    <cellStyle name="SAPBEXexcGood1 2 3" xfId="18990"/>
    <cellStyle name="SAPBEXexcGood1 3" xfId="18991"/>
    <cellStyle name="SAPBEXexcGood1 3 2" xfId="18992"/>
    <cellStyle name="SAPBEXexcGood1_2011 June O&amp;M and Capital Snapshot_Prelim" xfId="18993"/>
    <cellStyle name="SAPBEXexcGood2" xfId="18994"/>
    <cellStyle name="SAPBEXexcGood2 2" xfId="18995"/>
    <cellStyle name="SAPBEXexcGood2 2 2" xfId="18996"/>
    <cellStyle name="SAPBEXexcGood2 2 3" xfId="18997"/>
    <cellStyle name="SAPBEXexcGood2 3" xfId="18998"/>
    <cellStyle name="SAPBEXexcGood2 3 2" xfId="18999"/>
    <cellStyle name="SAPBEXexcGood2_2011 June O&amp;M and Capital Snapshot_Prelim" xfId="19000"/>
    <cellStyle name="SAPBEXexcGood3" xfId="19001"/>
    <cellStyle name="SAPBEXexcGood3 2" xfId="19002"/>
    <cellStyle name="SAPBEXexcGood3 2 2" xfId="19003"/>
    <cellStyle name="SAPBEXexcGood3 2 3" xfId="19004"/>
    <cellStyle name="SAPBEXexcGood3 3" xfId="19005"/>
    <cellStyle name="SAPBEXexcGood3 3 2" xfId="19006"/>
    <cellStyle name="SAPBEXexcGood3_2011 June O&amp;M and Capital Snapshot_Prelim" xfId="19007"/>
    <cellStyle name="SAPBEXfilterDrill" xfId="19008"/>
    <cellStyle name="SAPBEXfilterDrill 2" xfId="19009"/>
    <cellStyle name="SAPBEXfilterDrill 2 2" xfId="19010"/>
    <cellStyle name="SAPBEXfilterDrill 2 3" xfId="19011"/>
    <cellStyle name="SAPBEXfilterDrill 3" xfId="19012"/>
    <cellStyle name="SAPBEXfilterDrill 3 2" xfId="19013"/>
    <cellStyle name="SAPBEXfilterDrill 3 3" xfId="19014"/>
    <cellStyle name="SAPBEXfilterDrill 4" xfId="19015"/>
    <cellStyle name="SAPBEXfilterDrill 4 2" xfId="19016"/>
    <cellStyle name="SAPBEXfilterDrill_2011 June O&amp;M and Capital Snapshot_Prelim" xfId="19017"/>
    <cellStyle name="SAPBEXfilterItem" xfId="19018"/>
    <cellStyle name="SAPBEXfilterItem 10" xfId="19019"/>
    <cellStyle name="SAPBEXfilterItem 10 2" xfId="19020"/>
    <cellStyle name="SAPBEXfilterItem 2" xfId="19021"/>
    <cellStyle name="SAPBEXfilterItem 2 2" xfId="19022"/>
    <cellStyle name="SAPBEXfilterItem 2 3" xfId="19023"/>
    <cellStyle name="SAPBEXfilterItem 2 4" xfId="19024"/>
    <cellStyle name="SAPBEXfilterItem 2_2012 Jan CAP ASM Report" xfId="19025"/>
    <cellStyle name="SAPBEXfilterItem 3" xfId="19026"/>
    <cellStyle name="SAPBEXfilterItem 3 2" xfId="19027"/>
    <cellStyle name="SAPBEXfilterItem 4" xfId="19028"/>
    <cellStyle name="SAPBEXfilterItem 4 2" xfId="19029"/>
    <cellStyle name="SAPBEXfilterItem 5" xfId="19030"/>
    <cellStyle name="SAPBEXfilterItem 5 2" xfId="19031"/>
    <cellStyle name="SAPBEXfilterItem 6" xfId="19032"/>
    <cellStyle name="SAPBEXfilterItem 6 2" xfId="19033"/>
    <cellStyle name="SAPBEXfilterItem 7" xfId="19034"/>
    <cellStyle name="SAPBEXfilterItem 7 2" xfId="19035"/>
    <cellStyle name="SAPBEXfilterItem 8" xfId="19036"/>
    <cellStyle name="SAPBEXfilterItem 8 2" xfId="19037"/>
    <cellStyle name="SAPBEXfilterItem 9" xfId="19038"/>
    <cellStyle name="SAPBEXfilterItem 9 2" xfId="19039"/>
    <cellStyle name="SAPBEXfilterItem_2011 OM ASM Report" xfId="19040"/>
    <cellStyle name="SAPBEXfilterText" xfId="19041"/>
    <cellStyle name="SAPBEXfilterText 10" xfId="19042"/>
    <cellStyle name="SAPBEXfilterText 10 2" xfId="19043"/>
    <cellStyle name="SAPBEXfilterText 2" xfId="19044"/>
    <cellStyle name="SAPBEXfilterText 2 2" xfId="19045"/>
    <cellStyle name="SAPBEXfilterText 3" xfId="19046"/>
    <cellStyle name="SAPBEXfilterText 4" xfId="19047"/>
    <cellStyle name="SAPBEXfilterText 4 2" xfId="19048"/>
    <cellStyle name="SAPBEXfilterText 4 3" xfId="19049"/>
    <cellStyle name="SAPBEXfilterText 4 4" xfId="19050"/>
    <cellStyle name="SAPBEXfilterText 4_2012 Jan CAP ASM Report" xfId="19051"/>
    <cellStyle name="SAPBEXfilterText 5" xfId="19052"/>
    <cellStyle name="SAPBEXfilterText 5 2" xfId="19053"/>
    <cellStyle name="SAPBEXfilterText 6" xfId="19054"/>
    <cellStyle name="SAPBEXfilterText 6 2" xfId="19055"/>
    <cellStyle name="SAPBEXfilterText 7" xfId="19056"/>
    <cellStyle name="SAPBEXfilterText 7 2" xfId="19057"/>
    <cellStyle name="SAPBEXfilterText 8" xfId="19058"/>
    <cellStyle name="SAPBEXfilterText 8 2" xfId="19059"/>
    <cellStyle name="SAPBEXfilterText 9" xfId="19060"/>
    <cellStyle name="SAPBEXfilterText 9 2" xfId="19061"/>
    <cellStyle name="SAPBEXfilterText_05-2011 ASM Template - CAPEX" xfId="19062"/>
    <cellStyle name="SAPBEXformats" xfId="19063"/>
    <cellStyle name="SAPBEXformats 2" xfId="19064"/>
    <cellStyle name="SAPBEXformats 2 2" xfId="19065"/>
    <cellStyle name="SAPBEXformats 2 3" xfId="19066"/>
    <cellStyle name="SAPBEXformats 3" xfId="19067"/>
    <cellStyle name="SAPBEXformats 3 2" xfId="19068"/>
    <cellStyle name="SAPBEXformats 3 3" xfId="19069"/>
    <cellStyle name="SAPBEXformats 4" xfId="19070"/>
    <cellStyle name="SAPBEXformats 4 2" xfId="19071"/>
    <cellStyle name="SAPBEXformats_2011 June O&amp;M and Capital Snapshot_Prelim" xfId="19072"/>
    <cellStyle name="SAPBEXheaderItem" xfId="19073"/>
    <cellStyle name="SAPBEXheaderItem 10" xfId="19074"/>
    <cellStyle name="SAPBEXheaderItem 10 2" xfId="19075"/>
    <cellStyle name="SAPBEXheaderItem 2" xfId="19076"/>
    <cellStyle name="SAPBEXheaderItem 2 2" xfId="19077"/>
    <cellStyle name="SAPBEXheaderItem 2 2 2" xfId="19078"/>
    <cellStyle name="SAPBEXheaderItem 2 2 3" xfId="19079"/>
    <cellStyle name="SAPBEXheaderItem 2 3" xfId="19080"/>
    <cellStyle name="SAPBEXheaderItem 2_2011 Operations Snapshot" xfId="19081"/>
    <cellStyle name="SAPBEXheaderItem 3" xfId="19082"/>
    <cellStyle name="SAPBEXheaderItem 4" xfId="19083"/>
    <cellStyle name="SAPBEXheaderItem 4 2" xfId="19084"/>
    <cellStyle name="SAPBEXheaderItem 4 2 2" xfId="19085"/>
    <cellStyle name="SAPBEXheaderItem 4 2 3" xfId="19086"/>
    <cellStyle name="SAPBEXheaderItem 4 3" xfId="19087"/>
    <cellStyle name="SAPBEXheaderItem 4 4" xfId="19088"/>
    <cellStyle name="SAPBEXheaderItem 4_2012 Jan CAP ASM Report" xfId="19089"/>
    <cellStyle name="SAPBEXheaderItem 5" xfId="19090"/>
    <cellStyle name="SAPBEXheaderItem 5 2" xfId="19091"/>
    <cellStyle name="SAPBEXheaderItem 5 3" xfId="19092"/>
    <cellStyle name="SAPBEXheaderItem 6" xfId="19093"/>
    <cellStyle name="SAPBEXheaderItem 6 2" xfId="19094"/>
    <cellStyle name="SAPBEXheaderItem 7" xfId="19095"/>
    <cellStyle name="SAPBEXheaderItem 7 2" xfId="19096"/>
    <cellStyle name="SAPBEXheaderItem 8" xfId="19097"/>
    <cellStyle name="SAPBEXheaderItem 8 2" xfId="19098"/>
    <cellStyle name="SAPBEXheaderItem 9" xfId="19099"/>
    <cellStyle name="SAPBEXheaderItem 9 2" xfId="19100"/>
    <cellStyle name="SAPBEXheaderItem_05-2011 ASM Template - CAPEX" xfId="19101"/>
    <cellStyle name="SAPBEXheaderText" xfId="19102"/>
    <cellStyle name="SAPBEXheaderText 10" xfId="19103"/>
    <cellStyle name="SAPBEXheaderText 10 2" xfId="19104"/>
    <cellStyle name="SAPBEXheaderText 2" xfId="19105"/>
    <cellStyle name="SAPBEXheaderText 2 2" xfId="19106"/>
    <cellStyle name="SAPBEXheaderText 2 2 2" xfId="19107"/>
    <cellStyle name="SAPBEXheaderText 2 2 3" xfId="19108"/>
    <cellStyle name="SAPBEXheaderText 2 3" xfId="19109"/>
    <cellStyle name="SAPBEXheaderText 2_2011 Operations Snapshot" xfId="19110"/>
    <cellStyle name="SAPBEXheaderText 3" xfId="19111"/>
    <cellStyle name="SAPBEXheaderText 4" xfId="19112"/>
    <cellStyle name="SAPBEXheaderText 4 2" xfId="19113"/>
    <cellStyle name="SAPBEXheaderText 4 2 2" xfId="19114"/>
    <cellStyle name="SAPBEXheaderText 4 2 3" xfId="19115"/>
    <cellStyle name="SAPBEXheaderText 4 3" xfId="19116"/>
    <cellStyle name="SAPBEXheaderText 4 4" xfId="19117"/>
    <cellStyle name="SAPBEXheaderText 4_2012 Jan CAP ASM Report" xfId="19118"/>
    <cellStyle name="SAPBEXheaderText 5" xfId="19119"/>
    <cellStyle name="SAPBEXheaderText 5 2" xfId="19120"/>
    <cellStyle name="SAPBEXheaderText 5 3" xfId="19121"/>
    <cellStyle name="SAPBEXheaderText 6" xfId="19122"/>
    <cellStyle name="SAPBEXheaderText 6 2" xfId="19123"/>
    <cellStyle name="SAPBEXheaderText 7" xfId="19124"/>
    <cellStyle name="SAPBEXheaderText 7 2" xfId="19125"/>
    <cellStyle name="SAPBEXheaderText 8" xfId="19126"/>
    <cellStyle name="SAPBEXheaderText 8 2" xfId="19127"/>
    <cellStyle name="SAPBEXheaderText 9" xfId="19128"/>
    <cellStyle name="SAPBEXheaderText 9 2" xfId="19129"/>
    <cellStyle name="SAPBEXheaderText_05-2011 ASM Template - CAPEX" xfId="19130"/>
    <cellStyle name="SAPBEXHLevel0" xfId="19131"/>
    <cellStyle name="SAPBEXHLevel0 10" xfId="19132"/>
    <cellStyle name="SAPBEXHLevel0 10 2" xfId="19133"/>
    <cellStyle name="SAPBEXHLevel0 2" xfId="19134"/>
    <cellStyle name="SAPBEXHLevel0 2 2" xfId="19135"/>
    <cellStyle name="SAPBEXHLevel0 2 2 2" xfId="19136"/>
    <cellStyle name="SAPBEXHLevel0 2 2 2 2" xfId="19137"/>
    <cellStyle name="SAPBEXHLevel0 2 2 2 3" xfId="19138"/>
    <cellStyle name="SAPBEXHLevel0 2 2 3" xfId="19139"/>
    <cellStyle name="SAPBEXHLevel0 2 2 4" xfId="19140"/>
    <cellStyle name="SAPBEXHLevel0 2 3" xfId="19141"/>
    <cellStyle name="SAPBEXHLevel0 2 4" xfId="19142"/>
    <cellStyle name="SAPBEXHLevel0 2 5" xfId="19143"/>
    <cellStyle name="SAPBEXHLevel0 2_2011 Operations Snapshot" xfId="19144"/>
    <cellStyle name="SAPBEXHLevel0 3" xfId="19145"/>
    <cellStyle name="SAPBEXHLevel0 3 2" xfId="19146"/>
    <cellStyle name="SAPBEXHLevel0 3 2 2" xfId="19147"/>
    <cellStyle name="SAPBEXHLevel0 3 2 3" xfId="19148"/>
    <cellStyle name="SAPBEXHLevel0 3 3" xfId="19149"/>
    <cellStyle name="SAPBEXHLevel0 3 4" xfId="19150"/>
    <cellStyle name="SAPBEXHLevel0 3_2012 Jan CAP ASM Report" xfId="19151"/>
    <cellStyle name="SAPBEXHLevel0 4" xfId="19152"/>
    <cellStyle name="SAPBEXHLevel0 4 2" xfId="19153"/>
    <cellStyle name="SAPBEXHLevel0 4 2 2" xfId="19154"/>
    <cellStyle name="SAPBEXHLevel0 4 2 3" xfId="19155"/>
    <cellStyle name="SAPBEXHLevel0 4 3" xfId="19156"/>
    <cellStyle name="SAPBEXHLevel0 4 4" xfId="19157"/>
    <cellStyle name="SAPBEXHLevel0 4_2012 Jan CAP ASM Report" xfId="19158"/>
    <cellStyle name="SAPBEXHLevel0 5" xfId="19159"/>
    <cellStyle name="SAPBEXHLevel0 5 2" xfId="19160"/>
    <cellStyle name="SAPBEXHLevel0 5 3" xfId="19161"/>
    <cellStyle name="SAPBEXHLevel0 6" xfId="19162"/>
    <cellStyle name="SAPBEXHLevel0 6 2" xfId="19163"/>
    <cellStyle name="SAPBEXHLevel0 7" xfId="19164"/>
    <cellStyle name="SAPBEXHLevel0 7 2" xfId="19165"/>
    <cellStyle name="SAPBEXHLevel0 8" xfId="19166"/>
    <cellStyle name="SAPBEXHLevel0 8 2" xfId="19167"/>
    <cellStyle name="SAPBEXHLevel0 9" xfId="19168"/>
    <cellStyle name="SAPBEXHLevel0 9 2" xfId="19169"/>
    <cellStyle name="SAPBEXHLevel0_05-2011 ASM Template - CAPEX" xfId="19170"/>
    <cellStyle name="SAPBEXHLevel0X" xfId="19171"/>
    <cellStyle name="SAPBEXHLevel0X 10" xfId="19172"/>
    <cellStyle name="SAPBEXHLevel0X 10 2" xfId="19173"/>
    <cellStyle name="SAPBEXHLevel0X 10 3" xfId="19174"/>
    <cellStyle name="SAPBEXHLevel0X 11" xfId="19175"/>
    <cellStyle name="SAPBEXHLevel0X 11 2" xfId="19176"/>
    <cellStyle name="SAPBEXHLevel0X 11 3" xfId="19177"/>
    <cellStyle name="SAPBEXHLevel0X 12" xfId="19178"/>
    <cellStyle name="SAPBEXHLevel0X 12 2" xfId="19179"/>
    <cellStyle name="SAPBEXHLevel0X 12 3" xfId="19180"/>
    <cellStyle name="SAPBEXHLevel0X 13" xfId="19181"/>
    <cellStyle name="SAPBEXHLevel0X 13 2" xfId="19182"/>
    <cellStyle name="SAPBEXHLevel0X 13 3" xfId="19183"/>
    <cellStyle name="SAPBEXHLevel0X 14" xfId="19184"/>
    <cellStyle name="SAPBEXHLevel0X 14 2" xfId="19185"/>
    <cellStyle name="SAPBEXHLevel0X 14 3" xfId="19186"/>
    <cellStyle name="SAPBEXHLevel0X 15" xfId="19187"/>
    <cellStyle name="SAPBEXHLevel0X 15 2" xfId="19188"/>
    <cellStyle name="SAPBEXHLevel0X 15 3" xfId="19189"/>
    <cellStyle name="SAPBEXHLevel0X 16" xfId="19190"/>
    <cellStyle name="SAPBEXHLevel0X 16 2" xfId="19191"/>
    <cellStyle name="SAPBEXHLevel0X 16 3" xfId="19192"/>
    <cellStyle name="SAPBEXHLevel0X 17" xfId="19193"/>
    <cellStyle name="SAPBEXHLevel0X 17 2" xfId="19194"/>
    <cellStyle name="SAPBEXHLevel0X 18" xfId="19195"/>
    <cellStyle name="SAPBEXHLevel0X 19" xfId="19196"/>
    <cellStyle name="SAPBEXHLevel0X 2" xfId="19197"/>
    <cellStyle name="SAPBEXHLevel0X 2 2" xfId="19198"/>
    <cellStyle name="SAPBEXHLevel0X 2 2 2" xfId="19199"/>
    <cellStyle name="SAPBEXHLevel0X 2 2 3" xfId="19200"/>
    <cellStyle name="SAPBEXHLevel0X 2 3" xfId="19201"/>
    <cellStyle name="SAPBEXHLevel0X 2 4" xfId="19202"/>
    <cellStyle name="SAPBEXHLevel0X 2 5" xfId="19203"/>
    <cellStyle name="SAPBEXHLevel0X 2_2012 Jan CAP ASM Report" xfId="19204"/>
    <cellStyle name="SAPBEXHLevel0X 3" xfId="19205"/>
    <cellStyle name="SAPBEXHLevel0X 3 2" xfId="19206"/>
    <cellStyle name="SAPBEXHLevel0X 3 2 2" xfId="19207"/>
    <cellStyle name="SAPBEXHLevel0X 3 2 3" xfId="19208"/>
    <cellStyle name="SAPBEXHLevel0X 3 3" xfId="19209"/>
    <cellStyle name="SAPBEXHLevel0X 3 3 2" xfId="19210"/>
    <cellStyle name="SAPBEXHLevel0X 3 3 3" xfId="19211"/>
    <cellStyle name="SAPBEXHLevel0X 3 4" xfId="19212"/>
    <cellStyle name="SAPBEXHLevel0X 3 4 2" xfId="19213"/>
    <cellStyle name="SAPBEXHLevel0X 3 4 3" xfId="19214"/>
    <cellStyle name="SAPBEXHLevel0X 3 5" xfId="19215"/>
    <cellStyle name="SAPBEXHLevel0X 3_2012 Jan CAP ASM Report" xfId="19216"/>
    <cellStyle name="SAPBEXHLevel0X 4" xfId="19217"/>
    <cellStyle name="SAPBEXHLevel0X 4 2" xfId="19218"/>
    <cellStyle name="SAPBEXHLevel0X 4 2 2" xfId="19219"/>
    <cellStyle name="SAPBEXHLevel0X 4 2 3" xfId="19220"/>
    <cellStyle name="SAPBEXHLevel0X 4 3" xfId="19221"/>
    <cellStyle name="SAPBEXHLevel0X 4 4" xfId="19222"/>
    <cellStyle name="SAPBEXHLevel0X 4 5" xfId="19223"/>
    <cellStyle name="SAPBEXHLevel0X 4_2012 Jan CAP ASM Report" xfId="19224"/>
    <cellStyle name="SAPBEXHLevel0X 5" xfId="19225"/>
    <cellStyle name="SAPBEXHLevel0X 5 2" xfId="19226"/>
    <cellStyle name="SAPBEXHLevel0X 5 3" xfId="19227"/>
    <cellStyle name="SAPBEXHLevel0X 6" xfId="19228"/>
    <cellStyle name="SAPBEXHLevel0X 6 2" xfId="19229"/>
    <cellStyle name="SAPBEXHLevel0X 6 3" xfId="19230"/>
    <cellStyle name="SAPBEXHLevel0X 7" xfId="19231"/>
    <cellStyle name="SAPBEXHLevel0X 7 2" xfId="19232"/>
    <cellStyle name="SAPBEXHLevel0X 7 3" xfId="19233"/>
    <cellStyle name="SAPBEXHLevel0X 8" xfId="19234"/>
    <cellStyle name="SAPBEXHLevel0X 8 2" xfId="19235"/>
    <cellStyle name="SAPBEXHLevel0X 8 3" xfId="19236"/>
    <cellStyle name="SAPBEXHLevel0X 9" xfId="19237"/>
    <cellStyle name="SAPBEXHLevel0X 9 2" xfId="19238"/>
    <cellStyle name="SAPBEXHLevel0X 9 3" xfId="19239"/>
    <cellStyle name="SAPBEXHLevel0X_05-2011 ASM Template - CAPEX" xfId="19240"/>
    <cellStyle name="SAPBEXHLevel1" xfId="19241"/>
    <cellStyle name="SAPBEXHLevel1 10" xfId="19242"/>
    <cellStyle name="SAPBEXHLevel1 10 2" xfId="19243"/>
    <cellStyle name="SAPBEXHLevel1 2" xfId="19244"/>
    <cellStyle name="SAPBEXHLevel1 2 2" xfId="19245"/>
    <cellStyle name="SAPBEXHLevel1 2 2 2" xfId="19246"/>
    <cellStyle name="SAPBEXHLevel1 2 2 2 2" xfId="19247"/>
    <cellStyle name="SAPBEXHLevel1 2 2 2 3" xfId="19248"/>
    <cellStyle name="SAPBEXHLevel1 2 2 3" xfId="19249"/>
    <cellStyle name="SAPBEXHLevel1 2 2 4" xfId="19250"/>
    <cellStyle name="SAPBEXHLevel1 2 3" xfId="19251"/>
    <cellStyle name="SAPBEXHLevel1 2 4" xfId="19252"/>
    <cellStyle name="SAPBEXHLevel1 2 5" xfId="19253"/>
    <cellStyle name="SAPBEXHLevel1 2_2011 Operations Snapshot" xfId="19254"/>
    <cellStyle name="SAPBEXHLevel1 3" xfId="19255"/>
    <cellStyle name="SAPBEXHLevel1 3 2" xfId="19256"/>
    <cellStyle name="SAPBEXHLevel1 3 2 2" xfId="19257"/>
    <cellStyle name="SAPBEXHLevel1 3 2 3" xfId="19258"/>
    <cellStyle name="SAPBEXHLevel1 3 3" xfId="19259"/>
    <cellStyle name="SAPBEXHLevel1 3 4" xfId="19260"/>
    <cellStyle name="SAPBEXHLevel1 3_2012 Jan CAP ASM Report" xfId="19261"/>
    <cellStyle name="SAPBEXHLevel1 4" xfId="19262"/>
    <cellStyle name="SAPBEXHLevel1 4 2" xfId="19263"/>
    <cellStyle name="SAPBEXHLevel1 4 2 2" xfId="19264"/>
    <cellStyle name="SAPBEXHLevel1 4 2 3" xfId="19265"/>
    <cellStyle name="SAPBEXHLevel1 4 3" xfId="19266"/>
    <cellStyle name="SAPBEXHLevel1 4 4" xfId="19267"/>
    <cellStyle name="SAPBEXHLevel1 4_2012 Jan CAP ASM Report" xfId="19268"/>
    <cellStyle name="SAPBEXHLevel1 5" xfId="19269"/>
    <cellStyle name="SAPBEXHLevel1 5 2" xfId="19270"/>
    <cellStyle name="SAPBEXHLevel1 5 3" xfId="19271"/>
    <cellStyle name="SAPBEXHLevel1 6" xfId="19272"/>
    <cellStyle name="SAPBEXHLevel1 6 2" xfId="19273"/>
    <cellStyle name="SAPBEXHLevel1 7" xfId="19274"/>
    <cellStyle name="SAPBEXHLevel1 7 2" xfId="19275"/>
    <cellStyle name="SAPBEXHLevel1 8" xfId="19276"/>
    <cellStyle name="SAPBEXHLevel1 8 2" xfId="19277"/>
    <cellStyle name="SAPBEXHLevel1 9" xfId="19278"/>
    <cellStyle name="SAPBEXHLevel1 9 2" xfId="19279"/>
    <cellStyle name="SAPBEXHLevel1_05-2011 ASM Template - CAPEX" xfId="19280"/>
    <cellStyle name="SAPBEXHLevel1X" xfId="19281"/>
    <cellStyle name="SAPBEXHLevel1X 10" xfId="19282"/>
    <cellStyle name="SAPBEXHLevel1X 10 2" xfId="19283"/>
    <cellStyle name="SAPBEXHLevel1X 10 3" xfId="19284"/>
    <cellStyle name="SAPBEXHLevel1X 11" xfId="19285"/>
    <cellStyle name="SAPBEXHLevel1X 11 2" xfId="19286"/>
    <cellStyle name="SAPBEXHLevel1X 11 3" xfId="19287"/>
    <cellStyle name="SAPBEXHLevel1X 12" xfId="19288"/>
    <cellStyle name="SAPBEXHLevel1X 12 2" xfId="19289"/>
    <cellStyle name="SAPBEXHLevel1X 12 3" xfId="19290"/>
    <cellStyle name="SAPBEXHLevel1X 13" xfId="19291"/>
    <cellStyle name="SAPBEXHLevel1X 13 2" xfId="19292"/>
    <cellStyle name="SAPBEXHLevel1X 13 3" xfId="19293"/>
    <cellStyle name="SAPBEXHLevel1X 14" xfId="19294"/>
    <cellStyle name="SAPBEXHLevel1X 14 2" xfId="19295"/>
    <cellStyle name="SAPBEXHLevel1X 14 3" xfId="19296"/>
    <cellStyle name="SAPBEXHLevel1X 15" xfId="19297"/>
    <cellStyle name="SAPBEXHLevel1X 15 2" xfId="19298"/>
    <cellStyle name="SAPBEXHLevel1X 15 3" xfId="19299"/>
    <cellStyle name="SAPBEXHLevel1X 16" xfId="19300"/>
    <cellStyle name="SAPBEXHLevel1X 16 2" xfId="19301"/>
    <cellStyle name="SAPBEXHLevel1X 16 3" xfId="19302"/>
    <cellStyle name="SAPBEXHLevel1X 17" xfId="19303"/>
    <cellStyle name="SAPBEXHLevel1X 17 2" xfId="19304"/>
    <cellStyle name="SAPBEXHLevel1X 18" xfId="19305"/>
    <cellStyle name="SAPBEXHLevel1X 19" xfId="19306"/>
    <cellStyle name="SAPBEXHLevel1X 2" xfId="19307"/>
    <cellStyle name="SAPBEXHLevel1X 2 2" xfId="19308"/>
    <cellStyle name="SAPBEXHLevel1X 2 2 2" xfId="19309"/>
    <cellStyle name="SAPBEXHLevel1X 2 2 3" xfId="19310"/>
    <cellStyle name="SAPBEXHLevel1X 2 3" xfId="19311"/>
    <cellStyle name="SAPBEXHLevel1X 2 4" xfId="19312"/>
    <cellStyle name="SAPBEXHLevel1X 2 5" xfId="19313"/>
    <cellStyle name="SAPBEXHLevel1X 2_2012 Jan CAP ASM Report" xfId="19314"/>
    <cellStyle name="SAPBEXHLevel1X 3" xfId="19315"/>
    <cellStyle name="SAPBEXHLevel1X 3 2" xfId="19316"/>
    <cellStyle name="SAPBEXHLevel1X 3 2 2" xfId="19317"/>
    <cellStyle name="SAPBEXHLevel1X 3 2 3" xfId="19318"/>
    <cellStyle name="SAPBEXHLevel1X 3 3" xfId="19319"/>
    <cellStyle name="SAPBEXHLevel1X 3 4" xfId="19320"/>
    <cellStyle name="SAPBEXHLevel1X 3 5" xfId="19321"/>
    <cellStyle name="SAPBEXHLevel1X 3_2012 Jan CAP ASM Report" xfId="19322"/>
    <cellStyle name="SAPBEXHLevel1X 4" xfId="19323"/>
    <cellStyle name="SAPBEXHLevel1X 4 2" xfId="19324"/>
    <cellStyle name="SAPBEXHLevel1X 4 2 2" xfId="19325"/>
    <cellStyle name="SAPBEXHLevel1X 4 2 3" xfId="19326"/>
    <cellStyle name="SAPBEXHLevel1X 4 3" xfId="19327"/>
    <cellStyle name="SAPBEXHLevel1X 4 4" xfId="19328"/>
    <cellStyle name="SAPBEXHLevel1X 4 5" xfId="19329"/>
    <cellStyle name="SAPBEXHLevel1X 4_2012 Jan CAP ASM Report" xfId="19330"/>
    <cellStyle name="SAPBEXHLevel1X 5" xfId="19331"/>
    <cellStyle name="SAPBEXHLevel1X 5 2" xfId="19332"/>
    <cellStyle name="SAPBEXHLevel1X 5 3" xfId="19333"/>
    <cellStyle name="SAPBEXHLevel1X 6" xfId="19334"/>
    <cellStyle name="SAPBEXHLevel1X 6 2" xfId="19335"/>
    <cellStyle name="SAPBEXHLevel1X 6 3" xfId="19336"/>
    <cellStyle name="SAPBEXHLevel1X 7" xfId="19337"/>
    <cellStyle name="SAPBEXHLevel1X 7 2" xfId="19338"/>
    <cellStyle name="SAPBEXHLevel1X 7 3" xfId="19339"/>
    <cellStyle name="SAPBEXHLevel1X 8" xfId="19340"/>
    <cellStyle name="SAPBEXHLevel1X 8 2" xfId="19341"/>
    <cellStyle name="SAPBEXHLevel1X 8 3" xfId="19342"/>
    <cellStyle name="SAPBEXHLevel1X 9" xfId="19343"/>
    <cellStyle name="SAPBEXHLevel1X 9 2" xfId="19344"/>
    <cellStyle name="SAPBEXHLevel1X 9 3" xfId="19345"/>
    <cellStyle name="SAPBEXHLevel1X_05-2011 ASM Template - CAPEX" xfId="19346"/>
    <cellStyle name="SAPBEXHLevel2" xfId="19347"/>
    <cellStyle name="SAPBEXHLevel2 10" xfId="19348"/>
    <cellStyle name="SAPBEXHLevel2 10 2" xfId="19349"/>
    <cellStyle name="SAPBEXHLevel2 10 3" xfId="19350"/>
    <cellStyle name="SAPBEXHLevel2 11" xfId="19351"/>
    <cellStyle name="SAPBEXHLevel2 11 2" xfId="19352"/>
    <cellStyle name="SAPBEXHLevel2 11 3" xfId="19353"/>
    <cellStyle name="SAPBEXHLevel2 12" xfId="19354"/>
    <cellStyle name="SAPBEXHLevel2 12 2" xfId="19355"/>
    <cellStyle name="SAPBEXHLevel2 13" xfId="19356"/>
    <cellStyle name="SAPBEXHLevel2 14" xfId="19357"/>
    <cellStyle name="SAPBEXHLevel2 15" xfId="19358"/>
    <cellStyle name="SAPBEXHLevel2 2" xfId="19359"/>
    <cellStyle name="SAPBEXHLevel2 2 2" xfId="19360"/>
    <cellStyle name="SAPBEXHLevel2 2 2 2" xfId="19361"/>
    <cellStyle name="SAPBEXHLevel2 2 2 2 2" xfId="19362"/>
    <cellStyle name="SAPBEXHLevel2 2 2 2 3" xfId="19363"/>
    <cellStyle name="SAPBEXHLevel2 2 2 3" xfId="19364"/>
    <cellStyle name="SAPBEXHLevel2 2 2 4" xfId="19365"/>
    <cellStyle name="SAPBEXHLevel2 2 3" xfId="19366"/>
    <cellStyle name="SAPBEXHLevel2 2 4" xfId="19367"/>
    <cellStyle name="SAPBEXHLevel2 2 5" xfId="19368"/>
    <cellStyle name="SAPBEXHLevel2 2_2011 Operations Snapshot" xfId="19369"/>
    <cellStyle name="SAPBEXHLevel2 3" xfId="19370"/>
    <cellStyle name="SAPBEXHLevel2 3 2" xfId="19371"/>
    <cellStyle name="SAPBEXHLevel2 3 2 2" xfId="19372"/>
    <cellStyle name="SAPBEXHLevel2 3 2 3" xfId="19373"/>
    <cellStyle name="SAPBEXHLevel2 3 3" xfId="19374"/>
    <cellStyle name="SAPBEXHLevel2 3 4" xfId="19375"/>
    <cellStyle name="SAPBEXHLevel2 3 5" xfId="19376"/>
    <cellStyle name="SAPBEXHLevel2 3_2012 Jan CAP ASM Report" xfId="19377"/>
    <cellStyle name="SAPBEXHLevel2 4" xfId="19378"/>
    <cellStyle name="SAPBEXHLevel2 4 2" xfId="19379"/>
    <cellStyle name="SAPBEXHLevel2 4 2 2" xfId="19380"/>
    <cellStyle name="SAPBEXHLevel2 4 2 3" xfId="19381"/>
    <cellStyle name="SAPBEXHLevel2 4 3" xfId="19382"/>
    <cellStyle name="SAPBEXHLevel2 4 4" xfId="19383"/>
    <cellStyle name="SAPBEXHLevel2 4_2012 Jan CAP ASM Report" xfId="19384"/>
    <cellStyle name="SAPBEXHLevel2 5" xfId="19385"/>
    <cellStyle name="SAPBEXHLevel2 5 2" xfId="19386"/>
    <cellStyle name="SAPBEXHLevel2 5 2 2" xfId="19387"/>
    <cellStyle name="SAPBEXHLevel2 5 2 3" xfId="19388"/>
    <cellStyle name="SAPBEXHLevel2 5 3" xfId="19389"/>
    <cellStyle name="SAPBEXHLevel2 5 4" xfId="19390"/>
    <cellStyle name="SAPBEXHLevel2 5_2011 Operations Snapshot" xfId="19391"/>
    <cellStyle name="SAPBEXHLevel2 6" xfId="19392"/>
    <cellStyle name="SAPBEXHLevel2 6 2" xfId="19393"/>
    <cellStyle name="SAPBEXHLevel2 6 2 2" xfId="19394"/>
    <cellStyle name="SAPBEXHLevel2 6 2 2 2" xfId="19395"/>
    <cellStyle name="SAPBEXHLevel2 6 2 2 3" xfId="19396"/>
    <cellStyle name="SAPBEXHLevel2 6 2 3" xfId="19397"/>
    <cellStyle name="SAPBEXHLevel2 6 2 4" xfId="19398"/>
    <cellStyle name="SAPBEXHLevel2 6 2_County_Stop_Light_Chart_2012_02" xfId="19399"/>
    <cellStyle name="SAPBEXHLevel2 6 3" xfId="19400"/>
    <cellStyle name="SAPBEXHLevel2 6 4" xfId="19401"/>
    <cellStyle name="SAPBEXHLevel2 6_2012 Operations Snapshot" xfId="19402"/>
    <cellStyle name="SAPBEXHLevel2 7" xfId="19403"/>
    <cellStyle name="SAPBEXHLevel2 7 2" xfId="19404"/>
    <cellStyle name="SAPBEXHLevel2 7 2 2" xfId="19405"/>
    <cellStyle name="SAPBEXHLevel2 7 2 3" xfId="19406"/>
    <cellStyle name="SAPBEXHLevel2 7 3" xfId="19407"/>
    <cellStyle name="SAPBEXHLevel2 7 3 2" xfId="19408"/>
    <cellStyle name="SAPBEXHLevel2 7 3 3" xfId="19409"/>
    <cellStyle name="SAPBEXHLevel2 7 4" xfId="19410"/>
    <cellStyle name="SAPBEXHLevel2 7 5" xfId="19411"/>
    <cellStyle name="SAPBEXHLevel2 7_VarX" xfId="19412"/>
    <cellStyle name="SAPBEXHLevel2 8" xfId="19413"/>
    <cellStyle name="SAPBEXHLevel2 8 2" xfId="19414"/>
    <cellStyle name="SAPBEXHLevel2 8 2 2" xfId="19415"/>
    <cellStyle name="SAPBEXHLevel2 8 2 3" xfId="19416"/>
    <cellStyle name="SAPBEXHLevel2 8 3" xfId="19417"/>
    <cellStyle name="SAPBEXHLevel2 8 4" xfId="19418"/>
    <cellStyle name="SAPBEXHLevel2 9" xfId="19419"/>
    <cellStyle name="SAPBEXHLevel2 9 2" xfId="19420"/>
    <cellStyle name="SAPBEXHLevel2 9 3" xfId="19421"/>
    <cellStyle name="SAPBEXHLevel2_05-2011 ASM Template - CAPEX" xfId="19422"/>
    <cellStyle name="SAPBEXHLevel2X" xfId="19423"/>
    <cellStyle name="SAPBEXHLevel2X 10" xfId="19424"/>
    <cellStyle name="SAPBEXHLevel2X 10 2" xfId="19425"/>
    <cellStyle name="SAPBEXHLevel2X 10 3" xfId="19426"/>
    <cellStyle name="SAPBEXHLevel2X 11" xfId="19427"/>
    <cellStyle name="SAPBEXHLevel2X 11 2" xfId="19428"/>
    <cellStyle name="SAPBEXHLevel2X 11 3" xfId="19429"/>
    <cellStyle name="SAPBEXHLevel2X 12" xfId="19430"/>
    <cellStyle name="SAPBEXHLevel2X 12 2" xfId="19431"/>
    <cellStyle name="SAPBEXHLevel2X 12 3" xfId="19432"/>
    <cellStyle name="SAPBEXHLevel2X 13" xfId="19433"/>
    <cellStyle name="SAPBEXHLevel2X 13 2" xfId="19434"/>
    <cellStyle name="SAPBEXHLevel2X 13 3" xfId="19435"/>
    <cellStyle name="SAPBEXHLevel2X 14" xfId="19436"/>
    <cellStyle name="SAPBEXHLevel2X 14 2" xfId="19437"/>
    <cellStyle name="SAPBEXHLevel2X 14 3" xfId="19438"/>
    <cellStyle name="SAPBEXHLevel2X 15" xfId="19439"/>
    <cellStyle name="SAPBEXHLevel2X 15 2" xfId="19440"/>
    <cellStyle name="SAPBEXHLevel2X 15 3" xfId="19441"/>
    <cellStyle name="SAPBEXHLevel2X 16" xfId="19442"/>
    <cellStyle name="SAPBEXHLevel2X 16 2" xfId="19443"/>
    <cellStyle name="SAPBEXHLevel2X 16 3" xfId="19444"/>
    <cellStyle name="SAPBEXHLevel2X 17" xfId="19445"/>
    <cellStyle name="SAPBEXHLevel2X 17 2" xfId="19446"/>
    <cellStyle name="SAPBEXHLevel2X 18" xfId="19447"/>
    <cellStyle name="SAPBEXHLevel2X 19" xfId="19448"/>
    <cellStyle name="SAPBEXHLevel2X 2" xfId="19449"/>
    <cellStyle name="SAPBEXHLevel2X 2 2" xfId="19450"/>
    <cellStyle name="SAPBEXHLevel2X 2 2 2" xfId="19451"/>
    <cellStyle name="SAPBEXHLevel2X 2 2 3" xfId="19452"/>
    <cellStyle name="SAPBEXHLevel2X 2 3" xfId="19453"/>
    <cellStyle name="SAPBEXHLevel2X 2 4" xfId="19454"/>
    <cellStyle name="SAPBEXHLevel2X 2 5" xfId="19455"/>
    <cellStyle name="SAPBEXHLevel2X 2_2012 Jan CAP ASM Report" xfId="19456"/>
    <cellStyle name="SAPBEXHLevel2X 3" xfId="19457"/>
    <cellStyle name="SAPBEXHLevel2X 3 2" xfId="19458"/>
    <cellStyle name="SAPBEXHLevel2X 3 2 2" xfId="19459"/>
    <cellStyle name="SAPBEXHLevel2X 3 2 3" xfId="19460"/>
    <cellStyle name="SAPBEXHLevel2X 3 3" xfId="19461"/>
    <cellStyle name="SAPBEXHLevel2X 3 4" xfId="19462"/>
    <cellStyle name="SAPBEXHLevel2X 3 5" xfId="19463"/>
    <cellStyle name="SAPBEXHLevel2X 3_2012 Jan CAP ASM Report" xfId="19464"/>
    <cellStyle name="SAPBEXHLevel2X 4" xfId="19465"/>
    <cellStyle name="SAPBEXHLevel2X 4 2" xfId="19466"/>
    <cellStyle name="SAPBEXHLevel2X 4 2 2" xfId="19467"/>
    <cellStyle name="SAPBEXHLevel2X 4 2 3" xfId="19468"/>
    <cellStyle name="SAPBEXHLevel2X 4 3" xfId="19469"/>
    <cellStyle name="SAPBEXHLevel2X 4 4" xfId="19470"/>
    <cellStyle name="SAPBEXHLevel2X 4 5" xfId="19471"/>
    <cellStyle name="SAPBEXHLevel2X 4_2012 Jan CAP ASM Report" xfId="19472"/>
    <cellStyle name="SAPBEXHLevel2X 5" xfId="19473"/>
    <cellStyle name="SAPBEXHLevel2X 5 2" xfId="19474"/>
    <cellStyle name="SAPBEXHLevel2X 5 3" xfId="19475"/>
    <cellStyle name="SAPBEXHLevel2X 6" xfId="19476"/>
    <cellStyle name="SAPBEXHLevel2X 6 2" xfId="19477"/>
    <cellStyle name="SAPBEXHLevel2X 6 3" xfId="19478"/>
    <cellStyle name="SAPBEXHLevel2X 7" xfId="19479"/>
    <cellStyle name="SAPBEXHLevel2X 7 2" xfId="19480"/>
    <cellStyle name="SAPBEXHLevel2X 7 3" xfId="19481"/>
    <cellStyle name="SAPBEXHLevel2X 8" xfId="19482"/>
    <cellStyle name="SAPBEXHLevel2X 8 2" xfId="19483"/>
    <cellStyle name="SAPBEXHLevel2X 8 3" xfId="19484"/>
    <cellStyle name="SAPBEXHLevel2X 9" xfId="19485"/>
    <cellStyle name="SAPBEXHLevel2X 9 2" xfId="19486"/>
    <cellStyle name="SAPBEXHLevel2X 9 3" xfId="19487"/>
    <cellStyle name="SAPBEXHLevel2X_05-2011 ASM Template - CAPEX" xfId="19488"/>
    <cellStyle name="SAPBEXHLevel3" xfId="19489"/>
    <cellStyle name="SAPBEXHLevel3 10" xfId="19490"/>
    <cellStyle name="SAPBEXHLevel3 10 2" xfId="19491"/>
    <cellStyle name="SAPBEXHLevel3 10 3" xfId="19492"/>
    <cellStyle name="SAPBEXHLevel3 11" xfId="19493"/>
    <cellStyle name="SAPBEXHLevel3 11 2" xfId="19494"/>
    <cellStyle name="SAPBEXHLevel3 11 3" xfId="19495"/>
    <cellStyle name="SAPBEXHLevel3 12" xfId="19496"/>
    <cellStyle name="SAPBEXHLevel3 12 2" xfId="19497"/>
    <cellStyle name="SAPBEXHLevel3 13" xfId="19498"/>
    <cellStyle name="SAPBEXHLevel3 14" xfId="19499"/>
    <cellStyle name="SAPBEXHLevel3 15" xfId="19500"/>
    <cellStyle name="SAPBEXHLevel3 2" xfId="19501"/>
    <cellStyle name="SAPBEXHLevel3 2 2" xfId="19502"/>
    <cellStyle name="SAPBEXHLevel3 2 2 2" xfId="19503"/>
    <cellStyle name="SAPBEXHLevel3 2 2 2 2" xfId="19504"/>
    <cellStyle name="SAPBEXHLevel3 2 2 2 3" xfId="19505"/>
    <cellStyle name="SAPBEXHLevel3 2 2 3" xfId="19506"/>
    <cellStyle name="SAPBEXHLevel3 2 2 4" xfId="19507"/>
    <cellStyle name="SAPBEXHLevel3 2 3" xfId="19508"/>
    <cellStyle name="SAPBEXHLevel3 2 4" xfId="19509"/>
    <cellStyle name="SAPBEXHLevel3 2 5" xfId="19510"/>
    <cellStyle name="SAPBEXHLevel3 2_2011 Operations Snapshot" xfId="19511"/>
    <cellStyle name="SAPBEXHLevel3 3" xfId="19512"/>
    <cellStyle name="SAPBEXHLevel3 3 2" xfId="19513"/>
    <cellStyle name="SAPBEXHLevel3 3 2 2" xfId="19514"/>
    <cellStyle name="SAPBEXHLevel3 3 2 3" xfId="19515"/>
    <cellStyle name="SAPBEXHLevel3 3 3" xfId="19516"/>
    <cellStyle name="SAPBEXHLevel3 3 4" xfId="19517"/>
    <cellStyle name="SAPBEXHLevel3 3 5" xfId="19518"/>
    <cellStyle name="SAPBEXHLevel3 3_2012 Jan CAP ASM Report" xfId="19519"/>
    <cellStyle name="SAPBEXHLevel3 4" xfId="19520"/>
    <cellStyle name="SAPBEXHLevel3 4 2" xfId="19521"/>
    <cellStyle name="SAPBEXHLevel3 4 2 2" xfId="19522"/>
    <cellStyle name="SAPBEXHLevel3 4 2 3" xfId="19523"/>
    <cellStyle name="SAPBEXHLevel3 4 3" xfId="19524"/>
    <cellStyle name="SAPBEXHLevel3 4 4" xfId="19525"/>
    <cellStyle name="SAPBEXHLevel3 4_2012 Jan CAP ASM Report" xfId="19526"/>
    <cellStyle name="SAPBEXHLevel3 5" xfId="19527"/>
    <cellStyle name="SAPBEXHLevel3 5 2" xfId="19528"/>
    <cellStyle name="SAPBEXHLevel3 5 3" xfId="19529"/>
    <cellStyle name="SAPBEXHLevel3 6" xfId="19530"/>
    <cellStyle name="SAPBEXHLevel3 6 2" xfId="19531"/>
    <cellStyle name="SAPBEXHLevel3 6 2 2" xfId="19532"/>
    <cellStyle name="SAPBEXHLevel3 6 2 3" xfId="19533"/>
    <cellStyle name="SAPBEXHLevel3 6 3" xfId="19534"/>
    <cellStyle name="SAPBEXHLevel3 6 4" xfId="19535"/>
    <cellStyle name="SAPBEXHLevel3 6_2011 Operations Snapshot" xfId="19536"/>
    <cellStyle name="SAPBEXHLevel3 7" xfId="19537"/>
    <cellStyle name="SAPBEXHLevel3 7 2" xfId="19538"/>
    <cellStyle name="SAPBEXHLevel3 7 2 2" xfId="19539"/>
    <cellStyle name="SAPBEXHLevel3 7 2 2 2" xfId="19540"/>
    <cellStyle name="SAPBEXHLevel3 7 2 2 3" xfId="19541"/>
    <cellStyle name="SAPBEXHLevel3 7 2 3" xfId="19542"/>
    <cellStyle name="SAPBEXHLevel3 7 2 4" xfId="19543"/>
    <cellStyle name="SAPBEXHLevel3 7 2_County_Stop_Light_Chart_2012_02" xfId="19544"/>
    <cellStyle name="SAPBEXHLevel3 7 3" xfId="19545"/>
    <cellStyle name="SAPBEXHLevel3 7 4" xfId="19546"/>
    <cellStyle name="SAPBEXHLevel3 7_2012 Operations Snapshot" xfId="19547"/>
    <cellStyle name="SAPBEXHLevel3 8" xfId="19548"/>
    <cellStyle name="SAPBEXHLevel3 8 2" xfId="19549"/>
    <cellStyle name="SAPBEXHLevel3 8 2 2" xfId="19550"/>
    <cellStyle name="SAPBEXHLevel3 8 2 3" xfId="19551"/>
    <cellStyle name="SAPBEXHLevel3 8 3" xfId="19552"/>
    <cellStyle name="SAPBEXHLevel3 8 3 2" xfId="19553"/>
    <cellStyle name="SAPBEXHLevel3 8 3 3" xfId="19554"/>
    <cellStyle name="SAPBEXHLevel3 8 4" xfId="19555"/>
    <cellStyle name="SAPBEXHLevel3 8 5" xfId="19556"/>
    <cellStyle name="SAPBEXHLevel3 8_VarX" xfId="19557"/>
    <cellStyle name="SAPBEXHLevel3 9" xfId="19558"/>
    <cellStyle name="SAPBEXHLevel3 9 2" xfId="19559"/>
    <cellStyle name="SAPBEXHLevel3 9 2 2" xfId="19560"/>
    <cellStyle name="SAPBEXHLevel3 9 2 3" xfId="19561"/>
    <cellStyle name="SAPBEXHLevel3 9 3" xfId="19562"/>
    <cellStyle name="SAPBEXHLevel3 9 4" xfId="19563"/>
    <cellStyle name="SAPBEXHLevel3_05-2011 ASM Template - CAPEX" xfId="19564"/>
    <cellStyle name="SAPBEXHLevel3X" xfId="19565"/>
    <cellStyle name="SAPBEXHLevel3X 10" xfId="19566"/>
    <cellStyle name="SAPBEXHLevel3X 10 2" xfId="19567"/>
    <cellStyle name="SAPBEXHLevel3X 10 3" xfId="19568"/>
    <cellStyle name="SAPBEXHLevel3X 11" xfId="19569"/>
    <cellStyle name="SAPBEXHLevel3X 11 2" xfId="19570"/>
    <cellStyle name="SAPBEXHLevel3X 11 3" xfId="19571"/>
    <cellStyle name="SAPBEXHLevel3X 12" xfId="19572"/>
    <cellStyle name="SAPBEXHLevel3X 12 2" xfId="19573"/>
    <cellStyle name="SAPBEXHLevel3X 12 3" xfId="19574"/>
    <cellStyle name="SAPBEXHLevel3X 13" xfId="19575"/>
    <cellStyle name="SAPBEXHLevel3X 13 2" xfId="19576"/>
    <cellStyle name="SAPBEXHLevel3X 13 3" xfId="19577"/>
    <cellStyle name="SAPBEXHLevel3X 14" xfId="19578"/>
    <cellStyle name="SAPBEXHLevel3X 14 2" xfId="19579"/>
    <cellStyle name="SAPBEXHLevel3X 14 3" xfId="19580"/>
    <cellStyle name="SAPBEXHLevel3X 15" xfId="19581"/>
    <cellStyle name="SAPBEXHLevel3X 15 2" xfId="19582"/>
    <cellStyle name="SAPBEXHLevel3X 15 3" xfId="19583"/>
    <cellStyle name="SAPBEXHLevel3X 16" xfId="19584"/>
    <cellStyle name="SAPBEXHLevel3X 16 2" xfId="19585"/>
    <cellStyle name="SAPBEXHLevel3X 16 3" xfId="19586"/>
    <cellStyle name="SAPBEXHLevel3X 17" xfId="19587"/>
    <cellStyle name="SAPBEXHLevel3X 17 2" xfId="19588"/>
    <cellStyle name="SAPBEXHLevel3X 18" xfId="19589"/>
    <cellStyle name="SAPBEXHLevel3X 19" xfId="19590"/>
    <cellStyle name="SAPBEXHLevel3X 2" xfId="19591"/>
    <cellStyle name="SAPBEXHLevel3X 2 2" xfId="19592"/>
    <cellStyle name="SAPBEXHLevel3X 2 2 2" xfId="19593"/>
    <cellStyle name="SAPBEXHLevel3X 2 2 3" xfId="19594"/>
    <cellStyle name="SAPBEXHLevel3X 2 3" xfId="19595"/>
    <cellStyle name="SAPBEXHLevel3X 2 4" xfId="19596"/>
    <cellStyle name="SAPBEXHLevel3X 2 5" xfId="19597"/>
    <cellStyle name="SAPBEXHLevel3X 2_2012 Jan CAP ASM Report" xfId="19598"/>
    <cellStyle name="SAPBEXHLevel3X 3" xfId="19599"/>
    <cellStyle name="SAPBEXHLevel3X 3 2" xfId="19600"/>
    <cellStyle name="SAPBEXHLevel3X 3 2 2" xfId="19601"/>
    <cellStyle name="SAPBEXHLevel3X 3 2 3" xfId="19602"/>
    <cellStyle name="SAPBEXHLevel3X 3 3" xfId="19603"/>
    <cellStyle name="SAPBEXHLevel3X 3 4" xfId="19604"/>
    <cellStyle name="SAPBEXHLevel3X 3 5" xfId="19605"/>
    <cellStyle name="SAPBEXHLevel3X 3_2012 Jan CAP ASM Report" xfId="19606"/>
    <cellStyle name="SAPBEXHLevel3X 4" xfId="19607"/>
    <cellStyle name="SAPBEXHLevel3X 4 2" xfId="19608"/>
    <cellStyle name="SAPBEXHLevel3X 4 2 2" xfId="19609"/>
    <cellStyle name="SAPBEXHLevel3X 4 2 3" xfId="19610"/>
    <cellStyle name="SAPBEXHLevel3X 4 3" xfId="19611"/>
    <cellStyle name="SAPBEXHLevel3X 4 4" xfId="19612"/>
    <cellStyle name="SAPBEXHLevel3X 4 5" xfId="19613"/>
    <cellStyle name="SAPBEXHLevel3X 4_2012 Jan CAP ASM Report" xfId="19614"/>
    <cellStyle name="SAPBEXHLevel3X 5" xfId="19615"/>
    <cellStyle name="SAPBEXHLevel3X 5 2" xfId="19616"/>
    <cellStyle name="SAPBEXHLevel3X 5 3" xfId="19617"/>
    <cellStyle name="SAPBEXHLevel3X 6" xfId="19618"/>
    <cellStyle name="SAPBEXHLevel3X 6 2" xfId="19619"/>
    <cellStyle name="SAPBEXHLevel3X 6 3" xfId="19620"/>
    <cellStyle name="SAPBEXHLevel3X 7" xfId="19621"/>
    <cellStyle name="SAPBEXHLevel3X 7 2" xfId="19622"/>
    <cellStyle name="SAPBEXHLevel3X 7 3" xfId="19623"/>
    <cellStyle name="SAPBEXHLevel3X 8" xfId="19624"/>
    <cellStyle name="SAPBEXHLevel3X 8 2" xfId="19625"/>
    <cellStyle name="SAPBEXHLevel3X 8 3" xfId="19626"/>
    <cellStyle name="SAPBEXHLevel3X 9" xfId="19627"/>
    <cellStyle name="SAPBEXHLevel3X 9 2" xfId="19628"/>
    <cellStyle name="SAPBEXHLevel3X 9 3" xfId="19629"/>
    <cellStyle name="SAPBEXHLevel3X_05-2011 ASM Template - CAPEX" xfId="19630"/>
    <cellStyle name="SAPBEXinputData" xfId="19631"/>
    <cellStyle name="SAPBEXinputData 10" xfId="19632"/>
    <cellStyle name="SAPBEXinputData 11" xfId="19633"/>
    <cellStyle name="SAPBEXinputData 12" xfId="19634"/>
    <cellStyle name="SAPBEXinputData 13" xfId="19635"/>
    <cellStyle name="SAPBEXinputData 14" xfId="19636"/>
    <cellStyle name="SAPBEXinputData 15" xfId="19637"/>
    <cellStyle name="SAPBEXinputData 16" xfId="19638"/>
    <cellStyle name="SAPBEXinputData 17" xfId="19639"/>
    <cellStyle name="SAPBEXinputData 18" xfId="19640"/>
    <cellStyle name="SAPBEXinputData 2" xfId="19641"/>
    <cellStyle name="SAPBEXinputData 2 2" xfId="19642"/>
    <cellStyle name="SAPBEXinputData 2 3" xfId="19643"/>
    <cellStyle name="SAPBEXinputData 2_2012 Jan CAP ASM Report" xfId="19644"/>
    <cellStyle name="SAPBEXinputData 3" xfId="19645"/>
    <cellStyle name="SAPBEXinputData 3 2" xfId="19646"/>
    <cellStyle name="SAPBEXinputData 3 3" xfId="19647"/>
    <cellStyle name="SAPBEXinputData 3_2012 Jan CAP ASM Report" xfId="19648"/>
    <cellStyle name="SAPBEXinputData 4" xfId="19649"/>
    <cellStyle name="SAPBEXinputData 4 2" xfId="19650"/>
    <cellStyle name="SAPBEXinputData 4 3" xfId="19651"/>
    <cellStyle name="SAPBEXinputData 5" xfId="19652"/>
    <cellStyle name="SAPBEXinputData 6" xfId="19653"/>
    <cellStyle name="SAPBEXinputData 7" xfId="19654"/>
    <cellStyle name="SAPBEXinputData 8" xfId="19655"/>
    <cellStyle name="SAPBEXinputData 9" xfId="19656"/>
    <cellStyle name="SAPBEXinputData_05-2011 ASM Template - CAPEX" xfId="19657"/>
    <cellStyle name="SAPBEXItemHeader" xfId="19658"/>
    <cellStyle name="SAPBEXItemHeader 2" xfId="19659"/>
    <cellStyle name="SAPBEXItemHeader 2 2" xfId="19660"/>
    <cellStyle name="SAPBEXresData" xfId="19661"/>
    <cellStyle name="SAPBEXresData 2" xfId="19662"/>
    <cellStyle name="SAPBEXresData 2 2" xfId="19663"/>
    <cellStyle name="SAPBEXresData 2 3" xfId="19664"/>
    <cellStyle name="SAPBEXresData 3" xfId="19665"/>
    <cellStyle name="SAPBEXresData 3 2" xfId="19666"/>
    <cellStyle name="SAPBEXresData_2011 OM ASM Report" xfId="19667"/>
    <cellStyle name="SAPBEXresDataEmph" xfId="19668"/>
    <cellStyle name="SAPBEXresDataEmph 2" xfId="19669"/>
    <cellStyle name="SAPBEXresDataEmph 2 2" xfId="19670"/>
    <cellStyle name="SAPBEXresDataEmph 2 3" xfId="19671"/>
    <cellStyle name="SAPBEXresDataEmph 3" xfId="19672"/>
    <cellStyle name="SAPBEXresDataEmph 3 2" xfId="19673"/>
    <cellStyle name="SAPBEXresDataEmph_2011 OM ASM Report" xfId="19674"/>
    <cellStyle name="SAPBEXresItem" xfId="19675"/>
    <cellStyle name="SAPBEXresItem 2" xfId="19676"/>
    <cellStyle name="SAPBEXresItem 2 2" xfId="19677"/>
    <cellStyle name="SAPBEXresItem 2 2 2" xfId="19678"/>
    <cellStyle name="SAPBEXresItem 2 2 3" xfId="19679"/>
    <cellStyle name="SAPBEXresItem 2 3" xfId="19680"/>
    <cellStyle name="SAPBEXresItem 2 4" xfId="19681"/>
    <cellStyle name="SAPBEXresItem 3" xfId="19682"/>
    <cellStyle name="SAPBEXresItem 3 2" xfId="19683"/>
    <cellStyle name="SAPBEXresItem_2011 OM ASM Report" xfId="19684"/>
    <cellStyle name="SAPBEXresItemX" xfId="19685"/>
    <cellStyle name="SAPBEXresItemX 2" xfId="19686"/>
    <cellStyle name="SAPBEXresItemX 2 2" xfId="19687"/>
    <cellStyle name="SAPBEXresItemX 2 2 2" xfId="19688"/>
    <cellStyle name="SAPBEXresItemX 2 2 3" xfId="19689"/>
    <cellStyle name="SAPBEXresItemX 2 3" xfId="19690"/>
    <cellStyle name="SAPBEXresItemX 2 4" xfId="19691"/>
    <cellStyle name="SAPBEXresItemX 3" xfId="19692"/>
    <cellStyle name="SAPBEXresItemX 3 2" xfId="19693"/>
    <cellStyle name="SAPBEXresItemX_2011 OM ASM Report" xfId="19694"/>
    <cellStyle name="SAPBEXstdData" xfId="19695"/>
    <cellStyle name="SAPBEXstdData 2" xfId="19696"/>
    <cellStyle name="SAPBEXstdData 2 2" xfId="19697"/>
    <cellStyle name="SAPBEXstdData 2 3" xfId="19698"/>
    <cellStyle name="SAPBEXstdData 3" xfId="19699"/>
    <cellStyle name="SAPBEXstdData 3 2" xfId="19700"/>
    <cellStyle name="SAPBEXstdData 4" xfId="19701"/>
    <cellStyle name="SAPBEXstdData_2011 June O&amp;M and Capital Snapshot_Prelim" xfId="19702"/>
    <cellStyle name="SAPBEXstdDataEmph" xfId="19703"/>
    <cellStyle name="SAPBEXstdDataEmph 2" xfId="19704"/>
    <cellStyle name="SAPBEXstdDataEmph 2 2" xfId="19705"/>
    <cellStyle name="SAPBEXstdDataEmph 2 3" xfId="19706"/>
    <cellStyle name="SAPBEXstdDataEmph 3" xfId="19707"/>
    <cellStyle name="SAPBEXstdDataEmph 3 2" xfId="19708"/>
    <cellStyle name="SAPBEXstdDataEmph_2011 OM ASM Report" xfId="19709"/>
    <cellStyle name="SAPBEXstdItem" xfId="19710"/>
    <cellStyle name="SAPBEXstdItem 2" xfId="19711"/>
    <cellStyle name="SAPBEXstdItem 2 2" xfId="19712"/>
    <cellStyle name="SAPBEXstdItem 2 2 2" xfId="19713"/>
    <cellStyle name="SAPBEXstdItem 2 2 3" xfId="19714"/>
    <cellStyle name="SAPBEXstdItem 2 3" xfId="19715"/>
    <cellStyle name="SAPBEXstdItem 2 4" xfId="19716"/>
    <cellStyle name="SAPBEXstdItem 3" xfId="19717"/>
    <cellStyle name="SAPBEXstdItem 3 2" xfId="19718"/>
    <cellStyle name="SAPBEXstdItem 3 2 2" xfId="19719"/>
    <cellStyle name="SAPBEXstdItem 3 2 3" xfId="19720"/>
    <cellStyle name="SAPBEXstdItem 3 3" xfId="19721"/>
    <cellStyle name="SAPBEXstdItem 3 3 2" xfId="19722"/>
    <cellStyle name="SAPBEXstdItem 3 3 3" xfId="19723"/>
    <cellStyle name="SAPBEXstdItem 3 4" xfId="19724"/>
    <cellStyle name="SAPBEXstdItem 3 4 2" xfId="19725"/>
    <cellStyle name="SAPBEXstdItem 3 4 3" xfId="19726"/>
    <cellStyle name="SAPBEXstdItem 3 5" xfId="19727"/>
    <cellStyle name="SAPBEXstdItem 4" xfId="19728"/>
    <cellStyle name="SAPBEXstdItem 4 2" xfId="19729"/>
    <cellStyle name="SAPBEXstdItem 4 3" xfId="19730"/>
    <cellStyle name="SAPBEXstdItem 5" xfId="19731"/>
    <cellStyle name="SAPBEXstdItem 6" xfId="19732"/>
    <cellStyle name="SAPBEXstdItem 7" xfId="19733"/>
    <cellStyle name="SAPBEXstdItem 8" xfId="19734"/>
    <cellStyle name="SAPBEXstdItem_2011 June O&amp;M and Capital Snapshot_Prelim" xfId="19735"/>
    <cellStyle name="SAPBEXstdItemX" xfId="19736"/>
    <cellStyle name="SAPBEXstdItemX 2" xfId="19737"/>
    <cellStyle name="SAPBEXstdItemX 2 2" xfId="19738"/>
    <cellStyle name="SAPBEXstdItemX 2 2 2" xfId="19739"/>
    <cellStyle name="SAPBEXstdItemX 2 2 3" xfId="19740"/>
    <cellStyle name="SAPBEXstdItemX 2 3" xfId="19741"/>
    <cellStyle name="SAPBEXstdItemX 2 4" xfId="19742"/>
    <cellStyle name="SAPBEXstdItemX 3" xfId="19743"/>
    <cellStyle name="SAPBEXstdItemX 3 2" xfId="19744"/>
    <cellStyle name="SAPBEXstdItemX 3 2 2" xfId="19745"/>
    <cellStyle name="SAPBEXstdItemX 3 2 3" xfId="19746"/>
    <cellStyle name="SAPBEXstdItemX 3 3" xfId="19747"/>
    <cellStyle name="SAPBEXstdItemX 3 3 2" xfId="19748"/>
    <cellStyle name="SAPBEXstdItemX 3 3 3" xfId="19749"/>
    <cellStyle name="SAPBEXstdItemX 3 4" xfId="19750"/>
    <cellStyle name="SAPBEXstdItemX 3 4 2" xfId="19751"/>
    <cellStyle name="SAPBEXstdItemX 3 4 3" xfId="19752"/>
    <cellStyle name="SAPBEXstdItemX 3 5" xfId="19753"/>
    <cellStyle name="SAPBEXstdItemX 4" xfId="19754"/>
    <cellStyle name="SAPBEXstdItemX 4 2" xfId="19755"/>
    <cellStyle name="SAPBEXstdItemX 4 3" xfId="19756"/>
    <cellStyle name="SAPBEXstdItemX 5" xfId="19757"/>
    <cellStyle name="SAPBEXstdItemX 6" xfId="19758"/>
    <cellStyle name="SAPBEXstdItemX 7" xfId="19759"/>
    <cellStyle name="SAPBEXstdItemX 8" xfId="19760"/>
    <cellStyle name="SAPBEXstdItemX_2011 OM ASM Report" xfId="19761"/>
    <cellStyle name="SAPBEXtitle" xfId="19762"/>
    <cellStyle name="SAPBEXtitle 2" xfId="19763"/>
    <cellStyle name="SAPBEXtitle 3" xfId="19764"/>
    <cellStyle name="SAPBEXtitle 3 2" xfId="19765"/>
    <cellStyle name="SAPBEXtitle 3 3" xfId="19766"/>
    <cellStyle name="SAPBEXtitle 3 4" xfId="19767"/>
    <cellStyle name="SAPBEXtitle 4" xfId="19768"/>
    <cellStyle name="SAPBEXtitle 4 2" xfId="19769"/>
    <cellStyle name="SAPBEXtitle_05-2011 ASM Template - CAPEX" xfId="19770"/>
    <cellStyle name="SAPBEXunassignedItem" xfId="19771"/>
    <cellStyle name="SAPBEXunassignedItem 2" xfId="19772"/>
    <cellStyle name="SAPBEXunassignedItem 2 2" xfId="19773"/>
    <cellStyle name="SAPBEXunassignedItem 2 3" xfId="19774"/>
    <cellStyle name="SAPBEXunassignedItem 3" xfId="19775"/>
    <cellStyle name="SAPBEXunassignedItem 3 2" xfId="19776"/>
    <cellStyle name="SAPBEXunassignedItem_2011 OM ASM Report  (2)" xfId="19777"/>
    <cellStyle name="SAPBEXundefined" xfId="19778"/>
    <cellStyle name="SAPBEXundefined 2" xfId="19779"/>
    <cellStyle name="SAPBEXundefined 2 2" xfId="19780"/>
    <cellStyle name="SAPBEXundefined 2 3" xfId="19781"/>
    <cellStyle name="SAPBEXundefined 3" xfId="19782"/>
    <cellStyle name="SAPBEXundefined 3 2" xfId="19783"/>
    <cellStyle name="SAPBEXundefined_2011 OM ASM Report" xfId="19784"/>
    <cellStyle name="shade" xfId="19785"/>
    <cellStyle name="shade 10" xfId="19786"/>
    <cellStyle name="shade 2" xfId="19787"/>
    <cellStyle name="shade 2 2" xfId="19788"/>
    <cellStyle name="shade 2 2 2" xfId="19789"/>
    <cellStyle name="shade 2 2 3" xfId="19790"/>
    <cellStyle name="shade 2 3" xfId="19791"/>
    <cellStyle name="shade 2 4" xfId="19792"/>
    <cellStyle name="shade 3" xfId="19793"/>
    <cellStyle name="shade 3 2" xfId="19794"/>
    <cellStyle name="shade 3 2 2" xfId="19795"/>
    <cellStyle name="shade 3 2 3" xfId="19796"/>
    <cellStyle name="shade 3 3" xfId="19797"/>
    <cellStyle name="shade 3 3 2" xfId="19798"/>
    <cellStyle name="shade 3 3 3" xfId="19799"/>
    <cellStyle name="shade 3 4" xfId="19800"/>
    <cellStyle name="shade 3 4 2" xfId="19801"/>
    <cellStyle name="shade 3 4 3" xfId="19802"/>
    <cellStyle name="shade 4" xfId="19803"/>
    <cellStyle name="shade 4 2" xfId="19804"/>
    <cellStyle name="shade 4 3" xfId="19805"/>
    <cellStyle name="shade 4_2011 Operations Snapshot" xfId="19806"/>
    <cellStyle name="shade 5" xfId="19807"/>
    <cellStyle name="shade 5 2" xfId="19808"/>
    <cellStyle name="shade 5 2 2" xfId="19809"/>
    <cellStyle name="shade 5 2_County_Stop_Light_Chart_2012_02" xfId="19810"/>
    <cellStyle name="shade 5_2012 Operations Snapshot" xfId="19811"/>
    <cellStyle name="shade 6" xfId="19812"/>
    <cellStyle name="shade 6 2" xfId="19813"/>
    <cellStyle name="shade 6_County_Stop_Light_Chart_2012_02" xfId="19814"/>
    <cellStyle name="shade 7" xfId="19815"/>
    <cellStyle name="shade 7 2" xfId="19816"/>
    <cellStyle name="shade 7_County_Stop_Light_Chart_2012_02" xfId="19817"/>
    <cellStyle name="shade 8" xfId="19818"/>
    <cellStyle name="shade 9" xfId="19819"/>
    <cellStyle name="shade_2011 OM ASM Report" xfId="19820"/>
    <cellStyle name="Sheet Title" xfId="19821"/>
    <cellStyle name="Single Accounting" xfId="19822"/>
    <cellStyle name="std" xfId="19823"/>
    <cellStyle name="StmtTtl1" xfId="19824"/>
    <cellStyle name="StmtTtl1 2" xfId="19825"/>
    <cellStyle name="StmtTtl1 2 2" xfId="19826"/>
    <cellStyle name="StmtTtl1 2 3" xfId="19827"/>
    <cellStyle name="StmtTtl1 2 4" xfId="19828"/>
    <cellStyle name="StmtTtl1 3" xfId="19829"/>
    <cellStyle name="StmtTtl1 3 2" xfId="19830"/>
    <cellStyle name="StmtTtl1 3 3" xfId="19831"/>
    <cellStyle name="StmtTtl1 3 4" xfId="19832"/>
    <cellStyle name="StmtTtl1 4" xfId="19833"/>
    <cellStyle name="StmtTtl1 4 2" xfId="19834"/>
    <cellStyle name="StmtTtl1 4 3" xfId="19835"/>
    <cellStyle name="StmtTtl1 4 4" xfId="19836"/>
    <cellStyle name="StmtTtl1 5" xfId="19837"/>
    <cellStyle name="StmtTtl1 5 2" xfId="19838"/>
    <cellStyle name="StmtTtl1 6" xfId="19839"/>
    <cellStyle name="StmtTtl1 6 2" xfId="19840"/>
    <cellStyle name="StmtTtl1 7" xfId="19841"/>
    <cellStyle name="StmtTtl1 8" xfId="19842"/>
    <cellStyle name="StmtTtl1_(C) WHE Proforma with ITC cash grant 10 Yr Amort_for deferral_102809" xfId="19843"/>
    <cellStyle name="StmtTtl2" xfId="19844"/>
    <cellStyle name="StmtTtl2 2" xfId="19845"/>
    <cellStyle name="StmtTtl2 2 2" xfId="19846"/>
    <cellStyle name="StmtTtl2 3" xfId="19847"/>
    <cellStyle name="StmtTtl2 3 2" xfId="19848"/>
    <cellStyle name="StmtTtl2 4" xfId="19849"/>
    <cellStyle name="StmtTtl2 5" xfId="19850"/>
    <cellStyle name="StmtTtl2 6" xfId="19851"/>
    <cellStyle name="StmtTtl2 7" xfId="19852"/>
    <cellStyle name="StmtTtl2 8" xfId="19853"/>
    <cellStyle name="StmtTtl2 9" xfId="19854"/>
    <cellStyle name="StmtTtl2_4.32E Depreciation Study Robs file" xfId="19855"/>
    <cellStyle name="STYL1 - Style1" xfId="19856"/>
    <cellStyle name="STYL1 - Style1 2" xfId="19857"/>
    <cellStyle name="Style 1" xfId="19858"/>
    <cellStyle name="Style 1 10" xfId="19859"/>
    <cellStyle name="Style 1 11" xfId="19860"/>
    <cellStyle name="Style 1 2" xfId="19861"/>
    <cellStyle name="Style 1 2 2" xfId="19862"/>
    <cellStyle name="Style 1 2 2 2" xfId="19863"/>
    <cellStyle name="Style 1 2 2 3" xfId="19864"/>
    <cellStyle name="Style 1 2 3" xfId="19865"/>
    <cellStyle name="Style 1 2 4" xfId="19866"/>
    <cellStyle name="Style 1 2 5" xfId="19867"/>
    <cellStyle name="Style 1 2 6" xfId="19868"/>
    <cellStyle name="Style 1 2_Chelan PUD Power Costs (8-10)" xfId="19869"/>
    <cellStyle name="Style 1 3" xfId="19870"/>
    <cellStyle name="Style 1 3 2" xfId="19871"/>
    <cellStyle name="Style 1 3 2 2" xfId="19872"/>
    <cellStyle name="Style 1 3 2 3" xfId="19873"/>
    <cellStyle name="Style 1 3 2 4" xfId="19874"/>
    <cellStyle name="Style 1 3 3" xfId="19875"/>
    <cellStyle name="Style 1 3 3 2" xfId="19876"/>
    <cellStyle name="Style 1 3 4" xfId="19877"/>
    <cellStyle name="Style 1 3 5" xfId="19878"/>
    <cellStyle name="Style 1 4" xfId="19879"/>
    <cellStyle name="Style 1 4 2" xfId="19880"/>
    <cellStyle name="Style 1 4 2 2" xfId="19881"/>
    <cellStyle name="Style 1 4 2 3" xfId="19882"/>
    <cellStyle name="Style 1 4 3" xfId="19883"/>
    <cellStyle name="Style 1 4 4" xfId="19884"/>
    <cellStyle name="Style 1 5" xfId="19885"/>
    <cellStyle name="Style 1 5 2" xfId="19886"/>
    <cellStyle name="Style 1 5 2 2" xfId="19887"/>
    <cellStyle name="Style 1 5 2 3" xfId="19888"/>
    <cellStyle name="Style 1 5 3" xfId="19889"/>
    <cellStyle name="Style 1 5 4" xfId="19890"/>
    <cellStyle name="Style 1 6" xfId="19891"/>
    <cellStyle name="Style 1 6 2" xfId="19892"/>
    <cellStyle name="Style 1 6 2 2" xfId="19893"/>
    <cellStyle name="Style 1 6 2 3" xfId="19894"/>
    <cellStyle name="Style 1 6 2 4" xfId="19895"/>
    <cellStyle name="Style 1 6 3" xfId="19896"/>
    <cellStyle name="Style 1 6 3 2" xfId="19897"/>
    <cellStyle name="Style 1 6 4" xfId="19898"/>
    <cellStyle name="Style 1 6 4 2" xfId="19899"/>
    <cellStyle name="Style 1 6 5" xfId="19900"/>
    <cellStyle name="Style 1 6 5 2" xfId="19901"/>
    <cellStyle name="Style 1 6 6" xfId="19902"/>
    <cellStyle name="Style 1 6 7" xfId="19903"/>
    <cellStyle name="Style 1 7" xfId="19904"/>
    <cellStyle name="Style 1 8" xfId="19905"/>
    <cellStyle name="Style 1 9" xfId="19906"/>
    <cellStyle name="Style 1_ Price Inputs" xfId="19907"/>
    <cellStyle name="Style 21" xfId="19908"/>
    <cellStyle name="Style 22" xfId="19909"/>
    <cellStyle name="Style 23" xfId="19910"/>
    <cellStyle name="Style 24" xfId="19911"/>
    <cellStyle name="Style 25" xfId="19912"/>
    <cellStyle name="Style 26" xfId="19913"/>
    <cellStyle name="Style 27" xfId="19914"/>
    <cellStyle name="Style 28" xfId="19915"/>
    <cellStyle name="Style 29" xfId="19916"/>
    <cellStyle name="Style 30" xfId="19917"/>
    <cellStyle name="Style 31" xfId="19918"/>
    <cellStyle name="Style 32" xfId="19919"/>
    <cellStyle name="Style 33" xfId="19920"/>
    <cellStyle name="Style 34" xfId="19921"/>
    <cellStyle name="Style 35" xfId="19922"/>
    <cellStyle name="Style 36" xfId="19923"/>
    <cellStyle name="Style 39" xfId="19924"/>
    <cellStyle name="STYLE1" xfId="19925"/>
    <cellStyle name="STYLE2" xfId="19926"/>
    <cellStyle name="STYLE3" xfId="19927"/>
    <cellStyle name="STYLE4" xfId="19928"/>
    <cellStyle name="STYLE5" xfId="19929"/>
    <cellStyle name="sub-tl - Style3" xfId="19930"/>
    <cellStyle name="subtot - Style5" xfId="19931"/>
    <cellStyle name="Subtotal" xfId="19932"/>
    <cellStyle name="Sub-total" xfId="19933"/>
    <cellStyle name="Subtotal 2" xfId="19934"/>
    <cellStyle name="Sub-total 2" xfId="19935"/>
    <cellStyle name="Subtotal 3" xfId="19936"/>
    <cellStyle name="Sub-total 3" xfId="19937"/>
    <cellStyle name="Table Title" xfId="19938"/>
    <cellStyle name="taples Plaza" xfId="19939"/>
    <cellStyle name="Test" xfId="19940"/>
    <cellStyle name="Text" xfId="19941"/>
    <cellStyle name="Text 2" xfId="19942"/>
    <cellStyle name="Tickmark" xfId="19943"/>
    <cellStyle name="Times 10" xfId="19944"/>
    <cellStyle name="Times 12" xfId="19945"/>
    <cellStyle name="Title 10" xfId="19946"/>
    <cellStyle name="Title 11" xfId="19947"/>
    <cellStyle name="Title 12" xfId="19948"/>
    <cellStyle name="Title 13" xfId="19949"/>
    <cellStyle name="Title 14" xfId="19950"/>
    <cellStyle name="Title 15" xfId="19951"/>
    <cellStyle name="Title 16" xfId="19952"/>
    <cellStyle name="Title 17" xfId="19953"/>
    <cellStyle name="Title 18" xfId="19954"/>
    <cellStyle name="Title 19" xfId="19955"/>
    <cellStyle name="Title 2" xfId="19956"/>
    <cellStyle name="Title 2 2" xfId="19957"/>
    <cellStyle name="Title 2 2 2" xfId="19958"/>
    <cellStyle name="Title 2 3" xfId="19959"/>
    <cellStyle name="Title 20" xfId="19960"/>
    <cellStyle name="Title 21" xfId="19961"/>
    <cellStyle name="Title 22" xfId="19962"/>
    <cellStyle name="Title 23" xfId="19963"/>
    <cellStyle name="Title 24" xfId="19964"/>
    <cellStyle name="Title 25" xfId="19965"/>
    <cellStyle name="Title 26" xfId="19966"/>
    <cellStyle name="Title 27" xfId="19967"/>
    <cellStyle name="Title 28" xfId="19968"/>
    <cellStyle name="Title 29" xfId="19969"/>
    <cellStyle name="Title 3" xfId="19970"/>
    <cellStyle name="Title 3 2" xfId="19971"/>
    <cellStyle name="Title 3 3" xfId="19972"/>
    <cellStyle name="Title 3 4" xfId="19973"/>
    <cellStyle name="Title 30" xfId="19974"/>
    <cellStyle name="Title 31" xfId="19975"/>
    <cellStyle name="Title 32" xfId="19976"/>
    <cellStyle name="Title 33" xfId="19977"/>
    <cellStyle name="Title 34" xfId="19978"/>
    <cellStyle name="Title 35" xfId="19979"/>
    <cellStyle name="Title 36" xfId="19980"/>
    <cellStyle name="Title 37" xfId="19981"/>
    <cellStyle name="Title 38" xfId="19982"/>
    <cellStyle name="Title 39" xfId="19983"/>
    <cellStyle name="Title 4" xfId="19984"/>
    <cellStyle name="Title 40" xfId="19985"/>
    <cellStyle name="Title 41" xfId="19986"/>
    <cellStyle name="Title 42" xfId="19987"/>
    <cellStyle name="Title 43" xfId="19988"/>
    <cellStyle name="Title 44" xfId="19989"/>
    <cellStyle name="Title 45" xfId="19990"/>
    <cellStyle name="Title 46" xfId="19991"/>
    <cellStyle name="Title 47" xfId="19992"/>
    <cellStyle name="Title 48" xfId="19993"/>
    <cellStyle name="Title 49" xfId="19994"/>
    <cellStyle name="Title 5" xfId="19995"/>
    <cellStyle name="Title 50" xfId="19996"/>
    <cellStyle name="Title 51" xfId="19997"/>
    <cellStyle name="Title 52" xfId="19998"/>
    <cellStyle name="Title 53" xfId="19999"/>
    <cellStyle name="Title 54" xfId="20000"/>
    <cellStyle name="Title 55" xfId="20001"/>
    <cellStyle name="Title 56" xfId="20002"/>
    <cellStyle name="Title 57" xfId="20003"/>
    <cellStyle name="Title 58" xfId="20004"/>
    <cellStyle name="Title 59" xfId="20005"/>
    <cellStyle name="Title 6" xfId="20006"/>
    <cellStyle name="Title 60" xfId="20007"/>
    <cellStyle name="Title 61" xfId="20008"/>
    <cellStyle name="Title 62" xfId="20009"/>
    <cellStyle name="Title 63" xfId="20010"/>
    <cellStyle name="Title 64" xfId="20011"/>
    <cellStyle name="Title 7" xfId="20012"/>
    <cellStyle name="Title 8" xfId="20013"/>
    <cellStyle name="Title 9" xfId="20014"/>
    <cellStyle name="Title: - Style3" xfId="20015"/>
    <cellStyle name="Title: - Style4" xfId="20016"/>
    <cellStyle name="Title: Major" xfId="20017"/>
    <cellStyle name="Title: Major 2" xfId="20018"/>
    <cellStyle name="Title: Major 3" xfId="20019"/>
    <cellStyle name="Title: Minor" xfId="20020"/>
    <cellStyle name="Title: Minor 2" xfId="20021"/>
    <cellStyle name="Title: Minor 3" xfId="20022"/>
    <cellStyle name="Title: Minor_Electric Rev Req Model (2009 GRC) Rebuttal" xfId="20023"/>
    <cellStyle name="Title: Worksheet" xfId="20024"/>
    <cellStyle name="Title: Worksheet 2" xfId="20025"/>
    <cellStyle name="Total 10" xfId="20026"/>
    <cellStyle name="Total 11" xfId="20027"/>
    <cellStyle name="Total 12" xfId="20028"/>
    <cellStyle name="Total 13" xfId="20029"/>
    <cellStyle name="Total 14" xfId="20030"/>
    <cellStyle name="Total 15" xfId="20031"/>
    <cellStyle name="Total 16" xfId="20032"/>
    <cellStyle name="Total 17" xfId="20033"/>
    <cellStyle name="Total 18" xfId="20034"/>
    <cellStyle name="Total 19" xfId="20035"/>
    <cellStyle name="Total 2" xfId="20036"/>
    <cellStyle name="Total 2 2" xfId="20037"/>
    <cellStyle name="Total 2 2 2" xfId="20038"/>
    <cellStyle name="Total 2 2 3" xfId="20039"/>
    <cellStyle name="Total 2 3" xfId="20040"/>
    <cellStyle name="Total 2 3 2" xfId="20041"/>
    <cellStyle name="Total 2 3 3" xfId="20042"/>
    <cellStyle name="Total 2 3 4" xfId="20043"/>
    <cellStyle name="Total 2 4" xfId="20044"/>
    <cellStyle name="Total 20" xfId="20045"/>
    <cellStyle name="Total 21" xfId="20046"/>
    <cellStyle name="Total 22" xfId="20047"/>
    <cellStyle name="Total 23" xfId="20048"/>
    <cellStyle name="Total 24" xfId="20049"/>
    <cellStyle name="Total 25" xfId="20050"/>
    <cellStyle name="Total 26" xfId="20051"/>
    <cellStyle name="Total 27" xfId="20052"/>
    <cellStyle name="Total 28" xfId="20053"/>
    <cellStyle name="Total 29" xfId="20054"/>
    <cellStyle name="Total 3" xfId="20055"/>
    <cellStyle name="Total 3 2" xfId="20056"/>
    <cellStyle name="Total 3 3" xfId="20057"/>
    <cellStyle name="Total 3 4" xfId="20058"/>
    <cellStyle name="Total 30" xfId="20059"/>
    <cellStyle name="Total 31" xfId="20060"/>
    <cellStyle name="Total 32" xfId="20061"/>
    <cellStyle name="Total 33" xfId="20062"/>
    <cellStyle name="Total 34" xfId="20063"/>
    <cellStyle name="Total 35" xfId="20064"/>
    <cellStyle name="Total 36" xfId="20065"/>
    <cellStyle name="Total 37" xfId="20066"/>
    <cellStyle name="Total 38" xfId="20067"/>
    <cellStyle name="Total 39" xfId="20068"/>
    <cellStyle name="Total 4" xfId="20069"/>
    <cellStyle name="Total 4 2" xfId="20070"/>
    <cellStyle name="Total 4 3" xfId="20071"/>
    <cellStyle name="Total 40" xfId="20072"/>
    <cellStyle name="Total 41" xfId="20073"/>
    <cellStyle name="Total 42" xfId="20074"/>
    <cellStyle name="Total 43" xfId="20075"/>
    <cellStyle name="Total 44" xfId="20076"/>
    <cellStyle name="Total 45" xfId="20077"/>
    <cellStyle name="Total 46" xfId="20078"/>
    <cellStyle name="Total 47" xfId="20079"/>
    <cellStyle name="Total 48" xfId="20080"/>
    <cellStyle name="Total 49" xfId="20081"/>
    <cellStyle name="Total 5" xfId="20082"/>
    <cellStyle name="Total 5 2" xfId="20083"/>
    <cellStyle name="Total 5 3" xfId="20084"/>
    <cellStyle name="Total 50" xfId="20085"/>
    <cellStyle name="Total 51" xfId="20086"/>
    <cellStyle name="Total 52" xfId="20087"/>
    <cellStyle name="Total 53" xfId="20088"/>
    <cellStyle name="Total 54" xfId="20089"/>
    <cellStyle name="Total 55" xfId="20090"/>
    <cellStyle name="Total 56" xfId="20091"/>
    <cellStyle name="Total 57" xfId="20092"/>
    <cellStyle name="Total 58" xfId="20093"/>
    <cellStyle name="Total 59" xfId="20094"/>
    <cellStyle name="Total 6" xfId="20095"/>
    <cellStyle name="Total 6 2" xfId="20096"/>
    <cellStyle name="Total 6 3" xfId="20097"/>
    <cellStyle name="Total 60" xfId="20098"/>
    <cellStyle name="Total 61" xfId="20099"/>
    <cellStyle name="Total 62" xfId="20100"/>
    <cellStyle name="Total 63" xfId="20101"/>
    <cellStyle name="Total 64" xfId="20102"/>
    <cellStyle name="Total 65" xfId="20103"/>
    <cellStyle name="Total 66" xfId="20104"/>
    <cellStyle name="Total 7" xfId="20105"/>
    <cellStyle name="Total 7 2" xfId="20106"/>
    <cellStyle name="Total 8" xfId="20107"/>
    <cellStyle name="Total 9" xfId="20108"/>
    <cellStyle name="Total 9 2" xfId="20109"/>
    <cellStyle name="Total4 - Style4" xfId="20110"/>
    <cellStyle name="Total4 - Style4 2" xfId="20111"/>
    <cellStyle name="Total4 - Style4 2 2" xfId="20112"/>
    <cellStyle name="Total4 - Style4 3" xfId="20113"/>
    <cellStyle name="Total4 - Style4_ACCOUNTS" xfId="20114"/>
    <cellStyle name="TRANSMISSION RELIABILITY PORTION OF PROJECT" xfId="20115"/>
    <cellStyle name="Währung [0]_Übersichtstabelle_FM_24082001bu inc. EC" xfId="20116"/>
    <cellStyle name="Währung_Übersichtstabelle_FM_24082001bu inc. EC" xfId="20117"/>
    <cellStyle name="Warning Text 10" xfId="20118"/>
    <cellStyle name="Warning Text 11" xfId="20119"/>
    <cellStyle name="Warning Text 12" xfId="20120"/>
    <cellStyle name="Warning Text 13" xfId="20121"/>
    <cellStyle name="Warning Text 14" xfId="20122"/>
    <cellStyle name="Warning Text 15" xfId="20123"/>
    <cellStyle name="Warning Text 16" xfId="20124"/>
    <cellStyle name="Warning Text 17" xfId="20125"/>
    <cellStyle name="Warning Text 18" xfId="20126"/>
    <cellStyle name="Warning Text 19" xfId="20127"/>
    <cellStyle name="Warning Text 2" xfId="20128"/>
    <cellStyle name="Warning Text 2 2" xfId="20129"/>
    <cellStyle name="Warning Text 2 2 2" xfId="20130"/>
    <cellStyle name="Warning Text 2 3" xfId="20131"/>
    <cellStyle name="Warning Text 20" xfId="20132"/>
    <cellStyle name="Warning Text 21" xfId="20133"/>
    <cellStyle name="Warning Text 22" xfId="20134"/>
    <cellStyle name="Warning Text 23" xfId="20135"/>
    <cellStyle name="Warning Text 24" xfId="20136"/>
    <cellStyle name="Warning Text 25" xfId="20137"/>
    <cellStyle name="Warning Text 26" xfId="20138"/>
    <cellStyle name="Warning Text 27" xfId="20139"/>
    <cellStyle name="Warning Text 28" xfId="20140"/>
    <cellStyle name="Warning Text 29" xfId="20141"/>
    <cellStyle name="Warning Text 3" xfId="20142"/>
    <cellStyle name="Warning Text 30" xfId="20143"/>
    <cellStyle name="Warning Text 31" xfId="20144"/>
    <cellStyle name="Warning Text 32" xfId="20145"/>
    <cellStyle name="Warning Text 33" xfId="20146"/>
    <cellStyle name="Warning Text 34" xfId="20147"/>
    <cellStyle name="Warning Text 35" xfId="20148"/>
    <cellStyle name="Warning Text 36" xfId="20149"/>
    <cellStyle name="Warning Text 37" xfId="20150"/>
    <cellStyle name="Warning Text 38" xfId="20151"/>
    <cellStyle name="Warning Text 39" xfId="20152"/>
    <cellStyle name="Warning Text 4" xfId="20153"/>
    <cellStyle name="Warning Text 40" xfId="20154"/>
    <cellStyle name="Warning Text 41" xfId="20155"/>
    <cellStyle name="Warning Text 42" xfId="20156"/>
    <cellStyle name="Warning Text 43" xfId="20157"/>
    <cellStyle name="Warning Text 44" xfId="20158"/>
    <cellStyle name="Warning Text 45" xfId="20159"/>
    <cellStyle name="Warning Text 46" xfId="20160"/>
    <cellStyle name="Warning Text 47" xfId="20161"/>
    <cellStyle name="Warning Text 48" xfId="20162"/>
    <cellStyle name="Warning Text 49" xfId="20163"/>
    <cellStyle name="Warning Text 5" xfId="20164"/>
    <cellStyle name="Warning Text 50" xfId="20165"/>
    <cellStyle name="Warning Text 51" xfId="20166"/>
    <cellStyle name="Warning Text 52" xfId="20167"/>
    <cellStyle name="Warning Text 53" xfId="20168"/>
    <cellStyle name="Warning Text 54" xfId="20169"/>
    <cellStyle name="Warning Text 55" xfId="20170"/>
    <cellStyle name="Warning Text 56" xfId="20171"/>
    <cellStyle name="Warning Text 57" xfId="20172"/>
    <cellStyle name="Warning Text 58" xfId="20173"/>
    <cellStyle name="Warning Text 59" xfId="20174"/>
    <cellStyle name="Warning Text 6" xfId="20175"/>
    <cellStyle name="Warning Text 60" xfId="20176"/>
    <cellStyle name="Warning Text 61" xfId="20177"/>
    <cellStyle name="Warning Text 62" xfId="20178"/>
    <cellStyle name="Warning Text 63" xfId="20179"/>
    <cellStyle name="Warning Text 64" xfId="20180"/>
    <cellStyle name="Warning Text 7" xfId="20181"/>
    <cellStyle name="Warning Text 8" xfId="20182"/>
    <cellStyle name="Warning Text 9" xfId="20183"/>
    <cellStyle name="Yen" xfId="20184"/>
    <cellStyle name="YesNoToggle" xfId="20185"/>
    <cellStyle name="YesNoToggle 2" xfId="20186"/>
    <cellStyle name="YesNoToggle 2 2" xfId="20187"/>
    <cellStyle name="YesNoToggle 3" xfId="20188"/>
    <cellStyle name="YesNoToggle 3 2" xfId="20189"/>
    <cellStyle name="YesNoToggle 3 2 2" xfId="20190"/>
    <cellStyle name="YesNoToggle 4" xfId="20191"/>
    <cellStyle name="YesNoToggle 4 2" xfId="20192"/>
    <cellStyle name="YesNoToggle 4 3" xfId="20193"/>
    <cellStyle name="YesNoToggle 5" xfId="20194"/>
    <cellStyle name="YesNoToggle 5 2" xfId="20195"/>
    <cellStyle name="YesNoToggle 6" xfId="2019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59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82" Type="http://schemas.openxmlformats.org/officeDocument/2006/relationships/customXml" Target="../customXml/item2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externalLink" Target="externalLinks/externalLink55.xml"/><Relationship Id="rId75" Type="http://schemas.openxmlformats.org/officeDocument/2006/relationships/externalLink" Target="externalLinks/externalLink60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58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205740</xdr:colOff>
      <xdr:row>1</xdr:row>
      <xdr:rowOff>152400</xdr:rowOff>
    </xdr:from>
    <xdr:ext cx="6195597" cy="634039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9740" y="320040"/>
          <a:ext cx="6195597" cy="634039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%20%202017%20GRC\Supplemental%204-3-2017\2017%20GRC%20ECOS%20(Supplemental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upplemental%20Filing%202017%20GRC\NO%20MS%20SUPP%202017%20GRC%20Workpapers\%23Electric%20Model%202017%20GRC%20CONT%20CALCULATION%20(SUPP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FUNCALLOCD"/>
      <sheetName val="REV REQ"/>
      <sheetName val="Account Summary"/>
      <sheetName val="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  <sheetName val="PCA Costs"/>
      <sheetName val="Dist Costs (Line Ext)"/>
    </sheetNames>
    <sheetDataSet>
      <sheetData sheetId="0"/>
      <sheetData sheetId="1">
        <row r="11">
          <cell r="C11">
            <v>2</v>
          </cell>
        </row>
        <row r="29">
          <cell r="F29">
            <v>7.7399999999999997E-2</v>
          </cell>
        </row>
        <row r="30">
          <cell r="F30">
            <v>2.9899999999999999E-2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0.61905100000000002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R34"/>
  <sheetViews>
    <sheetView workbookViewId="0">
      <pane xSplit="1" ySplit="4" topLeftCell="B5" activePane="bottomRight" state="frozen"/>
      <selection activeCell="D13" sqref="D13"/>
      <selection pane="topRight" activeCell="D13" sqref="D13"/>
      <selection pane="bottomLeft" activeCell="D13" sqref="D13"/>
      <selection pane="bottomRight" activeCell="P8" sqref="P8"/>
    </sheetView>
  </sheetViews>
  <sheetFormatPr defaultColWidth="9.140625" defaultRowHeight="11.25"/>
  <cols>
    <col min="1" max="1" width="4.140625" style="129" customWidth="1"/>
    <col min="2" max="2" width="37" style="129" bestFit="1" customWidth="1"/>
    <col min="3" max="3" width="12.7109375" style="129" customWidth="1"/>
    <col min="4" max="4" width="14.85546875" style="132" bestFit="1" customWidth="1"/>
    <col min="5" max="5" width="9.7109375" style="129" bestFit="1" customWidth="1"/>
    <col min="6" max="6" width="11.28515625" style="132" bestFit="1" customWidth="1"/>
    <col min="7" max="7" width="9.7109375" style="129" bestFit="1" customWidth="1"/>
    <col min="8" max="10" width="8.7109375" style="129" bestFit="1" customWidth="1"/>
    <col min="11" max="11" width="14.140625" style="129" customWidth="1"/>
    <col min="12" max="12" width="11.7109375" style="129" customWidth="1"/>
    <col min="13" max="13" width="8.7109375" style="129" bestFit="1" customWidth="1"/>
    <col min="14" max="14" width="8.7109375" style="129" customWidth="1"/>
    <col min="15" max="15" width="11.28515625" style="129" customWidth="1"/>
    <col min="16" max="16" width="12.28515625" style="129" customWidth="1"/>
    <col min="17" max="17" width="10.28515625" style="129" bestFit="1" customWidth="1"/>
    <col min="18" max="18" width="11" style="129" bestFit="1" customWidth="1"/>
    <col min="19" max="19" width="13.85546875" style="129" bestFit="1" customWidth="1"/>
    <col min="20" max="20" width="8.42578125" style="129" bestFit="1" customWidth="1"/>
    <col min="21" max="16384" width="9.140625" style="129"/>
  </cols>
  <sheetData>
    <row r="1" spans="1:18" ht="12.75">
      <c r="A1" s="595" t="s">
        <v>15</v>
      </c>
      <c r="B1" s="596"/>
      <c r="C1" s="596"/>
      <c r="D1" s="597"/>
      <c r="E1" s="597"/>
      <c r="F1" s="597"/>
      <c r="G1" s="597"/>
      <c r="H1" s="597"/>
      <c r="I1" s="597"/>
      <c r="J1" s="597"/>
      <c r="K1" s="597"/>
      <c r="L1" s="597"/>
      <c r="M1" s="598"/>
      <c r="N1" s="598"/>
      <c r="O1" s="598"/>
    </row>
    <row r="2" spans="1:18" ht="12.75">
      <c r="A2" s="595" t="s">
        <v>47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8"/>
      <c r="N2" s="598"/>
      <c r="O2" s="598"/>
    </row>
    <row r="3" spans="1:18" ht="12.75">
      <c r="A3" s="595" t="s">
        <v>419</v>
      </c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8"/>
      <c r="N3" s="598"/>
      <c r="O3" s="598"/>
    </row>
    <row r="4" spans="1:18" s="133" customFormat="1" ht="12" thickBot="1">
      <c r="A4" s="130"/>
      <c r="B4" s="129"/>
      <c r="C4" s="131"/>
      <c r="D4" s="132"/>
      <c r="E4" s="129"/>
      <c r="F4" s="132"/>
      <c r="G4" s="129"/>
      <c r="H4" s="129"/>
      <c r="I4" s="129"/>
      <c r="J4" s="129"/>
      <c r="K4" s="129"/>
      <c r="L4" s="129"/>
      <c r="M4" s="129"/>
      <c r="N4" s="129"/>
      <c r="O4" s="129"/>
    </row>
    <row r="5" spans="1:18" s="133" customFormat="1" ht="79.5" thickBot="1">
      <c r="A5" s="500" t="s">
        <v>24</v>
      </c>
      <c r="B5" s="501" t="s">
        <v>11</v>
      </c>
      <c r="C5" s="502" t="s">
        <v>48</v>
      </c>
      <c r="D5" s="503" t="s">
        <v>67</v>
      </c>
      <c r="E5" s="503" t="s">
        <v>88</v>
      </c>
      <c r="F5" s="503" t="s">
        <v>68</v>
      </c>
      <c r="G5" s="503" t="s">
        <v>69</v>
      </c>
      <c r="H5" s="502" t="s">
        <v>70</v>
      </c>
      <c r="I5" s="504" t="s">
        <v>484</v>
      </c>
      <c r="J5" s="504" t="s">
        <v>486</v>
      </c>
      <c r="K5" s="504" t="s">
        <v>342</v>
      </c>
      <c r="L5" s="505" t="s">
        <v>485</v>
      </c>
      <c r="M5" s="504" t="s">
        <v>345</v>
      </c>
      <c r="N5" s="504" t="s">
        <v>345</v>
      </c>
      <c r="O5" s="505" t="s">
        <v>343</v>
      </c>
      <c r="P5" s="505" t="s">
        <v>493</v>
      </c>
    </row>
    <row r="6" spans="1:18" s="133" customFormat="1" ht="22.5">
      <c r="A6" s="134"/>
      <c r="B6" s="93"/>
      <c r="C6" s="93"/>
      <c r="D6" s="135" t="s">
        <v>20</v>
      </c>
      <c r="E6" s="136" t="s">
        <v>73</v>
      </c>
      <c r="F6" s="135" t="s">
        <v>21</v>
      </c>
      <c r="G6" s="136" t="s">
        <v>74</v>
      </c>
      <c r="H6" s="93" t="s">
        <v>23</v>
      </c>
      <c r="I6" s="93" t="s">
        <v>75</v>
      </c>
      <c r="J6" s="137" t="s">
        <v>49</v>
      </c>
      <c r="K6" s="138" t="s">
        <v>22</v>
      </c>
      <c r="L6" s="139" t="s">
        <v>50</v>
      </c>
      <c r="M6" s="93" t="s">
        <v>420</v>
      </c>
      <c r="N6" s="93" t="s">
        <v>421</v>
      </c>
      <c r="O6" s="139" t="s">
        <v>422</v>
      </c>
      <c r="P6" s="139" t="s">
        <v>492</v>
      </c>
    </row>
    <row r="7" spans="1:18" s="133" customFormat="1">
      <c r="A7" s="140"/>
      <c r="D7" s="141"/>
      <c r="E7" s="142"/>
      <c r="F7" s="141"/>
      <c r="G7" s="142"/>
      <c r="L7" s="143"/>
      <c r="O7" s="143"/>
      <c r="P7" s="143"/>
    </row>
    <row r="8" spans="1:18">
      <c r="A8" s="144">
        <v>1</v>
      </c>
      <c r="B8" s="129" t="s">
        <v>0</v>
      </c>
      <c r="C8" s="145">
        <v>7</v>
      </c>
      <c r="D8" s="107">
        <f>'UE-170033 LR Data Summary'!D9</f>
        <v>11362694034.5944</v>
      </c>
      <c r="E8" s="146">
        <f>+D8/D$27*0.75</f>
        <v>0.38975572707142847</v>
      </c>
      <c r="F8" s="107">
        <f>'UE-170033 LR Data Summary'!H9</f>
        <v>2401760.8159533199</v>
      </c>
      <c r="G8" s="146">
        <f>+F8/F$27*0.25</f>
        <v>0.15471846189564545</v>
      </c>
      <c r="H8" s="146">
        <f t="shared" ref="H8:H13" si="0">+G8+E8</f>
        <v>0.54447418896707389</v>
      </c>
      <c r="I8" s="147"/>
      <c r="J8" s="148">
        <f t="shared" ref="J8:J15" si="1">+H8*($I$27)</f>
        <v>1612357.9571011111</v>
      </c>
      <c r="K8" s="132">
        <f>'F2018 Sch Level Delivered Load'!$BW$34</f>
        <v>10838149000</v>
      </c>
      <c r="L8" s="149">
        <f>+J8/K8</f>
        <v>1.4876691186854057E-4</v>
      </c>
      <c r="M8" s="147"/>
      <c r="N8" s="379">
        <v>0</v>
      </c>
      <c r="O8" s="506">
        <v>0</v>
      </c>
      <c r="P8" s="506">
        <f>L8+O8</f>
        <v>1.4876691186854057E-4</v>
      </c>
      <c r="Q8" s="542"/>
      <c r="R8" s="148"/>
    </row>
    <row r="9" spans="1:18">
      <c r="A9" s="144">
        <f t="shared" ref="A9:A31" si="2">+A8+1</f>
        <v>2</v>
      </c>
      <c r="B9" s="150" t="s">
        <v>1</v>
      </c>
      <c r="C9" s="151" t="s">
        <v>144</v>
      </c>
      <c r="D9" s="107">
        <f>'UE-170033 LR Data Summary'!D10</f>
        <v>2983833723.3713889</v>
      </c>
      <c r="E9" s="146">
        <f t="shared" ref="E9:E15" si="3">+D9/D$27*0.75</f>
        <v>0.10234952017295748</v>
      </c>
      <c r="F9" s="107">
        <f>'UE-170033 LR Data Summary'!H10</f>
        <v>483797.35950569448</v>
      </c>
      <c r="G9" s="146">
        <f t="shared" ref="G9:G15" si="4">+F9/F$27*0.25</f>
        <v>3.1165627665627839E-2</v>
      </c>
      <c r="H9" s="146">
        <f t="shared" si="0"/>
        <v>0.13351514783858531</v>
      </c>
      <c r="I9" s="147"/>
      <c r="J9" s="148">
        <f t="shared" si="1"/>
        <v>395380.01134539099</v>
      </c>
      <c r="K9" s="132">
        <f>'F2018 Sch Level Delivered Load'!$BY$34</f>
        <v>3117609000</v>
      </c>
      <c r="L9" s="149">
        <f t="shared" ref="L9:L15" si="5">+J9/K9</f>
        <v>1.2682155181916366E-4</v>
      </c>
      <c r="M9" s="147"/>
      <c r="N9" s="379">
        <v>0</v>
      </c>
      <c r="O9" s="506">
        <v>0</v>
      </c>
      <c r="P9" s="506">
        <f t="shared" ref="P9:P15" si="6">L9+O9</f>
        <v>1.2682155181916366E-4</v>
      </c>
    </row>
    <row r="10" spans="1:18">
      <c r="A10" s="144">
        <f t="shared" si="2"/>
        <v>3</v>
      </c>
      <c r="B10" s="129" t="s">
        <v>2</v>
      </c>
      <c r="C10" s="151" t="s">
        <v>145</v>
      </c>
      <c r="D10" s="107">
        <f>'UE-170033 LR Data Summary'!D11-D12</f>
        <v>3065348902.0678535</v>
      </c>
      <c r="E10" s="146">
        <f t="shared" si="3"/>
        <v>0.10514560071895029</v>
      </c>
      <c r="F10" s="107">
        <f>'UE-170033 LR Data Summary'!H11-F12</f>
        <v>452114.2470296041</v>
      </c>
      <c r="G10" s="146">
        <f t="shared" si="4"/>
        <v>2.9124640737284716E-2</v>
      </c>
      <c r="H10" s="146">
        <f t="shared" si="0"/>
        <v>0.13427024145623501</v>
      </c>
      <c r="I10" s="147"/>
      <c r="J10" s="148">
        <f t="shared" si="1"/>
        <v>397616.07914703176</v>
      </c>
      <c r="K10" s="132">
        <f>SUM('F2018 Sch Level Delivered Load'!$BX$34,'F2018 Sch Level Delivered Load'!$BZ$34)</f>
        <v>3283165000</v>
      </c>
      <c r="L10" s="149">
        <f t="shared" si="5"/>
        <v>1.2110755297008581E-4</v>
      </c>
      <c r="M10" s="147"/>
      <c r="N10" s="379">
        <v>0</v>
      </c>
      <c r="O10" s="506">
        <v>0</v>
      </c>
      <c r="P10" s="506">
        <f t="shared" si="6"/>
        <v>1.2110755297008581E-4</v>
      </c>
    </row>
    <row r="11" spans="1:18">
      <c r="A11" s="144">
        <f t="shared" si="2"/>
        <v>4</v>
      </c>
      <c r="B11" s="129" t="s">
        <v>3</v>
      </c>
      <c r="C11" s="151" t="s">
        <v>146</v>
      </c>
      <c r="D11" s="107">
        <f>'UE-170033 LR Data Summary'!D12</f>
        <v>2051022389.543107</v>
      </c>
      <c r="E11" s="146">
        <f t="shared" si="3"/>
        <v>7.0352833601110623E-2</v>
      </c>
      <c r="F11" s="107">
        <f>'UE-170033 LR Data Summary'!H12</f>
        <v>261562.891393383</v>
      </c>
      <c r="G11" s="146">
        <f t="shared" si="4"/>
        <v>1.6849558031155971E-2</v>
      </c>
      <c r="H11" s="146">
        <f t="shared" si="0"/>
        <v>8.720239163226659E-2</v>
      </c>
      <c r="I11" s="147"/>
      <c r="J11" s="148">
        <f t="shared" si="1"/>
        <v>258233.48999016554</v>
      </c>
      <c r="K11" s="132">
        <f>'F2018 Sch Level Delivered Load'!$CA$34</f>
        <v>1942526000</v>
      </c>
      <c r="L11" s="149">
        <f t="shared" si="5"/>
        <v>1.3293695424934624E-4</v>
      </c>
      <c r="M11" s="147"/>
      <c r="N11" s="379">
        <v>0</v>
      </c>
      <c r="O11" s="506">
        <v>0</v>
      </c>
      <c r="P11" s="506">
        <f t="shared" si="6"/>
        <v>1.3293695424934624E-4</v>
      </c>
    </row>
    <row r="12" spans="1:18">
      <c r="A12" s="144">
        <f t="shared" si="2"/>
        <v>5</v>
      </c>
      <c r="B12" s="129" t="s">
        <v>4</v>
      </c>
      <c r="C12" s="145">
        <v>29</v>
      </c>
      <c r="D12" s="107">
        <v>15235983.417815696</v>
      </c>
      <c r="E12" s="146">
        <f t="shared" si="3"/>
        <v>5.2261477573711291E-4</v>
      </c>
      <c r="F12" s="107">
        <v>358.31112419307749</v>
      </c>
      <c r="G12" s="146">
        <f t="shared" si="4"/>
        <v>2.3081959555264064E-5</v>
      </c>
      <c r="H12" s="146">
        <f t="shared" si="0"/>
        <v>5.4569673529237693E-4</v>
      </c>
      <c r="I12" s="147"/>
      <c r="J12" s="148">
        <f t="shared" si="1"/>
        <v>1615.9782982219024</v>
      </c>
      <c r="K12" s="132">
        <f>'F2018 Sch Level Delivered Load'!$CB$34</f>
        <v>16292000</v>
      </c>
      <c r="L12" s="149">
        <f t="shared" si="5"/>
        <v>9.9188454347035499E-5</v>
      </c>
      <c r="M12" s="147"/>
      <c r="N12" s="379">
        <v>0</v>
      </c>
      <c r="O12" s="506">
        <v>0</v>
      </c>
      <c r="P12" s="506">
        <f t="shared" si="6"/>
        <v>9.9188454347035499E-5</v>
      </c>
    </row>
    <row r="13" spans="1:18">
      <c r="A13" s="144">
        <f t="shared" si="2"/>
        <v>6</v>
      </c>
      <c r="B13" s="129" t="s">
        <v>5</v>
      </c>
      <c r="C13" s="151" t="s">
        <v>147</v>
      </c>
      <c r="D13" s="107">
        <f>'UE-170033 LR Data Summary'!D13</f>
        <v>1342870567.1184549</v>
      </c>
      <c r="E13" s="146">
        <f t="shared" si="3"/>
        <v>4.6062271205805437E-2</v>
      </c>
      <c r="F13" s="107">
        <f>'UE-170033 LR Data Summary'!H13</f>
        <v>179157.07260351363</v>
      </c>
      <c r="G13" s="146">
        <f t="shared" si="4"/>
        <v>1.1541077082623554E-2</v>
      </c>
      <c r="H13" s="146">
        <f t="shared" si="0"/>
        <v>5.7603348288428988E-2</v>
      </c>
      <c r="I13" s="147"/>
      <c r="J13" s="148">
        <f t="shared" si="1"/>
        <v>170581.48733315204</v>
      </c>
      <c r="K13" s="132">
        <f>'F2018 Sch Level Delivered Load'!$CC$34</f>
        <v>1420073000</v>
      </c>
      <c r="L13" s="149">
        <f t="shared" si="5"/>
        <v>1.2012163271405909E-4</v>
      </c>
      <c r="M13" s="147"/>
      <c r="N13" s="379">
        <v>0</v>
      </c>
      <c r="O13" s="506">
        <v>0</v>
      </c>
      <c r="P13" s="506">
        <f t="shared" si="6"/>
        <v>1.2012163271405909E-4</v>
      </c>
    </row>
    <row r="14" spans="1:18">
      <c r="A14" s="144">
        <f t="shared" si="2"/>
        <v>7</v>
      </c>
      <c r="B14" s="129" t="s">
        <v>6</v>
      </c>
      <c r="C14" s="145">
        <v>35</v>
      </c>
      <c r="D14" s="107">
        <f>'UE-170033 LR Data Summary'!D14</f>
        <v>4594563.3633324662</v>
      </c>
      <c r="E14" s="146">
        <f t="shared" si="3"/>
        <v>1.5759971876381826E-4</v>
      </c>
      <c r="F14" s="107">
        <f>'UE-170033 LR Data Summary'!H14</f>
        <v>4.0419526549894496</v>
      </c>
      <c r="G14" s="146">
        <f t="shared" si="4"/>
        <v>2.6037759200712292E-7</v>
      </c>
      <c r="H14" s="146">
        <f>+G14+E14</f>
        <v>1.5786009635582537E-4</v>
      </c>
      <c r="I14" s="147"/>
      <c r="J14" s="148">
        <f t="shared" si="1"/>
        <v>467.47299986970586</v>
      </c>
      <c r="K14" s="132">
        <f>'F2018 Sch Level Delivered Load'!$CD$34</f>
        <v>5174000</v>
      </c>
      <c r="L14" s="149">
        <f t="shared" si="5"/>
        <v>9.0350405850349029E-5</v>
      </c>
      <c r="M14" s="147"/>
      <c r="N14" s="379">
        <v>0</v>
      </c>
      <c r="O14" s="506">
        <v>0</v>
      </c>
      <c r="P14" s="506">
        <f t="shared" si="6"/>
        <v>9.0350405850349029E-5</v>
      </c>
    </row>
    <row r="15" spans="1:18">
      <c r="A15" s="144">
        <f t="shared" si="2"/>
        <v>8</v>
      </c>
      <c r="B15" s="129" t="s">
        <v>7</v>
      </c>
      <c r="C15" s="145">
        <v>43</v>
      </c>
      <c r="D15" s="107">
        <f>'UE-170033 LR Data Summary'!D15</f>
        <v>124979540.86316925</v>
      </c>
      <c r="E15" s="146">
        <f t="shared" si="3"/>
        <v>4.2869667765296493E-3</v>
      </c>
      <c r="F15" s="107">
        <f>'UE-170033 LR Data Summary'!H15</f>
        <v>0</v>
      </c>
      <c r="G15" s="146">
        <f t="shared" si="4"/>
        <v>0</v>
      </c>
      <c r="H15" s="146">
        <f>+G15+E15</f>
        <v>4.2869667765296493E-3</v>
      </c>
      <c r="I15" s="147"/>
      <c r="J15" s="148">
        <f t="shared" si="1"/>
        <v>12695.046218956173</v>
      </c>
      <c r="K15" s="132">
        <f>'F2018 Sch Level Delivered Load'!$CE$34</f>
        <v>127202000</v>
      </c>
      <c r="L15" s="149">
        <f t="shared" si="5"/>
        <v>9.9802253258252021E-5</v>
      </c>
      <c r="M15" s="147"/>
      <c r="N15" s="379">
        <v>0</v>
      </c>
      <c r="O15" s="506">
        <v>0</v>
      </c>
      <c r="P15" s="506">
        <f t="shared" si="6"/>
        <v>9.9802253258252021E-5</v>
      </c>
    </row>
    <row r="16" spans="1:18">
      <c r="A16" s="144">
        <f t="shared" si="2"/>
        <v>9</v>
      </c>
      <c r="C16" s="131"/>
      <c r="E16" s="147"/>
      <c r="G16" s="147"/>
      <c r="H16" s="147"/>
      <c r="I16" s="147"/>
      <c r="J16" s="148"/>
      <c r="K16" s="132"/>
      <c r="L16" s="152"/>
      <c r="M16" s="147"/>
      <c r="N16" s="379"/>
      <c r="O16" s="506"/>
      <c r="P16" s="506"/>
    </row>
    <row r="17" spans="1:16">
      <c r="A17" s="144">
        <f t="shared" si="2"/>
        <v>10</v>
      </c>
      <c r="B17" s="150"/>
      <c r="C17" s="131"/>
      <c r="E17" s="147"/>
      <c r="G17" s="147"/>
      <c r="H17" s="147"/>
      <c r="I17" s="147"/>
      <c r="J17" s="148"/>
      <c r="K17" s="132"/>
      <c r="L17" s="152"/>
      <c r="M17" s="147"/>
      <c r="N17" s="379"/>
      <c r="O17" s="506"/>
      <c r="P17" s="506"/>
    </row>
    <row r="18" spans="1:16">
      <c r="A18" s="144">
        <f t="shared" si="2"/>
        <v>11</v>
      </c>
      <c r="B18" s="150" t="s">
        <v>71</v>
      </c>
      <c r="C18" s="145" t="s">
        <v>496</v>
      </c>
      <c r="D18" s="107">
        <f>+'UE-170033 LR Data Summary'!D16</f>
        <v>192800042.09802258</v>
      </c>
      <c r="E18" s="146">
        <f t="shared" ref="E18" si="7">+D18/D$27*0.75</f>
        <v>6.613301419411066E-3</v>
      </c>
      <c r="F18" s="107">
        <f>'UE-170033 LR Data Summary'!I16</f>
        <v>19619.565981487205</v>
      </c>
      <c r="G18" s="146">
        <f>+F18/F$27*0.25</f>
        <v>1.2638681801921893E-3</v>
      </c>
      <c r="H18" s="146">
        <f>+G18+E18</f>
        <v>7.8771695996032558E-3</v>
      </c>
      <c r="I18" s="147"/>
      <c r="J18" s="148">
        <f>+H18*($I$27)</f>
        <v>23326.75697162082</v>
      </c>
      <c r="K18" s="132">
        <f>SUM('F2018 Sch Level Delivered Load'!$CF$34)</f>
        <v>133138000</v>
      </c>
      <c r="L18" s="149">
        <f>+J18/K18</f>
        <v>1.752073560637896E-4</v>
      </c>
      <c r="M18" s="147"/>
      <c r="N18" s="379">
        <v>0</v>
      </c>
      <c r="O18" s="506">
        <v>0</v>
      </c>
      <c r="P18" s="506">
        <f t="shared" ref="P18" si="8">L18+O18</f>
        <v>1.752073560637896E-4</v>
      </c>
    </row>
    <row r="19" spans="1:16">
      <c r="A19" s="144">
        <f t="shared" si="2"/>
        <v>12</v>
      </c>
      <c r="B19" s="153"/>
      <c r="C19" s="151"/>
      <c r="E19" s="147"/>
      <c r="G19" s="147"/>
      <c r="H19" s="147"/>
      <c r="I19" s="147"/>
      <c r="J19" s="148"/>
      <c r="K19" s="132"/>
      <c r="L19" s="152"/>
      <c r="M19" s="147"/>
      <c r="N19" s="147"/>
      <c r="O19" s="506"/>
      <c r="P19" s="506"/>
    </row>
    <row r="20" spans="1:16">
      <c r="A20" s="144">
        <f t="shared" si="2"/>
        <v>13</v>
      </c>
      <c r="B20" s="154" t="s">
        <v>44</v>
      </c>
      <c r="C20" s="145">
        <v>46</v>
      </c>
      <c r="D20" s="107">
        <v>58540365.538649537</v>
      </c>
      <c r="E20" s="146">
        <f t="shared" ref="E20:E21" si="9">+D20/D$27*0.75</f>
        <v>2.0080134749802751E-3</v>
      </c>
      <c r="F20" s="107">
        <v>0</v>
      </c>
      <c r="G20" s="146">
        <f t="shared" ref="G20:G21" si="10">+F20/F$27*0.25</f>
        <v>0</v>
      </c>
      <c r="H20" s="146">
        <f t="shared" ref="H20:H21" si="11">+G20+E20</f>
        <v>2.0080134749802751E-3</v>
      </c>
      <c r="I20" s="147"/>
      <c r="J20" s="148">
        <f t="shared" ref="J20:J21" si="12">+H20*($I$27)</f>
        <v>5946.3544277330093</v>
      </c>
      <c r="K20" s="132">
        <f>'F2018 Sch Level Delivered Load'!$CG$34</f>
        <v>76029000</v>
      </c>
      <c r="L20" s="149">
        <f>+J20/K20</f>
        <v>7.8211661704520767E-5</v>
      </c>
      <c r="M20" s="380"/>
      <c r="N20" s="380">
        <f>'JAP-10 Page 1 (FPC)'!O23*(D20/(D20+D21))</f>
        <v>25824.735880422842</v>
      </c>
      <c r="O20" s="506">
        <f>'JAP-10 Page 1 (FPC)'!G29</f>
        <v>4.3999999999999942E-4</v>
      </c>
      <c r="P20" s="506">
        <f t="shared" ref="P20:P21" si="13">L20+O20</f>
        <v>5.1821166170452015E-4</v>
      </c>
    </row>
    <row r="21" spans="1:16">
      <c r="A21" s="144">
        <f t="shared" si="2"/>
        <v>14</v>
      </c>
      <c r="B21" s="154" t="s">
        <v>45</v>
      </c>
      <c r="C21" s="145">
        <v>49</v>
      </c>
      <c r="D21" s="107">
        <v>574347448.1834321</v>
      </c>
      <c r="E21" s="146">
        <f t="shared" si="9"/>
        <v>1.9700891934325837E-2</v>
      </c>
      <c r="F21" s="107">
        <f>'UE-170033 LR Data Summary'!I17</f>
        <v>67179.705291231017</v>
      </c>
      <c r="G21" s="146">
        <f t="shared" si="10"/>
        <v>4.3276335446152236E-3</v>
      </c>
      <c r="H21" s="146">
        <f t="shared" si="11"/>
        <v>2.4028525478941062E-2</v>
      </c>
      <c r="I21" s="147"/>
      <c r="J21" s="148">
        <f t="shared" si="12"/>
        <v>71155.961179493665</v>
      </c>
      <c r="K21" s="132">
        <f>'F2018 Sch Level Delivered Load'!$CH$34</f>
        <v>606297000</v>
      </c>
      <c r="L21" s="149">
        <f>+J21/K21</f>
        <v>1.1736155907004928E-4</v>
      </c>
      <c r="M21" s="147"/>
      <c r="N21" s="380">
        <f>'JAP-10 Page 1 (FPC)'!O23*(D21/(D20+D21))</f>
        <v>253369.97841496815</v>
      </c>
      <c r="O21" s="506">
        <f>'JAP-10 Page 1 (FPC)'!G30</f>
        <v>4.3999999999999942E-4</v>
      </c>
      <c r="P21" s="506">
        <f t="shared" si="13"/>
        <v>5.5736155907004864E-4</v>
      </c>
    </row>
    <row r="22" spans="1:16">
      <c r="A22" s="144">
        <f t="shared" si="2"/>
        <v>15</v>
      </c>
      <c r="B22" s="150"/>
      <c r="C22" s="155"/>
      <c r="E22" s="147"/>
      <c r="G22" s="147"/>
      <c r="H22" s="147"/>
      <c r="I22" s="147"/>
      <c r="J22" s="148"/>
      <c r="K22" s="132"/>
      <c r="L22" s="152"/>
      <c r="M22" s="147"/>
      <c r="N22" s="147"/>
      <c r="O22" s="506"/>
      <c r="P22" s="506"/>
    </row>
    <row r="23" spans="1:16">
      <c r="A23" s="144">
        <f t="shared" si="2"/>
        <v>16</v>
      </c>
      <c r="B23" s="129" t="s">
        <v>8</v>
      </c>
      <c r="C23" s="131" t="s">
        <v>46</v>
      </c>
      <c r="D23" s="107">
        <f>'UE-170033 LR Data Summary'!D18</f>
        <v>81534389.017231286</v>
      </c>
      <c r="E23" s="146">
        <f t="shared" ref="E23" si="14">+D23/D$27*0.75</f>
        <v>2.796739485898691E-3</v>
      </c>
      <c r="F23" s="107">
        <f>'UE-170033 LR Data Summary'!H18</f>
        <v>13772.381425311305</v>
      </c>
      <c r="G23" s="146">
        <f>+F23/F$27*0.25</f>
        <v>8.8719978134814274E-4</v>
      </c>
      <c r="H23" s="146">
        <f>+G23+E23</f>
        <v>3.6839392672468338E-3</v>
      </c>
      <c r="I23" s="147"/>
      <c r="J23" s="148">
        <f>+H23*($I$27)</f>
        <v>10909.293610944465</v>
      </c>
      <c r="K23" s="132">
        <f>'F2018 Sch Level Delivered Load'!$CI$34</f>
        <v>71427000</v>
      </c>
      <c r="L23" s="149">
        <f>+J23/K23</f>
        <v>1.5273347068957768E-4</v>
      </c>
      <c r="M23" s="380"/>
      <c r="N23" s="380">
        <f>'JAP-10 Page 1 (FPC)'!P23</f>
        <v>38799.611728854012</v>
      </c>
      <c r="O23" s="506">
        <f>'JAP-10 Page 1 (FPC)'!G33</f>
        <v>5.4699999999999888E-4</v>
      </c>
      <c r="P23" s="506">
        <f t="shared" ref="P23" si="15">L23+O23</f>
        <v>6.9973347068957652E-4</v>
      </c>
    </row>
    <row r="24" spans="1:16">
      <c r="A24" s="144">
        <f t="shared" si="2"/>
        <v>17</v>
      </c>
      <c r="C24" s="131"/>
      <c r="E24" s="147"/>
      <c r="J24" s="148"/>
      <c r="L24" s="152"/>
      <c r="M24" s="380"/>
      <c r="N24" s="380"/>
      <c r="O24" s="506"/>
      <c r="P24" s="506"/>
    </row>
    <row r="25" spans="1:16">
      <c r="A25" s="144">
        <f t="shared" si="2"/>
        <v>18</v>
      </c>
      <c r="B25" s="129" t="s">
        <v>13</v>
      </c>
      <c r="C25" s="131">
        <v>5</v>
      </c>
      <c r="D25" s="107">
        <f>'UE-170033 LR Data Summary'!D21</f>
        <v>7227693.8231415441</v>
      </c>
      <c r="E25" s="146">
        <f t="shared" ref="E25" si="16">+D25/D$27*0.75</f>
        <v>2.4791964410126449E-4</v>
      </c>
      <c r="F25" s="107">
        <f>'UE-170033 LR Data Summary'!I21</f>
        <v>1530.4662657410647</v>
      </c>
      <c r="G25" s="146">
        <f>+F25/F$27*0.25</f>
        <v>9.8590744359629832E-5</v>
      </c>
      <c r="H25" s="147">
        <f>+G25+E25</f>
        <v>3.4651038846089433E-4</v>
      </c>
      <c r="I25" s="147"/>
      <c r="J25" s="148">
        <f>+H25*($I$27)</f>
        <v>1026.1253763250591</v>
      </c>
      <c r="K25" s="132">
        <f>'F2018 Sch Level Delivered Load'!$CJ$34</f>
        <v>7066000</v>
      </c>
      <c r="L25" s="149">
        <f>+J25/K25</f>
        <v>1.4522012118950737E-4</v>
      </c>
      <c r="M25" s="380"/>
      <c r="N25" s="380">
        <f>'JAP-10 Page 1 (FPC)'!Q23</f>
        <v>3610.7055540751026</v>
      </c>
      <c r="O25" s="506">
        <f>'JAP-10 Page 1 (FPC)'!G35</f>
        <v>4.9900000000000291E-4</v>
      </c>
      <c r="P25" s="506">
        <f t="shared" ref="P25" si="17">L25+O25</f>
        <v>6.4422012118951029E-4</v>
      </c>
    </row>
    <row r="26" spans="1:16">
      <c r="A26" s="144">
        <f t="shared" si="2"/>
        <v>19</v>
      </c>
      <c r="C26" s="131"/>
      <c r="E26" s="147"/>
      <c r="J26" s="148"/>
      <c r="L26" s="152"/>
      <c r="O26" s="507"/>
      <c r="P26" s="507"/>
    </row>
    <row r="27" spans="1:16">
      <c r="A27" s="144">
        <f t="shared" si="2"/>
        <v>20</v>
      </c>
      <c r="B27" s="129" t="s">
        <v>9</v>
      </c>
      <c r="C27" s="131"/>
      <c r="D27" s="132">
        <f>SUM(D8:D25)</f>
        <v>21865029643</v>
      </c>
      <c r="E27" s="147">
        <f>SUM(E8:E25)</f>
        <v>0.75</v>
      </c>
      <c r="F27" s="132">
        <f>SUM(F8:F25)</f>
        <v>3880856.8585261339</v>
      </c>
      <c r="G27" s="147">
        <f>SUM(G8:G25)</f>
        <v>0.25</v>
      </c>
      <c r="H27" s="147">
        <f>SUM(H8:H25)</f>
        <v>1</v>
      </c>
      <c r="I27" s="148">
        <f>'2017 GRC - No MS Def'!G24</f>
        <v>2961312.0140000163</v>
      </c>
      <c r="J27" s="148">
        <f>SUM(J8:J25)</f>
        <v>2961312.0140000163</v>
      </c>
      <c r="K27" s="132">
        <f>SUM(K8:K25)</f>
        <v>21644147000</v>
      </c>
      <c r="L27" s="149">
        <f>+J27/K27</f>
        <v>1.3681814367644133E-4</v>
      </c>
      <c r="M27" s="148">
        <f>SUM('JAP-10 Page 1 (FPC)'!O23:Q23)</f>
        <v>321605.03157832008</v>
      </c>
      <c r="N27" s="148">
        <f>SUM(N7:N26)</f>
        <v>321605.03157832008</v>
      </c>
      <c r="O27" s="149"/>
      <c r="P27" s="506"/>
    </row>
    <row r="28" spans="1:16">
      <c r="A28" s="144">
        <f t="shared" si="2"/>
        <v>21</v>
      </c>
      <c r="C28" s="131"/>
      <c r="J28" s="148"/>
      <c r="L28" s="156"/>
      <c r="O28" s="507"/>
      <c r="P28" s="507"/>
    </row>
    <row r="29" spans="1:16">
      <c r="A29" s="144">
        <f t="shared" si="2"/>
        <v>22</v>
      </c>
      <c r="B29" s="150" t="s">
        <v>65</v>
      </c>
      <c r="C29" s="155" t="s">
        <v>72</v>
      </c>
      <c r="E29" s="147"/>
      <c r="G29" s="147"/>
      <c r="H29" s="147"/>
      <c r="I29" s="147"/>
      <c r="J29" s="148"/>
      <c r="K29" s="132">
        <f>'F2018 Sch Level Delivered Load'!$CK$34</f>
        <v>2478455000</v>
      </c>
      <c r="L29" s="152"/>
      <c r="M29" s="147"/>
      <c r="N29" s="147"/>
      <c r="O29" s="507"/>
      <c r="P29" s="507"/>
    </row>
    <row r="30" spans="1:16">
      <c r="A30" s="144">
        <f t="shared" si="2"/>
        <v>23</v>
      </c>
      <c r="B30" s="150"/>
      <c r="C30" s="155"/>
      <c r="E30" s="147"/>
      <c r="G30" s="147"/>
      <c r="H30" s="147"/>
      <c r="I30" s="147"/>
      <c r="J30" s="148"/>
      <c r="K30" s="132"/>
      <c r="L30" s="152"/>
      <c r="M30" s="147"/>
      <c r="N30" s="147"/>
      <c r="O30" s="507"/>
      <c r="P30" s="507"/>
    </row>
    <row r="31" spans="1:16">
      <c r="A31" s="144">
        <f t="shared" si="2"/>
        <v>24</v>
      </c>
      <c r="B31" s="129" t="s">
        <v>10</v>
      </c>
      <c r="C31" s="131"/>
      <c r="D31" s="132">
        <f>SUM(D27:D30)</f>
        <v>21865029643</v>
      </c>
      <c r="E31" s="147"/>
      <c r="F31" s="132">
        <f>SUM(F27:F30)</f>
        <v>3880856.8585261339</v>
      </c>
      <c r="G31" s="147"/>
      <c r="H31" s="147"/>
      <c r="I31" s="148"/>
      <c r="J31" s="148"/>
      <c r="K31" s="132">
        <f>SUM(K27:K30)</f>
        <v>24122602000</v>
      </c>
      <c r="L31" s="152"/>
      <c r="M31" s="148"/>
      <c r="N31" s="148"/>
      <c r="O31" s="507"/>
      <c r="P31" s="507"/>
    </row>
    <row r="32" spans="1:16" ht="12" thickBot="1">
      <c r="A32" s="158"/>
      <c r="B32" s="159"/>
      <c r="C32" s="160"/>
      <c r="D32" s="161"/>
      <c r="E32" s="159"/>
      <c r="F32" s="161"/>
      <c r="G32" s="159"/>
      <c r="H32" s="159"/>
      <c r="I32" s="159"/>
      <c r="J32" s="159"/>
      <c r="K32" s="159"/>
      <c r="L32" s="162"/>
      <c r="M32" s="159"/>
      <c r="N32" s="159"/>
      <c r="O32" s="162"/>
      <c r="P32" s="162"/>
    </row>
    <row r="34" spans="2:2">
      <c r="B34" s="129" t="s">
        <v>497</v>
      </c>
    </row>
  </sheetData>
  <mergeCells count="3">
    <mergeCell ref="A1:O1"/>
    <mergeCell ref="A2:O2"/>
    <mergeCell ref="A3:O3"/>
  </mergeCells>
  <printOptions horizontalCentered="1"/>
  <pageMargins left="0" right="0" top="1" bottom="0.93" header="0.5" footer="0.5"/>
  <pageSetup scale="90" orientation="landscape" horizontalDpi="1200" verticalDpi="1200" r:id="rId1"/>
  <headerFooter alignWithMargins="0">
    <oddFooter>&amp;L&amp;F
&amp;A&amp;RSchedule 95 Update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workbookViewId="0">
      <selection activeCell="D23" sqref="D23"/>
    </sheetView>
  </sheetViews>
  <sheetFormatPr defaultColWidth="8.85546875" defaultRowHeight="15"/>
  <cols>
    <col min="1" max="1" width="7.7109375" style="2" bestFit="1" customWidth="1"/>
    <col min="2" max="2" width="16.85546875" style="2" customWidth="1"/>
    <col min="3" max="4" width="15.140625" style="2" bestFit="1" customWidth="1"/>
    <col min="5" max="7" width="9.7109375" style="2" bestFit="1" customWidth="1"/>
    <col min="8" max="8" width="10.42578125" style="2" bestFit="1" customWidth="1"/>
    <col min="9" max="9" width="13.7109375" style="2" bestFit="1" customWidth="1"/>
    <col min="10" max="10" width="12.7109375" style="2" bestFit="1" customWidth="1"/>
    <col min="11" max="11" width="15.140625" style="2" bestFit="1" customWidth="1"/>
    <col min="12" max="12" width="10.42578125" style="2" bestFit="1" customWidth="1"/>
    <col min="13" max="13" width="7" style="2" customWidth="1"/>
    <col min="14" max="14" width="0.85546875" style="2" customWidth="1"/>
    <col min="15" max="16384" width="8.85546875" style="2"/>
  </cols>
  <sheetData>
    <row r="1" spans="1:14">
      <c r="A1" s="625" t="s">
        <v>15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27"/>
    </row>
    <row r="2" spans="1:14">
      <c r="A2" s="625" t="s">
        <v>28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27"/>
    </row>
    <row r="3" spans="1:14">
      <c r="A3" s="626" t="s">
        <v>87</v>
      </c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27"/>
    </row>
    <row r="4" spans="1:14">
      <c r="A4" s="626" t="s">
        <v>86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27"/>
    </row>
    <row r="5" spans="1:14" ht="15.75" thickBot="1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5"/>
    </row>
    <row r="6" spans="1:14" ht="15.75" thickBot="1">
      <c r="A6" s="5"/>
      <c r="B6" s="5"/>
      <c r="C6" s="622" t="s">
        <v>29</v>
      </c>
      <c r="D6" s="623"/>
      <c r="E6" s="623"/>
      <c r="F6" s="623"/>
      <c r="G6" s="623"/>
      <c r="H6" s="623"/>
      <c r="I6" s="623"/>
      <c r="J6" s="624"/>
      <c r="K6" s="622" t="s">
        <v>30</v>
      </c>
      <c r="L6" s="623"/>
      <c r="M6" s="623"/>
      <c r="N6" s="624"/>
    </row>
    <row r="7" spans="1:14" ht="15.75" thickBot="1">
      <c r="A7" s="5"/>
      <c r="B7" s="5"/>
      <c r="C7" s="17" t="s">
        <v>31</v>
      </c>
      <c r="D7" s="25" t="s">
        <v>32</v>
      </c>
      <c r="E7" s="26" t="s">
        <v>33</v>
      </c>
      <c r="F7" s="25" t="s">
        <v>34</v>
      </c>
      <c r="G7" s="25" t="s">
        <v>35</v>
      </c>
      <c r="H7" s="25" t="s">
        <v>36</v>
      </c>
      <c r="I7" s="25" t="s">
        <v>37</v>
      </c>
      <c r="J7" s="24" t="s">
        <v>85</v>
      </c>
      <c r="K7" s="622" t="s">
        <v>84</v>
      </c>
      <c r="L7" s="623"/>
      <c r="M7" s="623"/>
      <c r="N7" s="624"/>
    </row>
    <row r="8" spans="1:14" ht="78" thickBot="1">
      <c r="A8" s="23" t="s">
        <v>24</v>
      </c>
      <c r="B8" s="23" t="s">
        <v>14</v>
      </c>
      <c r="C8" s="21" t="s">
        <v>38</v>
      </c>
      <c r="D8" s="20" t="s">
        <v>39</v>
      </c>
      <c r="E8" s="20" t="s">
        <v>83</v>
      </c>
      <c r="F8" s="20" t="s">
        <v>82</v>
      </c>
      <c r="G8" s="20" t="s">
        <v>81</v>
      </c>
      <c r="H8" s="20" t="s">
        <v>80</v>
      </c>
      <c r="I8" s="20" t="s">
        <v>79</v>
      </c>
      <c r="J8" s="22" t="s">
        <v>78</v>
      </c>
      <c r="K8" s="21" t="s">
        <v>40</v>
      </c>
      <c r="L8" s="20" t="s">
        <v>77</v>
      </c>
      <c r="M8" s="19"/>
      <c r="N8" s="18"/>
    </row>
    <row r="9" spans="1:14">
      <c r="A9" s="17">
        <v>1</v>
      </c>
      <c r="B9" s="16">
        <v>7</v>
      </c>
      <c r="C9" s="11">
        <f t="shared" ref="C9:C21" si="0">+K9</f>
        <v>11362694034.5944</v>
      </c>
      <c r="D9" s="10">
        <f t="shared" ref="D9:D15" si="1">+C9</f>
        <v>11362694034.5944</v>
      </c>
      <c r="E9" s="10"/>
      <c r="F9" s="10"/>
      <c r="G9" s="10"/>
      <c r="H9" s="10">
        <f t="shared" ref="H9:H14" si="2">+L9</f>
        <v>2401760.8159533199</v>
      </c>
      <c r="I9" s="10">
        <f t="shared" ref="I9:I15" si="3">+H9</f>
        <v>2401760.8159533199</v>
      </c>
      <c r="J9" s="9"/>
      <c r="K9" s="11">
        <v>11362694034.5944</v>
      </c>
      <c r="L9" s="10">
        <v>2401760.8159533199</v>
      </c>
      <c r="M9" s="10"/>
      <c r="N9" s="9"/>
    </row>
    <row r="10" spans="1:14">
      <c r="A10" s="13">
        <v>2</v>
      </c>
      <c r="B10" s="14">
        <v>24</v>
      </c>
      <c r="C10" s="11">
        <f t="shared" si="0"/>
        <v>2983833723.3713889</v>
      </c>
      <c r="D10" s="10">
        <f t="shared" si="1"/>
        <v>2983833723.3713889</v>
      </c>
      <c r="E10" s="10"/>
      <c r="F10" s="10"/>
      <c r="G10" s="10"/>
      <c r="H10" s="10">
        <f t="shared" si="2"/>
        <v>483797.35950569448</v>
      </c>
      <c r="I10" s="10">
        <f t="shared" si="3"/>
        <v>483797.35950569448</v>
      </c>
      <c r="J10" s="9"/>
      <c r="K10" s="11">
        <v>2983833723.3713889</v>
      </c>
      <c r="L10" s="10">
        <v>483797.35950569448</v>
      </c>
      <c r="M10" s="10"/>
      <c r="N10" s="9"/>
    </row>
    <row r="11" spans="1:14">
      <c r="A11" s="13">
        <v>3</v>
      </c>
      <c r="B11" s="14" t="s">
        <v>76</v>
      </c>
      <c r="C11" s="11">
        <f t="shared" si="0"/>
        <v>3080584885.4856691</v>
      </c>
      <c r="D11" s="10">
        <f t="shared" si="1"/>
        <v>3080584885.4856691</v>
      </c>
      <c r="E11" s="10"/>
      <c r="F11" s="10"/>
      <c r="G11" s="10"/>
      <c r="H11" s="10">
        <f t="shared" si="2"/>
        <v>452472.55815379717</v>
      </c>
      <c r="I11" s="10">
        <f t="shared" si="3"/>
        <v>452472.55815379717</v>
      </c>
      <c r="J11" s="9"/>
      <c r="K11" s="11">
        <v>3080584885.4856691</v>
      </c>
      <c r="L11" s="10">
        <v>452472.55815379717</v>
      </c>
      <c r="M11" s="10"/>
      <c r="N11" s="9"/>
    </row>
    <row r="12" spans="1:14">
      <c r="A12" s="13">
        <v>4</v>
      </c>
      <c r="B12" s="14">
        <v>26</v>
      </c>
      <c r="C12" s="11">
        <f t="shared" si="0"/>
        <v>2051022389.543107</v>
      </c>
      <c r="D12" s="10">
        <f t="shared" si="1"/>
        <v>2051022389.543107</v>
      </c>
      <c r="E12" s="10"/>
      <c r="F12" s="10"/>
      <c r="G12" s="10"/>
      <c r="H12" s="10">
        <f t="shared" si="2"/>
        <v>261562.891393383</v>
      </c>
      <c r="I12" s="10">
        <f t="shared" si="3"/>
        <v>261562.891393383</v>
      </c>
      <c r="J12" s="9"/>
      <c r="K12" s="11">
        <v>2051022389.543107</v>
      </c>
      <c r="L12" s="10">
        <v>261562.891393383</v>
      </c>
      <c r="M12" s="10"/>
      <c r="N12" s="9"/>
    </row>
    <row r="13" spans="1:14">
      <c r="A13" s="13">
        <v>5</v>
      </c>
      <c r="B13" s="14">
        <v>31</v>
      </c>
      <c r="C13" s="11">
        <f t="shared" si="0"/>
        <v>1342870567.1184549</v>
      </c>
      <c r="D13" s="10">
        <f t="shared" si="1"/>
        <v>1342870567.1184549</v>
      </c>
      <c r="E13" s="10"/>
      <c r="F13" s="10"/>
      <c r="G13" s="10"/>
      <c r="H13" s="10">
        <f t="shared" si="2"/>
        <v>179157.07260351363</v>
      </c>
      <c r="I13" s="10">
        <f t="shared" si="3"/>
        <v>179157.07260351363</v>
      </c>
      <c r="J13" s="9"/>
      <c r="K13" s="11">
        <v>1342870567.1184549</v>
      </c>
      <c r="L13" s="10">
        <v>179157.07260351363</v>
      </c>
      <c r="M13" s="10"/>
      <c r="N13" s="9"/>
    </row>
    <row r="14" spans="1:14">
      <c r="A14" s="13">
        <v>6</v>
      </c>
      <c r="B14" s="14">
        <v>35</v>
      </c>
      <c r="C14" s="11">
        <f t="shared" si="0"/>
        <v>4594563.3633324662</v>
      </c>
      <c r="D14" s="10">
        <f t="shared" si="1"/>
        <v>4594563.3633324662</v>
      </c>
      <c r="E14" s="10"/>
      <c r="F14" s="10"/>
      <c r="G14" s="10"/>
      <c r="H14" s="10">
        <f t="shared" si="2"/>
        <v>4.0419526549894496</v>
      </c>
      <c r="I14" s="10">
        <f t="shared" si="3"/>
        <v>4.0419526549894496</v>
      </c>
      <c r="J14" s="9"/>
      <c r="K14" s="11">
        <v>4594563.3633324662</v>
      </c>
      <c r="L14" s="10">
        <v>4.0419526549894496</v>
      </c>
      <c r="M14" s="10"/>
      <c r="N14" s="9"/>
    </row>
    <row r="15" spans="1:14">
      <c r="A15" s="13">
        <v>7</v>
      </c>
      <c r="B15" s="14">
        <v>43</v>
      </c>
      <c r="C15" s="11">
        <f t="shared" si="0"/>
        <v>124979540.86316925</v>
      </c>
      <c r="D15" s="10">
        <f t="shared" si="1"/>
        <v>124979540.86316925</v>
      </c>
      <c r="E15" s="10"/>
      <c r="F15" s="10"/>
      <c r="G15" s="10"/>
      <c r="H15" s="10">
        <v>0</v>
      </c>
      <c r="I15" s="10">
        <f t="shared" si="3"/>
        <v>0</v>
      </c>
      <c r="J15" s="9"/>
      <c r="K15" s="11">
        <v>124979540.86316925</v>
      </c>
      <c r="L15" s="10">
        <v>40576.134916547075</v>
      </c>
      <c r="M15" s="10"/>
      <c r="N15" s="9"/>
    </row>
    <row r="16" spans="1:14">
      <c r="A16" s="13">
        <v>8</v>
      </c>
      <c r="B16" s="14">
        <v>40</v>
      </c>
      <c r="C16" s="11">
        <f t="shared" si="0"/>
        <v>639599439.09802258</v>
      </c>
      <c r="D16" s="10">
        <f>C32</f>
        <v>192800042.09802258</v>
      </c>
      <c r="E16" s="10"/>
      <c r="F16" s="10"/>
      <c r="G16" s="10"/>
      <c r="H16" s="10">
        <f>+L16</f>
        <v>80420.565981487191</v>
      </c>
      <c r="I16" s="10">
        <f>H32</f>
        <v>19619.565981487205</v>
      </c>
      <c r="J16" s="9"/>
      <c r="K16" s="11">
        <v>639599439.09802258</v>
      </c>
      <c r="L16" s="10">
        <v>80420.565981487191</v>
      </c>
      <c r="M16" s="10"/>
      <c r="N16" s="9"/>
    </row>
    <row r="17" spans="1:14">
      <c r="A17" s="13">
        <v>9</v>
      </c>
      <c r="B17" s="14" t="s">
        <v>12</v>
      </c>
      <c r="C17" s="11">
        <f t="shared" si="0"/>
        <v>632887813.72208166</v>
      </c>
      <c r="D17" s="10">
        <f>+C17</f>
        <v>632887813.72208166</v>
      </c>
      <c r="E17" s="10"/>
      <c r="F17" s="10"/>
      <c r="G17" s="10"/>
      <c r="H17" s="10">
        <v>67179.705291231017</v>
      </c>
      <c r="I17" s="10">
        <f>+H17</f>
        <v>67179.705291231017</v>
      </c>
      <c r="J17" s="9"/>
      <c r="K17" s="11">
        <v>632887813.72208166</v>
      </c>
      <c r="L17" s="10">
        <v>72695.711848550389</v>
      </c>
      <c r="M17" s="10"/>
      <c r="N17" s="9"/>
    </row>
    <row r="18" spans="1:14">
      <c r="A18" s="13">
        <v>10</v>
      </c>
      <c r="B18" s="14" t="s">
        <v>26</v>
      </c>
      <c r="C18" s="11">
        <f t="shared" si="0"/>
        <v>81534389.017231286</v>
      </c>
      <c r="D18" s="10">
        <f>+C18</f>
        <v>81534389.017231286</v>
      </c>
      <c r="E18" s="10"/>
      <c r="F18" s="10"/>
      <c r="G18" s="10"/>
      <c r="H18" s="10">
        <f>+L18</f>
        <v>13772.381425311305</v>
      </c>
      <c r="I18" s="10">
        <f>+H18</f>
        <v>13772.381425311305</v>
      </c>
      <c r="J18" s="9"/>
      <c r="K18" s="11">
        <v>81534389.017231286</v>
      </c>
      <c r="L18" s="10">
        <v>13772.381425311305</v>
      </c>
      <c r="M18" s="10"/>
      <c r="N18" s="9"/>
    </row>
    <row r="19" spans="1:14">
      <c r="A19" s="13">
        <v>11</v>
      </c>
      <c r="B19" s="14" t="s">
        <v>41</v>
      </c>
      <c r="C19" s="11">
        <f t="shared" si="0"/>
        <v>107396590.46418484</v>
      </c>
      <c r="D19" s="10">
        <v>0</v>
      </c>
      <c r="E19" s="10"/>
      <c r="F19" s="10"/>
      <c r="G19" s="10"/>
      <c r="H19" s="10">
        <f>+L19</f>
        <v>12414.482378834524</v>
      </c>
      <c r="I19" s="10">
        <v>0</v>
      </c>
      <c r="J19" s="9"/>
      <c r="K19" s="11">
        <v>107396590.46418484</v>
      </c>
      <c r="L19" s="10">
        <v>12414.482378834524</v>
      </c>
      <c r="M19" s="10"/>
      <c r="N19" s="9"/>
    </row>
    <row r="20" spans="1:14">
      <c r="A20" s="13">
        <v>12</v>
      </c>
      <c r="B20" s="15" t="s">
        <v>42</v>
      </c>
      <c r="C20" s="11">
        <f t="shared" si="0"/>
        <v>2033050978.3414011</v>
      </c>
      <c r="D20" s="10">
        <v>0</v>
      </c>
      <c r="E20" s="10"/>
      <c r="F20" s="10"/>
      <c r="G20" s="10"/>
      <c r="H20" s="10">
        <f>+L20</f>
        <v>230846.168346208</v>
      </c>
      <c r="I20" s="10">
        <v>0</v>
      </c>
      <c r="J20" s="9"/>
      <c r="K20" s="11">
        <v>2033050978.3414011</v>
      </c>
      <c r="L20" s="10">
        <v>230846.168346208</v>
      </c>
      <c r="M20" s="10"/>
      <c r="N20" s="9"/>
    </row>
    <row r="21" spans="1:14">
      <c r="A21" s="13">
        <v>14</v>
      </c>
      <c r="B21" s="14" t="s">
        <v>13</v>
      </c>
      <c r="C21" s="11">
        <f t="shared" si="0"/>
        <v>7227693.8231415441</v>
      </c>
      <c r="D21" s="10">
        <f>+C21</f>
        <v>7227693.8231415441</v>
      </c>
      <c r="E21" s="10"/>
      <c r="F21" s="10"/>
      <c r="G21" s="10"/>
      <c r="H21" s="10">
        <f>+L21</f>
        <v>1530.4662657410647</v>
      </c>
      <c r="I21" s="10">
        <f>+H21</f>
        <v>1530.4662657410647</v>
      </c>
      <c r="J21" s="9"/>
      <c r="K21" s="11">
        <v>7227693.8231415441</v>
      </c>
      <c r="L21" s="10">
        <v>1530.4662657410647</v>
      </c>
      <c r="M21" s="10"/>
      <c r="N21" s="9"/>
    </row>
    <row r="22" spans="1:14">
      <c r="A22" s="13">
        <v>15</v>
      </c>
      <c r="B22" s="12"/>
      <c r="C22" s="11"/>
      <c r="D22" s="10"/>
      <c r="E22" s="10"/>
      <c r="F22" s="10"/>
      <c r="G22" s="10"/>
      <c r="H22" s="10"/>
      <c r="I22" s="10"/>
      <c r="J22" s="9"/>
      <c r="K22" s="11"/>
      <c r="L22" s="10"/>
      <c r="M22" s="10"/>
      <c r="N22" s="9"/>
    </row>
    <row r="23" spans="1:14">
      <c r="A23" s="13">
        <v>16</v>
      </c>
      <c r="B23" s="12" t="s">
        <v>10</v>
      </c>
      <c r="C23" s="11">
        <f>SUM(C9:C21)</f>
        <v>24452276608.80558</v>
      </c>
      <c r="D23" s="10">
        <f>SUM(D9:D22)</f>
        <v>21865029642.999996</v>
      </c>
      <c r="E23" s="10"/>
      <c r="F23" s="10"/>
      <c r="G23" s="10"/>
      <c r="H23" s="10">
        <f>SUM(H9:H21)</f>
        <v>4184918.5092511764</v>
      </c>
      <c r="I23" s="10">
        <f>SUM(I9:I21)</f>
        <v>3880856.8585261339</v>
      </c>
      <c r="J23" s="9"/>
      <c r="K23" s="11">
        <f>SUM(K9:K21)</f>
        <v>24452276608.80558</v>
      </c>
      <c r="L23" s="10">
        <f>SUM(L9:L21)</f>
        <v>4231010.6507250424</v>
      </c>
      <c r="M23" s="10"/>
      <c r="N23" s="9"/>
    </row>
    <row r="24" spans="1:14">
      <c r="A24" s="13">
        <v>17</v>
      </c>
      <c r="B24" s="12"/>
      <c r="C24" s="11"/>
      <c r="D24" s="10"/>
      <c r="E24" s="10"/>
      <c r="F24" s="10"/>
      <c r="G24" s="10"/>
      <c r="H24" s="10"/>
      <c r="I24" s="10"/>
      <c r="J24" s="9"/>
      <c r="K24" s="11"/>
      <c r="L24" s="10"/>
      <c r="M24" s="10"/>
      <c r="N24" s="9"/>
    </row>
    <row r="25" spans="1:14">
      <c r="A25" s="13">
        <v>18</v>
      </c>
      <c r="B25" s="12"/>
      <c r="C25" s="11"/>
      <c r="D25" s="10"/>
      <c r="E25" s="10"/>
      <c r="F25" s="10"/>
      <c r="G25" s="10"/>
      <c r="H25" s="10"/>
      <c r="I25" s="10"/>
      <c r="J25" s="9"/>
      <c r="K25" s="11"/>
      <c r="L25" s="10"/>
      <c r="M25" s="10"/>
      <c r="N25" s="9"/>
    </row>
    <row r="26" spans="1:14" ht="15.75" thickBot="1">
      <c r="A26" s="8"/>
      <c r="B26" s="7"/>
      <c r="C26" s="8"/>
      <c r="D26" s="7"/>
      <c r="E26" s="7"/>
      <c r="F26" s="7"/>
      <c r="G26" s="7"/>
      <c r="H26" s="7"/>
      <c r="I26" s="7"/>
      <c r="J26" s="6"/>
      <c r="K26" s="8"/>
      <c r="L26" s="7"/>
      <c r="M26" s="7"/>
      <c r="N26" s="6"/>
    </row>
    <row r="27" spans="1:1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</row>
    <row r="28" spans="1:14">
      <c r="D28" s="3"/>
      <c r="I28" s="3">
        <f>+I23-I21</f>
        <v>3879326.3922603927</v>
      </c>
    </row>
    <row r="29" spans="1:14">
      <c r="B29" s="4"/>
      <c r="C29" s="3"/>
      <c r="D29" s="3"/>
      <c r="E29" s="3"/>
      <c r="F29" s="3"/>
      <c r="G29" s="3"/>
      <c r="H29" s="3"/>
      <c r="I29" s="3">
        <v>3940127.3922603927</v>
      </c>
      <c r="J29" s="3"/>
      <c r="K29" s="3"/>
      <c r="L29" s="3"/>
      <c r="M29" s="3"/>
      <c r="N29" s="3"/>
    </row>
    <row r="30" spans="1:14">
      <c r="D30" s="3"/>
      <c r="I30" s="3">
        <f>+I28-I29</f>
        <v>-60801</v>
      </c>
    </row>
    <row r="31" spans="1:14">
      <c r="B31" s="81" t="s">
        <v>220</v>
      </c>
    </row>
    <row r="32" spans="1:14">
      <c r="B32" s="2" t="s">
        <v>89</v>
      </c>
      <c r="C32" s="28">
        <v>192800042.09802258</v>
      </c>
      <c r="D32" s="28"/>
      <c r="E32" s="28"/>
      <c r="F32" s="28"/>
      <c r="G32" s="28"/>
      <c r="H32" s="28">
        <v>19619.565981487205</v>
      </c>
    </row>
    <row r="33" spans="2:8">
      <c r="B33" s="4" t="s">
        <v>90</v>
      </c>
      <c r="C33" s="28">
        <f>C19+C16-C32</f>
        <v>554195987.46418488</v>
      </c>
      <c r="D33" s="28"/>
      <c r="E33" s="28"/>
      <c r="F33" s="28"/>
      <c r="G33" s="28"/>
      <c r="H33" s="28">
        <f>H19+H16-H32</f>
        <v>73215.482378834509</v>
      </c>
    </row>
    <row r="36" spans="2:8">
      <c r="B36"/>
    </row>
    <row r="37" spans="2:8">
      <c r="B37"/>
    </row>
    <row r="38" spans="2:8">
      <c r="B38"/>
    </row>
    <row r="39" spans="2:8">
      <c r="B39"/>
    </row>
    <row r="40" spans="2:8">
      <c r="B40"/>
    </row>
    <row r="41" spans="2:8">
      <c r="B41"/>
    </row>
    <row r="42" spans="2:8">
      <c r="B42"/>
    </row>
    <row r="43" spans="2:8">
      <c r="B43" s="1"/>
    </row>
    <row r="44" spans="2:8">
      <c r="B44"/>
    </row>
  </sheetData>
  <mergeCells count="7">
    <mergeCell ref="K7:N7"/>
    <mergeCell ref="A1:M1"/>
    <mergeCell ref="A2:M2"/>
    <mergeCell ref="A3:M3"/>
    <mergeCell ref="A4:M4"/>
    <mergeCell ref="C6:J6"/>
    <mergeCell ref="K6:N6"/>
  </mergeCells>
  <printOptions horizontalCentered="1"/>
  <pageMargins left="0.25" right="0.25" top="0.75" bottom="0.75" header="0.3" footer="0.3"/>
  <pageSetup scale="88" orientation="landscape" r:id="rId1"/>
  <headerFooter>
    <oddHeader>&amp;RAdvice No. 2019-xx
Electric Schedule 120 Rate Design Workpapers
Page &amp;P of &amp;N</oddHeader>
    <oddFooter>&amp;L&amp;"Times New Roman,Regular"&amp;F
&amp;A&amp;R&amp;"Times New Roman,Regular"&amp;D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9"/>
  <sheetViews>
    <sheetView workbookViewId="0">
      <selection activeCell="G26" sqref="G26"/>
    </sheetView>
  </sheetViews>
  <sheetFormatPr defaultColWidth="8.85546875" defaultRowHeight="11.25"/>
  <cols>
    <col min="1" max="1" width="4.5703125" style="228" bestFit="1" customWidth="1"/>
    <col min="2" max="2" width="30.7109375" style="228" customWidth="1"/>
    <col min="3" max="3" width="18.5703125" style="228" bestFit="1" customWidth="1"/>
    <col min="4" max="5" width="10.28515625" style="228" bestFit="1" customWidth="1"/>
    <col min="6" max="6" width="15.85546875" style="228" bestFit="1" customWidth="1"/>
    <col min="7" max="7" width="9.5703125" style="228" bestFit="1" customWidth="1"/>
    <col min="8" max="8" width="10.28515625" style="228" bestFit="1" customWidth="1"/>
    <col min="9" max="9" width="9.5703125" style="228" bestFit="1" customWidth="1"/>
    <col min="10" max="10" width="0.85546875" style="228" customWidth="1"/>
    <col min="11" max="11" width="10.85546875" style="228" bestFit="1" customWidth="1"/>
    <col min="12" max="12" width="7.5703125" style="228" bestFit="1" customWidth="1"/>
    <col min="13" max="13" width="8.7109375" style="228" bestFit="1" customWidth="1"/>
    <col min="14" max="14" width="1" style="228" customWidth="1"/>
    <col min="15" max="15" width="9.7109375" style="228" bestFit="1" customWidth="1"/>
    <col min="16" max="16" width="9.5703125" style="228" bestFit="1" customWidth="1"/>
    <col min="17" max="17" width="8" style="228" bestFit="1" customWidth="1"/>
    <col min="18" max="16384" width="8.85546875" style="228"/>
  </cols>
  <sheetData>
    <row r="1" spans="1:17">
      <c r="A1" s="629" t="s">
        <v>15</v>
      </c>
      <c r="B1" s="630"/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1"/>
      <c r="N1" s="227"/>
      <c r="O1" s="227"/>
    </row>
    <row r="2" spans="1:17">
      <c r="A2" s="632" t="s">
        <v>346</v>
      </c>
      <c r="B2" s="633"/>
      <c r="C2" s="633"/>
      <c r="D2" s="633"/>
      <c r="E2" s="633"/>
      <c r="F2" s="633"/>
      <c r="G2" s="633"/>
      <c r="H2" s="633"/>
      <c r="I2" s="633"/>
      <c r="J2" s="634"/>
      <c r="K2" s="634"/>
      <c r="L2" s="634"/>
      <c r="M2" s="635"/>
      <c r="N2" s="227"/>
      <c r="O2" s="227"/>
      <c r="P2" s="227"/>
      <c r="Q2" s="227"/>
    </row>
    <row r="3" spans="1:17">
      <c r="A3" s="632" t="s">
        <v>347</v>
      </c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6"/>
      <c r="N3" s="227"/>
      <c r="O3" s="227"/>
    </row>
    <row r="4" spans="1:17">
      <c r="A4" s="632" t="s">
        <v>348</v>
      </c>
      <c r="B4" s="633"/>
      <c r="C4" s="633"/>
      <c r="D4" s="633"/>
      <c r="E4" s="633"/>
      <c r="F4" s="633"/>
      <c r="G4" s="633"/>
      <c r="H4" s="633"/>
      <c r="I4" s="633"/>
      <c r="J4" s="633"/>
      <c r="K4" s="633"/>
      <c r="L4" s="633"/>
      <c r="M4" s="636"/>
      <c r="N4" s="227"/>
      <c r="O4" s="227"/>
    </row>
    <row r="5" spans="1:17">
      <c r="A5" s="462"/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4"/>
      <c r="N5" s="227"/>
      <c r="O5" s="227"/>
    </row>
    <row r="6" spans="1:17">
      <c r="A6" s="637"/>
      <c r="B6" s="638"/>
      <c r="C6" s="638"/>
      <c r="D6" s="638"/>
      <c r="E6" s="638"/>
      <c r="F6" s="638"/>
      <c r="G6" s="638"/>
      <c r="H6" s="638"/>
      <c r="I6" s="638"/>
      <c r="J6" s="638"/>
      <c r="K6" s="639"/>
      <c r="L6" s="639"/>
      <c r="M6" s="640"/>
      <c r="N6" s="227"/>
      <c r="O6" s="227"/>
    </row>
    <row r="7" spans="1:17">
      <c r="A7" s="465"/>
      <c r="B7" s="466"/>
      <c r="C7" s="466"/>
      <c r="D7" s="466"/>
      <c r="E7" s="466"/>
      <c r="F7" s="466"/>
      <c r="G7" s="466"/>
      <c r="H7" s="466"/>
      <c r="I7" s="466"/>
      <c r="J7" s="466"/>
      <c r="K7" s="463"/>
      <c r="L7" s="463"/>
      <c r="M7" s="464"/>
      <c r="N7" s="227"/>
      <c r="O7" s="627" t="s">
        <v>349</v>
      </c>
      <c r="P7" s="628"/>
      <c r="Q7" s="628"/>
    </row>
    <row r="8" spans="1:17" ht="15" customHeight="1">
      <c r="A8" s="467" t="s">
        <v>350</v>
      </c>
      <c r="B8" s="463"/>
      <c r="C8" s="463"/>
      <c r="D8" s="463" t="s">
        <v>351</v>
      </c>
      <c r="E8" s="463" t="s">
        <v>352</v>
      </c>
      <c r="F8" s="463" t="s">
        <v>352</v>
      </c>
      <c r="G8" s="463" t="s">
        <v>16</v>
      </c>
      <c r="H8" s="463" t="s">
        <v>352</v>
      </c>
      <c r="I8" s="463" t="s">
        <v>352</v>
      </c>
      <c r="J8" s="463"/>
      <c r="K8" s="463" t="s">
        <v>352</v>
      </c>
      <c r="L8" s="463" t="s">
        <v>16</v>
      </c>
      <c r="M8" s="464" t="s">
        <v>16</v>
      </c>
      <c r="N8" s="227"/>
      <c r="O8" s="229" t="s">
        <v>352</v>
      </c>
      <c r="P8" s="229" t="s">
        <v>16</v>
      </c>
      <c r="Q8" s="229" t="s">
        <v>16</v>
      </c>
    </row>
    <row r="9" spans="1:17" ht="15" customHeight="1">
      <c r="A9" s="468" t="s">
        <v>353</v>
      </c>
      <c r="B9" s="230"/>
      <c r="C9" s="231" t="s">
        <v>354</v>
      </c>
      <c r="D9" s="232">
        <v>7</v>
      </c>
      <c r="E9" s="232" t="s">
        <v>337</v>
      </c>
      <c r="F9" s="232" t="s">
        <v>355</v>
      </c>
      <c r="G9" s="232">
        <v>40</v>
      </c>
      <c r="H9" s="232" t="s">
        <v>338</v>
      </c>
      <c r="I9" s="232" t="s">
        <v>339</v>
      </c>
      <c r="J9" s="233"/>
      <c r="K9" s="232" t="s">
        <v>356</v>
      </c>
      <c r="L9" s="232">
        <v>35</v>
      </c>
      <c r="M9" s="469">
        <v>43</v>
      </c>
      <c r="O9" s="232" t="s">
        <v>357</v>
      </c>
      <c r="P9" s="232" t="s">
        <v>46</v>
      </c>
      <c r="Q9" s="232">
        <v>5</v>
      </c>
    </row>
    <row r="10" spans="1:17">
      <c r="A10" s="470"/>
      <c r="B10" s="235" t="s">
        <v>155</v>
      </c>
      <c r="C10" s="235" t="s">
        <v>156</v>
      </c>
      <c r="D10" s="235" t="s">
        <v>157</v>
      </c>
      <c r="E10" s="235" t="s">
        <v>158</v>
      </c>
      <c r="F10" s="235" t="s">
        <v>358</v>
      </c>
      <c r="G10" s="235" t="s">
        <v>160</v>
      </c>
      <c r="H10" s="235" t="s">
        <v>161</v>
      </c>
      <c r="I10" s="235" t="s">
        <v>162</v>
      </c>
      <c r="J10" s="235"/>
      <c r="K10" s="235" t="s">
        <v>359</v>
      </c>
      <c r="L10" s="235" t="s">
        <v>360</v>
      </c>
      <c r="M10" s="471" t="s">
        <v>361</v>
      </c>
      <c r="O10" s="234" t="s">
        <v>362</v>
      </c>
      <c r="P10" s="234" t="s">
        <v>363</v>
      </c>
      <c r="Q10" s="234" t="s">
        <v>364</v>
      </c>
    </row>
    <row r="11" spans="1:17">
      <c r="A11" s="472">
        <v>1</v>
      </c>
      <c r="B11" s="235" t="s">
        <v>365</v>
      </c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471"/>
      <c r="O11" s="234"/>
      <c r="P11" s="234"/>
      <c r="Q11" s="234"/>
    </row>
    <row r="12" spans="1:17">
      <c r="A12" s="472">
        <f t="shared" ref="A12:A21" si="0">A11+1</f>
        <v>2</v>
      </c>
      <c r="B12" s="473" t="s">
        <v>366</v>
      </c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471"/>
      <c r="O12" s="234"/>
      <c r="P12" s="234"/>
      <c r="Q12" s="234"/>
    </row>
    <row r="13" spans="1:17">
      <c r="A13" s="472">
        <f t="shared" si="0"/>
        <v>3</v>
      </c>
      <c r="B13" s="474" t="s">
        <v>367</v>
      </c>
      <c r="C13" s="475" t="s">
        <v>368</v>
      </c>
      <c r="D13" s="237">
        <f>'2017 GRC PCA Costs (2018 ERF)'!$E$25</f>
        <v>684554175.04511344</v>
      </c>
      <c r="E13" s="237">
        <f>'2017 GRC PCA Costs (2018 ERF)'!$F$25</f>
        <v>167825427.28655797</v>
      </c>
      <c r="F13" s="238">
        <f>SUM(K13:M13)</f>
        <v>175027738.08634326</v>
      </c>
      <c r="G13" s="237">
        <f>'2017 GRC PCA Costs (2018 ERF)'!$L$25</f>
        <v>34082074.729610875</v>
      </c>
      <c r="H13" s="237">
        <f>'2017 GRC PCA Costs (2018 ERF)'!$H$25</f>
        <v>109590711.72582525</v>
      </c>
      <c r="I13" s="237">
        <f>'2017 GRC PCA Costs (2018 ERF)'!$I$25</f>
        <v>72394838.319535881</v>
      </c>
      <c r="J13" s="238"/>
      <c r="K13" s="237">
        <f>'2017 GRC PCA Costs (2018 ERF)'!$G$25</f>
        <v>169446807.7872144</v>
      </c>
      <c r="L13" s="237">
        <f>'2017 GRC PCA Costs (2018 ERF)'!$J$25</f>
        <v>198210.81872943015</v>
      </c>
      <c r="M13" s="476">
        <f>'2017 GRC PCA Costs (2018 ERF)'!$K$25</f>
        <v>5382719.4803994419</v>
      </c>
      <c r="N13" s="227"/>
      <c r="O13" s="237">
        <f>'2017 GRC PCA Costs (2018 ERF)'!$M$25</f>
        <v>32717008.679345049</v>
      </c>
      <c r="P13" s="237">
        <f>'2017 GRC PCA Costs (2018 ERF)'!$P$25</f>
        <v>4630786.5340406438</v>
      </c>
      <c r="Q13" s="237">
        <f>'2017 GRC PCA Costs (2018 ERF)'!$Q$25</f>
        <v>435659.83844336221</v>
      </c>
    </row>
    <row r="14" spans="1:17">
      <c r="A14" s="472">
        <f t="shared" si="0"/>
        <v>4</v>
      </c>
      <c r="B14" s="474" t="s">
        <v>369</v>
      </c>
      <c r="C14" s="475" t="str">
        <f>C13</f>
        <v>UE-180282 WP/Exhibit A-1</v>
      </c>
      <c r="D14" s="237">
        <f>'2017 GRC PCA Costs (2018 ERF)'!E24</f>
        <v>387097137.15228051</v>
      </c>
      <c r="E14" s="237">
        <f>'2017 GRC PCA Costs (2018 ERF)'!F24</f>
        <v>94900805.242628917</v>
      </c>
      <c r="F14" s="238">
        <f>SUM(K14:M14)</f>
        <v>98973520.00080581</v>
      </c>
      <c r="G14" s="237">
        <f>'2017 GRC PCA Costs (2018 ERF)'!$L$24</f>
        <v>19272504.700118154</v>
      </c>
      <c r="H14" s="237">
        <f>'2017 GRC PCA Costs (2018 ERF)'!H24</f>
        <v>61970626.013276607</v>
      </c>
      <c r="I14" s="237">
        <f>'2017 GRC PCA Costs (2018 ERF)'!I24</f>
        <v>40937351.169098817</v>
      </c>
      <c r="J14" s="238"/>
      <c r="K14" s="237">
        <f>'2017 GRC PCA Costs (2018 ERF)'!G24</f>
        <v>95817652.693011165</v>
      </c>
      <c r="L14" s="237">
        <f>'2017 GRC PCA Costs (2018 ERF)'!J24</f>
        <v>112082.93409022826</v>
      </c>
      <c r="M14" s="476">
        <f>'2017 GRC PCA Costs (2018 ERF)'!K24</f>
        <v>3043784.3737044176</v>
      </c>
      <c r="N14" s="227"/>
      <c r="O14" s="237">
        <f>'2017 GRC PCA Costs (2018 ERF)'!$M$24</f>
        <v>18500596.238604721</v>
      </c>
      <c r="P14" s="237">
        <f>'2017 GRC PCA Costs (2018 ERF)'!$P$24</f>
        <v>2618586.3375566024</v>
      </c>
      <c r="Q14" s="237">
        <f>'2017 GRC PCA Costs (2018 ERF)'!$Q$24</f>
        <v>246354.02482577317</v>
      </c>
    </row>
    <row r="15" spans="1:17" ht="12" thickBot="1">
      <c r="A15" s="472">
        <f t="shared" si="0"/>
        <v>5</v>
      </c>
      <c r="B15" s="474" t="s">
        <v>370</v>
      </c>
      <c r="C15" s="235" t="str">
        <f>"("&amp;A13&amp;") - ("&amp;A14&amp;")"</f>
        <v>(3) - (4)</v>
      </c>
      <c r="D15" s="240">
        <f>D13-D14</f>
        <v>297457037.89283293</v>
      </c>
      <c r="E15" s="240">
        <f t="shared" ref="E15:I15" si="1">E13-E14</f>
        <v>72924622.043929055</v>
      </c>
      <c r="F15" s="240">
        <f t="shared" si="1"/>
        <v>76054218.085537449</v>
      </c>
      <c r="G15" s="240">
        <f t="shared" si="1"/>
        <v>14809570.029492721</v>
      </c>
      <c r="H15" s="240">
        <f t="shared" si="1"/>
        <v>47620085.712548643</v>
      </c>
      <c r="I15" s="240">
        <f t="shared" si="1"/>
        <v>31457487.150437064</v>
      </c>
      <c r="J15" s="238"/>
      <c r="K15" s="240">
        <f t="shared" ref="K15:M15" si="2">K13-K14</f>
        <v>73629155.094203234</v>
      </c>
      <c r="L15" s="240">
        <f t="shared" si="2"/>
        <v>86127.88463920189</v>
      </c>
      <c r="M15" s="477">
        <f t="shared" si="2"/>
        <v>2338935.1066950243</v>
      </c>
      <c r="N15" s="227"/>
      <c r="O15" s="240">
        <f t="shared" ref="O15:Q15" si="3">O13-O14</f>
        <v>14216412.440740328</v>
      </c>
      <c r="P15" s="240">
        <f t="shared" si="3"/>
        <v>2012200.1964840414</v>
      </c>
      <c r="Q15" s="240">
        <f t="shared" si="3"/>
        <v>189305.81361758904</v>
      </c>
    </row>
    <row r="16" spans="1:17" ht="12" thickTop="1">
      <c r="A16" s="472">
        <f t="shared" si="0"/>
        <v>6</v>
      </c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471"/>
      <c r="O16" s="234"/>
      <c r="P16" s="234"/>
      <c r="Q16" s="234"/>
    </row>
    <row r="17" spans="1:18">
      <c r="A17" s="472">
        <f t="shared" si="0"/>
        <v>7</v>
      </c>
      <c r="B17" s="235" t="s">
        <v>371</v>
      </c>
      <c r="C17" s="235"/>
      <c r="D17" s="478"/>
      <c r="E17" s="478"/>
      <c r="F17" s="235"/>
      <c r="G17" s="235"/>
      <c r="H17" s="235"/>
      <c r="I17" s="235"/>
      <c r="J17" s="235"/>
      <c r="K17" s="235"/>
      <c r="L17" s="235"/>
      <c r="M17" s="471"/>
      <c r="O17" s="241"/>
      <c r="P17" s="234"/>
      <c r="Q17" s="234"/>
    </row>
    <row r="18" spans="1:18">
      <c r="A18" s="472">
        <f t="shared" si="0"/>
        <v>8</v>
      </c>
      <c r="B18" s="473" t="s">
        <v>366</v>
      </c>
      <c r="C18" s="474"/>
      <c r="D18" s="474"/>
      <c r="E18" s="474"/>
      <c r="F18" s="474"/>
      <c r="G18" s="474"/>
      <c r="H18" s="474"/>
      <c r="I18" s="474"/>
      <c r="J18" s="474"/>
      <c r="K18" s="474"/>
      <c r="L18" s="474"/>
      <c r="M18" s="479"/>
      <c r="N18" s="227"/>
      <c r="O18" s="227"/>
      <c r="P18" s="227"/>
      <c r="Q18" s="227"/>
    </row>
    <row r="19" spans="1:18">
      <c r="A19" s="472">
        <f t="shared" si="0"/>
        <v>9</v>
      </c>
      <c r="B19" s="474" t="s">
        <v>367</v>
      </c>
      <c r="C19" s="475" t="s">
        <v>368</v>
      </c>
      <c r="D19" s="237">
        <f>'2017 GRC PCA Costs (no MS)'!$E$32</f>
        <v>686184380.82589936</v>
      </c>
      <c r="E19" s="237">
        <f>'2017 GRC PCA Costs (no MS)'!$F$32</f>
        <v>168265109.54413384</v>
      </c>
      <c r="F19" s="238">
        <f>SUM(K19:M19)</f>
        <v>175506137.45410055</v>
      </c>
      <c r="G19" s="237">
        <f>'2017 GRC PCA Costs (no MS)'!$L$32</f>
        <v>9927359.0078137349</v>
      </c>
      <c r="H19" s="237">
        <f>'2017 GRC PCA Costs (no MS)'!$H$32</f>
        <v>109898541.23708147</v>
      </c>
      <c r="I19" s="237">
        <f>'2017 GRC PCA Costs (no MS)'!$I$32</f>
        <v>72595760.606724709</v>
      </c>
      <c r="J19" s="238"/>
      <c r="K19" s="237">
        <f>'2017 GRC PCA Costs (no MS)'!$G$32</f>
        <v>169904456.3506577</v>
      </c>
      <c r="L19" s="237">
        <f>'2017 GRC PCA Costs (no MS)'!$J$32</f>
        <v>198946.31310353888</v>
      </c>
      <c r="M19" s="476">
        <f>'2017 GRC PCA Costs (no MS)'!$K$32</f>
        <v>5402734.7903393283</v>
      </c>
      <c r="N19" s="227"/>
      <c r="O19" s="237">
        <f>'2017 GRC PCA Costs (no MS)'!M32</f>
        <v>32813063.911880556</v>
      </c>
      <c r="P19" s="237">
        <f>'2017 GRC PCA Costs (no MS)'!P32</f>
        <v>4642757.4278435716</v>
      </c>
      <c r="Q19" s="237">
        <f>'2017 GRC PCA Costs (no MS)'!Q32</f>
        <v>436696.58024902153</v>
      </c>
    </row>
    <row r="20" spans="1:18">
      <c r="A20" s="472">
        <f t="shared" si="0"/>
        <v>10</v>
      </c>
      <c r="B20" s="474" t="s">
        <v>369</v>
      </c>
      <c r="C20" s="475" t="str">
        <f>C19</f>
        <v>UE-180282 WP/Exhibit A-1</v>
      </c>
      <c r="D20" s="237">
        <f>'2017 GRC PCA Costs (no MS)'!E31</f>
        <v>383053309.40003675</v>
      </c>
      <c r="E20" s="237">
        <f>'2017 GRC PCA Costs (no MS)'!F31</f>
        <v>93931760.716940224</v>
      </c>
      <c r="F20" s="238">
        <f>SUM(K20:M20)</f>
        <v>97973968.295364469</v>
      </c>
      <c r="G20" s="237">
        <f>'2017 GRC PCA Costs (no MS)'!$L$31</f>
        <v>5541816.205388315</v>
      </c>
      <c r="H20" s="237">
        <f>'2017 GRC PCA Costs (no MS)'!H31</f>
        <v>61349399.80480469</v>
      </c>
      <c r="I20" s="237">
        <f>'2017 GRC PCA Costs (no MS)'!I31</f>
        <v>40525618.370019779</v>
      </c>
      <c r="J20" s="238"/>
      <c r="K20" s="237">
        <f>'2017 GRC PCA Costs (no MS)'!G31</f>
        <v>94846904.280449405</v>
      </c>
      <c r="L20" s="237">
        <f>'2017 GRC PCA Costs (no MS)'!J31</f>
        <v>111059.13477004939</v>
      </c>
      <c r="M20" s="476">
        <f>'2017 GRC PCA Costs (no MS)'!K31</f>
        <v>3016004.8801450082</v>
      </c>
      <c r="N20" s="227"/>
      <c r="O20" s="237">
        <f>'2017 GRC PCA Costs (no MS)'!M31</f>
        <v>18317456.756844837</v>
      </c>
      <c r="P20" s="237">
        <f>'2017 GRC PCA Costs (no MS)'!P31</f>
        <v>2591757.6196306762</v>
      </c>
      <c r="Q20" s="237">
        <f>'2017 GRC PCA Costs (no MS)'!Q31</f>
        <v>243780.06107735739</v>
      </c>
    </row>
    <row r="21" spans="1:18" ht="12" thickBot="1">
      <c r="A21" s="472">
        <f t="shared" si="0"/>
        <v>11</v>
      </c>
      <c r="B21" s="474" t="s">
        <v>370</v>
      </c>
      <c r="C21" s="235" t="str">
        <f>"("&amp;A19&amp;") - ("&amp;A20&amp;")"</f>
        <v>(9) - (10)</v>
      </c>
      <c r="D21" s="240">
        <f>D19-D20</f>
        <v>303131071.42586261</v>
      </c>
      <c r="E21" s="240">
        <f t="shared" ref="E21:M21" si="4">E19-E20</f>
        <v>74333348.827193618</v>
      </c>
      <c r="F21" s="240">
        <f t="shared" si="4"/>
        <v>77532169.15873608</v>
      </c>
      <c r="G21" s="240">
        <f t="shared" si="4"/>
        <v>4385542.8024254199</v>
      </c>
      <c r="H21" s="240">
        <f t="shared" si="4"/>
        <v>48549141.432276778</v>
      </c>
      <c r="I21" s="240">
        <f t="shared" si="4"/>
        <v>32070142.236704931</v>
      </c>
      <c r="J21" s="238"/>
      <c r="K21" s="240">
        <f t="shared" si="4"/>
        <v>75057552.070208296</v>
      </c>
      <c r="L21" s="240">
        <f t="shared" si="4"/>
        <v>87887.178333489486</v>
      </c>
      <c r="M21" s="477">
        <f t="shared" si="4"/>
        <v>2386729.9101943201</v>
      </c>
      <c r="N21" s="227"/>
      <c r="O21" s="240">
        <f t="shared" ref="O21:Q21" si="5">O19-O20</f>
        <v>14495607.155035719</v>
      </c>
      <c r="P21" s="240">
        <f t="shared" si="5"/>
        <v>2050999.8082128954</v>
      </c>
      <c r="Q21" s="240">
        <f t="shared" si="5"/>
        <v>192916.51917166414</v>
      </c>
    </row>
    <row r="22" spans="1:18" ht="12.75" thickTop="1" thickBot="1">
      <c r="A22" s="480"/>
      <c r="B22" s="481"/>
      <c r="C22" s="481"/>
      <c r="D22" s="482"/>
      <c r="E22" s="483"/>
      <c r="F22" s="483"/>
      <c r="G22" s="483"/>
      <c r="H22" s="483"/>
      <c r="I22" s="483"/>
      <c r="J22" s="483"/>
      <c r="K22" s="483"/>
      <c r="L22" s="483"/>
      <c r="M22" s="484"/>
      <c r="N22" s="227"/>
      <c r="O22" s="242"/>
      <c r="P22" s="242"/>
      <c r="Q22" s="242"/>
    </row>
    <row r="23" spans="1:18" ht="12" thickBot="1">
      <c r="A23" s="227"/>
      <c r="B23" s="227"/>
      <c r="C23" s="227"/>
      <c r="D23" s="241"/>
      <c r="E23" s="242"/>
      <c r="F23" s="242"/>
      <c r="G23" s="242"/>
      <c r="H23" s="242"/>
      <c r="I23" s="242"/>
      <c r="J23" s="242"/>
      <c r="K23" s="242"/>
      <c r="L23" s="242"/>
      <c r="M23" s="242"/>
      <c r="N23" s="227"/>
      <c r="O23" s="381">
        <f>O21-O15</f>
        <v>279194.71429539099</v>
      </c>
      <c r="P23" s="381">
        <f t="shared" ref="P23:Q23" si="6">P21-P15</f>
        <v>38799.611728854012</v>
      </c>
      <c r="Q23" s="381">
        <f t="shared" si="6"/>
        <v>3610.7055540751026</v>
      </c>
      <c r="R23" s="228" t="s">
        <v>418</v>
      </c>
    </row>
    <row r="24" spans="1:18" ht="12" thickTop="1">
      <c r="A24" s="227"/>
      <c r="B24" s="227"/>
      <c r="D24" s="241"/>
      <c r="E24" s="241"/>
      <c r="F24" s="241"/>
      <c r="G24" s="241"/>
      <c r="H24" s="241"/>
      <c r="I24" s="241"/>
      <c r="K24" s="241"/>
      <c r="L24" s="241"/>
      <c r="M24" s="241"/>
      <c r="O24" s="243"/>
      <c r="P24" s="243"/>
      <c r="Q24" s="243"/>
    </row>
    <row r="25" spans="1:18" ht="12" thickBot="1">
      <c r="A25" s="234"/>
      <c r="B25" s="227"/>
      <c r="D25" s="244"/>
      <c r="E25" s="245"/>
      <c r="F25" s="245"/>
      <c r="G25" s="245"/>
      <c r="H25" s="245"/>
      <c r="I25" s="245"/>
      <c r="J25" s="245"/>
      <c r="K25" s="246"/>
      <c r="L25" s="246"/>
      <c r="M25" s="246"/>
      <c r="N25" s="246"/>
      <c r="O25" s="247"/>
      <c r="P25" s="247"/>
      <c r="Q25" s="247"/>
    </row>
    <row r="26" spans="1:18" ht="45">
      <c r="A26" s="485" t="s">
        <v>24</v>
      </c>
      <c r="B26" s="486" t="s">
        <v>14</v>
      </c>
      <c r="C26" s="487" t="s">
        <v>423</v>
      </c>
      <c r="D26" s="487" t="s">
        <v>424</v>
      </c>
      <c r="E26" s="487" t="s">
        <v>425</v>
      </c>
      <c r="F26" s="487" t="s">
        <v>426</v>
      </c>
      <c r="G26" s="488" t="s">
        <v>474</v>
      </c>
    </row>
    <row r="27" spans="1:18">
      <c r="A27" s="489"/>
      <c r="B27" s="384"/>
      <c r="C27" s="383" t="s">
        <v>155</v>
      </c>
      <c r="D27" s="384" t="s">
        <v>159</v>
      </c>
      <c r="E27" s="383" t="s">
        <v>156</v>
      </c>
      <c r="F27" s="384" t="s">
        <v>157</v>
      </c>
      <c r="G27" s="490" t="s">
        <v>427</v>
      </c>
      <c r="H27" s="248"/>
      <c r="I27" s="248"/>
      <c r="J27" s="248"/>
      <c r="K27" s="248"/>
    </row>
    <row r="28" spans="1:18">
      <c r="A28" s="491">
        <v>1</v>
      </c>
      <c r="B28" s="437"/>
      <c r="C28" s="418"/>
      <c r="D28" s="418"/>
      <c r="E28" s="386"/>
      <c r="F28" s="386"/>
      <c r="G28" s="492"/>
      <c r="H28" s="248"/>
      <c r="I28" s="248"/>
      <c r="J28" s="248"/>
      <c r="K28" s="248"/>
    </row>
    <row r="29" spans="1:18">
      <c r="A29" s="491">
        <f t="shared" ref="A29:A37" si="7">+A28+1</f>
        <v>2</v>
      </c>
      <c r="B29" s="437">
        <v>46</v>
      </c>
      <c r="C29" s="420">
        <f>'Summary Normal Monthly kWh'!D22</f>
        <v>81153842</v>
      </c>
      <c r="D29" s="493">
        <v>76029000</v>
      </c>
      <c r="E29" s="386">
        <f>ROUND(O15/C31,6)</f>
        <v>2.2401000000000001E-2</v>
      </c>
      <c r="F29" s="386">
        <f>ROUND(O21/C31,6)</f>
        <v>2.2841E-2</v>
      </c>
      <c r="G29" s="492">
        <f t="shared" ref="G29:G30" si="8">F29-E29</f>
        <v>4.3999999999999942E-4</v>
      </c>
      <c r="H29" s="248"/>
      <c r="I29" s="248"/>
      <c r="J29" s="248"/>
      <c r="K29" s="248"/>
    </row>
    <row r="30" spans="1:18">
      <c r="A30" s="491">
        <f t="shared" si="7"/>
        <v>3</v>
      </c>
      <c r="B30" s="437">
        <v>49</v>
      </c>
      <c r="C30" s="420">
        <f>'Summary Normal Monthly kWh'!D23</f>
        <v>553489296</v>
      </c>
      <c r="D30" s="493">
        <v>606297000</v>
      </c>
      <c r="E30" s="386">
        <f>E29</f>
        <v>2.2401000000000001E-2</v>
      </c>
      <c r="F30" s="386">
        <f>F29</f>
        <v>2.2841E-2</v>
      </c>
      <c r="G30" s="492">
        <f t="shared" si="8"/>
        <v>4.3999999999999942E-4</v>
      </c>
    </row>
    <row r="31" spans="1:18">
      <c r="A31" s="491">
        <f t="shared" si="7"/>
        <v>4</v>
      </c>
      <c r="B31" s="445" t="s">
        <v>333</v>
      </c>
      <c r="C31" s="387">
        <f>SUM(C29:C30)</f>
        <v>634643138</v>
      </c>
      <c r="D31" s="387">
        <f>SUM(D29:D30)</f>
        <v>682326000</v>
      </c>
      <c r="E31" s="386"/>
      <c r="F31" s="386"/>
      <c r="G31" s="494"/>
    </row>
    <row r="32" spans="1:18">
      <c r="A32" s="491">
        <f t="shared" si="7"/>
        <v>5</v>
      </c>
      <c r="B32" s="437"/>
      <c r="C32" s="418"/>
      <c r="D32" s="418"/>
      <c r="E32" s="386"/>
      <c r="F32" s="386"/>
      <c r="G32" s="494"/>
    </row>
    <row r="33" spans="1:7">
      <c r="A33" s="491">
        <f t="shared" si="7"/>
        <v>6</v>
      </c>
      <c r="B33" s="437" t="s">
        <v>46</v>
      </c>
      <c r="C33" s="388">
        <f>'Summary Normal Monthly kWh'!D24</f>
        <v>70906886.296499997</v>
      </c>
      <c r="D33" s="389">
        <v>71427000</v>
      </c>
      <c r="E33" s="386">
        <f>ROUND(P15/C33,6)</f>
        <v>2.8378E-2</v>
      </c>
      <c r="F33" s="386">
        <f>ROUND(P21/C33,6)</f>
        <v>2.8924999999999999E-2</v>
      </c>
      <c r="G33" s="492">
        <f t="shared" ref="G33" si="9">F33-E33</f>
        <v>5.4699999999999888E-4</v>
      </c>
    </row>
    <row r="34" spans="1:7">
      <c r="A34" s="491">
        <f t="shared" si="7"/>
        <v>7</v>
      </c>
      <c r="B34" s="437"/>
      <c r="C34" s="418"/>
      <c r="D34" s="418"/>
      <c r="E34" s="386"/>
      <c r="F34" s="386"/>
      <c r="G34" s="494"/>
    </row>
    <row r="35" spans="1:7">
      <c r="A35" s="491">
        <f t="shared" si="7"/>
        <v>8</v>
      </c>
      <c r="B35" s="437">
        <v>5</v>
      </c>
      <c r="C35" s="388">
        <f>'Summary Normal Monthly kWh'!D26</f>
        <v>7237655.5782418987</v>
      </c>
      <c r="D35" s="389">
        <v>7066000</v>
      </c>
      <c r="E35" s="386">
        <f>ROUND(Q15/C35,6)</f>
        <v>2.6155999999999999E-2</v>
      </c>
      <c r="F35" s="386">
        <f>ROUND(Q21/C35,6)</f>
        <v>2.6655000000000002E-2</v>
      </c>
      <c r="G35" s="492">
        <f>F35-E35</f>
        <v>4.9900000000000291E-4</v>
      </c>
    </row>
    <row r="36" spans="1:7">
      <c r="A36" s="491">
        <f t="shared" si="7"/>
        <v>9</v>
      </c>
      <c r="B36" s="437"/>
      <c r="C36" s="418"/>
      <c r="D36" s="418"/>
      <c r="E36" s="386"/>
      <c r="F36" s="386"/>
      <c r="G36" s="494"/>
    </row>
    <row r="37" spans="1:7" ht="12" thickBot="1">
      <c r="A37" s="491">
        <f t="shared" si="7"/>
        <v>10</v>
      </c>
      <c r="B37" s="449" t="s">
        <v>430</v>
      </c>
      <c r="C37" s="390">
        <f>SUM(C31,C33,C35)</f>
        <v>712787679.87474191</v>
      </c>
      <c r="D37" s="390">
        <f>SUM(D31,D33,D35)</f>
        <v>760819000</v>
      </c>
      <c r="E37" s="386"/>
      <c r="F37" s="385"/>
      <c r="G37" s="494"/>
    </row>
    <row r="38" spans="1:7" ht="12" thickTop="1">
      <c r="A38" s="495"/>
      <c r="B38" s="496"/>
      <c r="C38" s="496"/>
      <c r="D38" s="496"/>
      <c r="E38" s="496"/>
      <c r="F38" s="496"/>
      <c r="G38" s="494"/>
    </row>
    <row r="39" spans="1:7" ht="12" thickBot="1">
      <c r="A39" s="497"/>
      <c r="B39" s="498"/>
      <c r="C39" s="498"/>
      <c r="D39" s="498"/>
      <c r="E39" s="498"/>
      <c r="F39" s="498"/>
      <c r="G39" s="499"/>
    </row>
  </sheetData>
  <mergeCells count="6">
    <mergeCell ref="O7:Q7"/>
    <mergeCell ref="A1:M1"/>
    <mergeCell ref="A2:M2"/>
    <mergeCell ref="A3:M3"/>
    <mergeCell ref="A4:M4"/>
    <mergeCell ref="A6:M6"/>
  </mergeCells>
  <pageMargins left="0.75" right="0.75" top="1" bottom="1" header="0.5" footer="0.5"/>
  <pageSetup scale="66" orientation="landscape" horizontalDpi="300" verticalDpi="300" r:id="rId1"/>
  <headerFooter alignWithMargins="0">
    <oddFooter>&amp;R&amp;F
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4"/>
  <sheetViews>
    <sheetView showGridLines="0" zoomScaleNormal="100" workbookViewId="0">
      <selection activeCell="C29" sqref="C29"/>
    </sheetView>
  </sheetViews>
  <sheetFormatPr defaultRowHeight="11.25"/>
  <cols>
    <col min="1" max="1" width="5.28515625" style="249" customWidth="1"/>
    <col min="2" max="2" width="32.85546875" style="249" bestFit="1" customWidth="1"/>
    <col min="3" max="3" width="12.85546875" style="249" bestFit="1" customWidth="1"/>
    <col min="4" max="4" width="3.28515625" style="249" customWidth="1"/>
    <col min="5" max="5" width="14.42578125" style="249" bestFit="1" customWidth="1"/>
    <col min="6" max="6" width="15.5703125" style="249" customWidth="1"/>
    <col min="7" max="7" width="15.28515625" style="249" customWidth="1"/>
    <col min="8" max="8" width="15.42578125" style="249" bestFit="1" customWidth="1"/>
    <col min="9" max="9" width="15" style="249" bestFit="1" customWidth="1"/>
    <col min="10" max="10" width="11.85546875" style="249" customWidth="1"/>
    <col min="11" max="12" width="12.42578125" style="249" bestFit="1" customWidth="1"/>
    <col min="13" max="13" width="14.28515625" style="249" bestFit="1" customWidth="1"/>
    <col min="14" max="14" width="11.5703125" style="249" customWidth="1"/>
    <col min="15" max="15" width="13.28515625" style="249" customWidth="1"/>
    <col min="16" max="16" width="11.7109375" style="249" customWidth="1"/>
    <col min="17" max="17" width="11.28515625" style="249" bestFit="1" customWidth="1"/>
    <col min="18" max="256" width="8.85546875" style="249"/>
    <col min="257" max="257" width="5.28515625" style="249" customWidth="1"/>
    <col min="258" max="258" width="37.28515625" style="249" bestFit="1" customWidth="1"/>
    <col min="259" max="259" width="15.28515625" style="249" customWidth="1"/>
    <col min="260" max="260" width="3.28515625" style="249" customWidth="1"/>
    <col min="261" max="263" width="15.28515625" style="249" customWidth="1"/>
    <col min="264" max="264" width="14" style="249" customWidth="1"/>
    <col min="265" max="265" width="14.28515625" style="249" customWidth="1"/>
    <col min="266" max="266" width="11.85546875" style="249" customWidth="1"/>
    <col min="267" max="267" width="14.42578125" style="249" customWidth="1"/>
    <col min="268" max="268" width="12.5703125" style="249" customWidth="1"/>
    <col min="269" max="271" width="15.28515625" style="249" customWidth="1"/>
    <col min="272" max="272" width="12.42578125" style="249" customWidth="1"/>
    <col min="273" max="273" width="15.28515625" style="249" customWidth="1"/>
    <col min="274" max="512" width="8.85546875" style="249"/>
    <col min="513" max="513" width="5.28515625" style="249" customWidth="1"/>
    <col min="514" max="514" width="37.28515625" style="249" bestFit="1" customWidth="1"/>
    <col min="515" max="515" width="15.28515625" style="249" customWidth="1"/>
    <col min="516" max="516" width="3.28515625" style="249" customWidth="1"/>
    <col min="517" max="519" width="15.28515625" style="249" customWidth="1"/>
    <col min="520" max="520" width="14" style="249" customWidth="1"/>
    <col min="521" max="521" width="14.28515625" style="249" customWidth="1"/>
    <col min="522" max="522" width="11.85546875" style="249" customWidth="1"/>
    <col min="523" max="523" width="14.42578125" style="249" customWidth="1"/>
    <col min="524" max="524" width="12.5703125" style="249" customWidth="1"/>
    <col min="525" max="527" width="15.28515625" style="249" customWidth="1"/>
    <col min="528" max="528" width="12.42578125" style="249" customWidth="1"/>
    <col min="529" max="529" width="15.28515625" style="249" customWidth="1"/>
    <col min="530" max="768" width="8.85546875" style="249"/>
    <col min="769" max="769" width="5.28515625" style="249" customWidth="1"/>
    <col min="770" max="770" width="37.28515625" style="249" bestFit="1" customWidth="1"/>
    <col min="771" max="771" width="15.28515625" style="249" customWidth="1"/>
    <col min="772" max="772" width="3.28515625" style="249" customWidth="1"/>
    <col min="773" max="775" width="15.28515625" style="249" customWidth="1"/>
    <col min="776" max="776" width="14" style="249" customWidth="1"/>
    <col min="777" max="777" width="14.28515625" style="249" customWidth="1"/>
    <col min="778" max="778" width="11.85546875" style="249" customWidth="1"/>
    <col min="779" max="779" width="14.42578125" style="249" customWidth="1"/>
    <col min="780" max="780" width="12.5703125" style="249" customWidth="1"/>
    <col min="781" max="783" width="15.28515625" style="249" customWidth="1"/>
    <col min="784" max="784" width="12.42578125" style="249" customWidth="1"/>
    <col min="785" max="785" width="15.28515625" style="249" customWidth="1"/>
    <col min="786" max="1024" width="8.85546875" style="249"/>
    <col min="1025" max="1025" width="5.28515625" style="249" customWidth="1"/>
    <col min="1026" max="1026" width="37.28515625" style="249" bestFit="1" customWidth="1"/>
    <col min="1027" max="1027" width="15.28515625" style="249" customWidth="1"/>
    <col min="1028" max="1028" width="3.28515625" style="249" customWidth="1"/>
    <col min="1029" max="1031" width="15.28515625" style="249" customWidth="1"/>
    <col min="1032" max="1032" width="14" style="249" customWidth="1"/>
    <col min="1033" max="1033" width="14.28515625" style="249" customWidth="1"/>
    <col min="1034" max="1034" width="11.85546875" style="249" customWidth="1"/>
    <col min="1035" max="1035" width="14.42578125" style="249" customWidth="1"/>
    <col min="1036" max="1036" width="12.5703125" style="249" customWidth="1"/>
    <col min="1037" max="1039" width="15.28515625" style="249" customWidth="1"/>
    <col min="1040" max="1040" width="12.42578125" style="249" customWidth="1"/>
    <col min="1041" max="1041" width="15.28515625" style="249" customWidth="1"/>
    <col min="1042" max="1280" width="8.85546875" style="249"/>
    <col min="1281" max="1281" width="5.28515625" style="249" customWidth="1"/>
    <col min="1282" max="1282" width="37.28515625" style="249" bestFit="1" customWidth="1"/>
    <col min="1283" max="1283" width="15.28515625" style="249" customWidth="1"/>
    <col min="1284" max="1284" width="3.28515625" style="249" customWidth="1"/>
    <col min="1285" max="1287" width="15.28515625" style="249" customWidth="1"/>
    <col min="1288" max="1288" width="14" style="249" customWidth="1"/>
    <col min="1289" max="1289" width="14.28515625" style="249" customWidth="1"/>
    <col min="1290" max="1290" width="11.85546875" style="249" customWidth="1"/>
    <col min="1291" max="1291" width="14.42578125" style="249" customWidth="1"/>
    <col min="1292" max="1292" width="12.5703125" style="249" customWidth="1"/>
    <col min="1293" max="1295" width="15.28515625" style="249" customWidth="1"/>
    <col min="1296" max="1296" width="12.42578125" style="249" customWidth="1"/>
    <col min="1297" max="1297" width="15.28515625" style="249" customWidth="1"/>
    <col min="1298" max="1536" width="8.85546875" style="249"/>
    <col min="1537" max="1537" width="5.28515625" style="249" customWidth="1"/>
    <col min="1538" max="1538" width="37.28515625" style="249" bestFit="1" customWidth="1"/>
    <col min="1539" max="1539" width="15.28515625" style="249" customWidth="1"/>
    <col min="1540" max="1540" width="3.28515625" style="249" customWidth="1"/>
    <col min="1541" max="1543" width="15.28515625" style="249" customWidth="1"/>
    <col min="1544" max="1544" width="14" style="249" customWidth="1"/>
    <col min="1545" max="1545" width="14.28515625" style="249" customWidth="1"/>
    <col min="1546" max="1546" width="11.85546875" style="249" customWidth="1"/>
    <col min="1547" max="1547" width="14.42578125" style="249" customWidth="1"/>
    <col min="1548" max="1548" width="12.5703125" style="249" customWidth="1"/>
    <col min="1549" max="1551" width="15.28515625" style="249" customWidth="1"/>
    <col min="1552" max="1552" width="12.42578125" style="249" customWidth="1"/>
    <col min="1553" max="1553" width="15.28515625" style="249" customWidth="1"/>
    <col min="1554" max="1792" width="8.85546875" style="249"/>
    <col min="1793" max="1793" width="5.28515625" style="249" customWidth="1"/>
    <col min="1794" max="1794" width="37.28515625" style="249" bestFit="1" customWidth="1"/>
    <col min="1795" max="1795" width="15.28515625" style="249" customWidth="1"/>
    <col min="1796" max="1796" width="3.28515625" style="249" customWidth="1"/>
    <col min="1797" max="1799" width="15.28515625" style="249" customWidth="1"/>
    <col min="1800" max="1800" width="14" style="249" customWidth="1"/>
    <col min="1801" max="1801" width="14.28515625" style="249" customWidth="1"/>
    <col min="1802" max="1802" width="11.85546875" style="249" customWidth="1"/>
    <col min="1803" max="1803" width="14.42578125" style="249" customWidth="1"/>
    <col min="1804" max="1804" width="12.5703125" style="249" customWidth="1"/>
    <col min="1805" max="1807" width="15.28515625" style="249" customWidth="1"/>
    <col min="1808" max="1808" width="12.42578125" style="249" customWidth="1"/>
    <col min="1809" max="1809" width="15.28515625" style="249" customWidth="1"/>
    <col min="1810" max="2048" width="8.85546875" style="249"/>
    <col min="2049" max="2049" width="5.28515625" style="249" customWidth="1"/>
    <col min="2050" max="2050" width="37.28515625" style="249" bestFit="1" customWidth="1"/>
    <col min="2051" max="2051" width="15.28515625" style="249" customWidth="1"/>
    <col min="2052" max="2052" width="3.28515625" style="249" customWidth="1"/>
    <col min="2053" max="2055" width="15.28515625" style="249" customWidth="1"/>
    <col min="2056" max="2056" width="14" style="249" customWidth="1"/>
    <col min="2057" max="2057" width="14.28515625" style="249" customWidth="1"/>
    <col min="2058" max="2058" width="11.85546875" style="249" customWidth="1"/>
    <col min="2059" max="2059" width="14.42578125" style="249" customWidth="1"/>
    <col min="2060" max="2060" width="12.5703125" style="249" customWidth="1"/>
    <col min="2061" max="2063" width="15.28515625" style="249" customWidth="1"/>
    <col min="2064" max="2064" width="12.42578125" style="249" customWidth="1"/>
    <col min="2065" max="2065" width="15.28515625" style="249" customWidth="1"/>
    <col min="2066" max="2304" width="8.85546875" style="249"/>
    <col min="2305" max="2305" width="5.28515625" style="249" customWidth="1"/>
    <col min="2306" max="2306" width="37.28515625" style="249" bestFit="1" customWidth="1"/>
    <col min="2307" max="2307" width="15.28515625" style="249" customWidth="1"/>
    <col min="2308" max="2308" width="3.28515625" style="249" customWidth="1"/>
    <col min="2309" max="2311" width="15.28515625" style="249" customWidth="1"/>
    <col min="2312" max="2312" width="14" style="249" customWidth="1"/>
    <col min="2313" max="2313" width="14.28515625" style="249" customWidth="1"/>
    <col min="2314" max="2314" width="11.85546875" style="249" customWidth="1"/>
    <col min="2315" max="2315" width="14.42578125" style="249" customWidth="1"/>
    <col min="2316" max="2316" width="12.5703125" style="249" customWidth="1"/>
    <col min="2317" max="2319" width="15.28515625" style="249" customWidth="1"/>
    <col min="2320" max="2320" width="12.42578125" style="249" customWidth="1"/>
    <col min="2321" max="2321" width="15.28515625" style="249" customWidth="1"/>
    <col min="2322" max="2560" width="8.85546875" style="249"/>
    <col min="2561" max="2561" width="5.28515625" style="249" customWidth="1"/>
    <col min="2562" max="2562" width="37.28515625" style="249" bestFit="1" customWidth="1"/>
    <col min="2563" max="2563" width="15.28515625" style="249" customWidth="1"/>
    <col min="2564" max="2564" width="3.28515625" style="249" customWidth="1"/>
    <col min="2565" max="2567" width="15.28515625" style="249" customWidth="1"/>
    <col min="2568" max="2568" width="14" style="249" customWidth="1"/>
    <col min="2569" max="2569" width="14.28515625" style="249" customWidth="1"/>
    <col min="2570" max="2570" width="11.85546875" style="249" customWidth="1"/>
    <col min="2571" max="2571" width="14.42578125" style="249" customWidth="1"/>
    <col min="2572" max="2572" width="12.5703125" style="249" customWidth="1"/>
    <col min="2573" max="2575" width="15.28515625" style="249" customWidth="1"/>
    <col min="2576" max="2576" width="12.42578125" style="249" customWidth="1"/>
    <col min="2577" max="2577" width="15.28515625" style="249" customWidth="1"/>
    <col min="2578" max="2816" width="8.85546875" style="249"/>
    <col min="2817" max="2817" width="5.28515625" style="249" customWidth="1"/>
    <col min="2818" max="2818" width="37.28515625" style="249" bestFit="1" customWidth="1"/>
    <col min="2819" max="2819" width="15.28515625" style="249" customWidth="1"/>
    <col min="2820" max="2820" width="3.28515625" style="249" customWidth="1"/>
    <col min="2821" max="2823" width="15.28515625" style="249" customWidth="1"/>
    <col min="2824" max="2824" width="14" style="249" customWidth="1"/>
    <col min="2825" max="2825" width="14.28515625" style="249" customWidth="1"/>
    <col min="2826" max="2826" width="11.85546875" style="249" customWidth="1"/>
    <col min="2827" max="2827" width="14.42578125" style="249" customWidth="1"/>
    <col min="2828" max="2828" width="12.5703125" style="249" customWidth="1"/>
    <col min="2829" max="2831" width="15.28515625" style="249" customWidth="1"/>
    <col min="2832" max="2832" width="12.42578125" style="249" customWidth="1"/>
    <col min="2833" max="2833" width="15.28515625" style="249" customWidth="1"/>
    <col min="2834" max="3072" width="8.85546875" style="249"/>
    <col min="3073" max="3073" width="5.28515625" style="249" customWidth="1"/>
    <col min="3074" max="3074" width="37.28515625" style="249" bestFit="1" customWidth="1"/>
    <col min="3075" max="3075" width="15.28515625" style="249" customWidth="1"/>
    <col min="3076" max="3076" width="3.28515625" style="249" customWidth="1"/>
    <col min="3077" max="3079" width="15.28515625" style="249" customWidth="1"/>
    <col min="3080" max="3080" width="14" style="249" customWidth="1"/>
    <col min="3081" max="3081" width="14.28515625" style="249" customWidth="1"/>
    <col min="3082" max="3082" width="11.85546875" style="249" customWidth="1"/>
    <col min="3083" max="3083" width="14.42578125" style="249" customWidth="1"/>
    <col min="3084" max="3084" width="12.5703125" style="249" customWidth="1"/>
    <col min="3085" max="3087" width="15.28515625" style="249" customWidth="1"/>
    <col min="3088" max="3088" width="12.42578125" style="249" customWidth="1"/>
    <col min="3089" max="3089" width="15.28515625" style="249" customWidth="1"/>
    <col min="3090" max="3328" width="8.85546875" style="249"/>
    <col min="3329" max="3329" width="5.28515625" style="249" customWidth="1"/>
    <col min="3330" max="3330" width="37.28515625" style="249" bestFit="1" customWidth="1"/>
    <col min="3331" max="3331" width="15.28515625" style="249" customWidth="1"/>
    <col min="3332" max="3332" width="3.28515625" style="249" customWidth="1"/>
    <col min="3333" max="3335" width="15.28515625" style="249" customWidth="1"/>
    <col min="3336" max="3336" width="14" style="249" customWidth="1"/>
    <col min="3337" max="3337" width="14.28515625" style="249" customWidth="1"/>
    <col min="3338" max="3338" width="11.85546875" style="249" customWidth="1"/>
    <col min="3339" max="3339" width="14.42578125" style="249" customWidth="1"/>
    <col min="3340" max="3340" width="12.5703125" style="249" customWidth="1"/>
    <col min="3341" max="3343" width="15.28515625" style="249" customWidth="1"/>
    <col min="3344" max="3344" width="12.42578125" style="249" customWidth="1"/>
    <col min="3345" max="3345" width="15.28515625" style="249" customWidth="1"/>
    <col min="3346" max="3584" width="8.85546875" style="249"/>
    <col min="3585" max="3585" width="5.28515625" style="249" customWidth="1"/>
    <col min="3586" max="3586" width="37.28515625" style="249" bestFit="1" customWidth="1"/>
    <col min="3587" max="3587" width="15.28515625" style="249" customWidth="1"/>
    <col min="3588" max="3588" width="3.28515625" style="249" customWidth="1"/>
    <col min="3589" max="3591" width="15.28515625" style="249" customWidth="1"/>
    <col min="3592" max="3592" width="14" style="249" customWidth="1"/>
    <col min="3593" max="3593" width="14.28515625" style="249" customWidth="1"/>
    <col min="3594" max="3594" width="11.85546875" style="249" customWidth="1"/>
    <col min="3595" max="3595" width="14.42578125" style="249" customWidth="1"/>
    <col min="3596" max="3596" width="12.5703125" style="249" customWidth="1"/>
    <col min="3597" max="3599" width="15.28515625" style="249" customWidth="1"/>
    <col min="3600" max="3600" width="12.42578125" style="249" customWidth="1"/>
    <col min="3601" max="3601" width="15.28515625" style="249" customWidth="1"/>
    <col min="3602" max="3840" width="8.85546875" style="249"/>
    <col min="3841" max="3841" width="5.28515625" style="249" customWidth="1"/>
    <col min="3842" max="3842" width="37.28515625" style="249" bestFit="1" customWidth="1"/>
    <col min="3843" max="3843" width="15.28515625" style="249" customWidth="1"/>
    <col min="3844" max="3844" width="3.28515625" style="249" customWidth="1"/>
    <col min="3845" max="3847" width="15.28515625" style="249" customWidth="1"/>
    <col min="3848" max="3848" width="14" style="249" customWidth="1"/>
    <col min="3849" max="3849" width="14.28515625" style="249" customWidth="1"/>
    <col min="3850" max="3850" width="11.85546875" style="249" customWidth="1"/>
    <col min="3851" max="3851" width="14.42578125" style="249" customWidth="1"/>
    <col min="3852" max="3852" width="12.5703125" style="249" customWidth="1"/>
    <col min="3853" max="3855" width="15.28515625" style="249" customWidth="1"/>
    <col min="3856" max="3856" width="12.42578125" style="249" customWidth="1"/>
    <col min="3857" max="3857" width="15.28515625" style="249" customWidth="1"/>
    <col min="3858" max="4096" width="8.85546875" style="249"/>
    <col min="4097" max="4097" width="5.28515625" style="249" customWidth="1"/>
    <col min="4098" max="4098" width="37.28515625" style="249" bestFit="1" customWidth="1"/>
    <col min="4099" max="4099" width="15.28515625" style="249" customWidth="1"/>
    <col min="4100" max="4100" width="3.28515625" style="249" customWidth="1"/>
    <col min="4101" max="4103" width="15.28515625" style="249" customWidth="1"/>
    <col min="4104" max="4104" width="14" style="249" customWidth="1"/>
    <col min="4105" max="4105" width="14.28515625" style="249" customWidth="1"/>
    <col min="4106" max="4106" width="11.85546875" style="249" customWidth="1"/>
    <col min="4107" max="4107" width="14.42578125" style="249" customWidth="1"/>
    <col min="4108" max="4108" width="12.5703125" style="249" customWidth="1"/>
    <col min="4109" max="4111" width="15.28515625" style="249" customWidth="1"/>
    <col min="4112" max="4112" width="12.42578125" style="249" customWidth="1"/>
    <col min="4113" max="4113" width="15.28515625" style="249" customWidth="1"/>
    <col min="4114" max="4352" width="8.85546875" style="249"/>
    <col min="4353" max="4353" width="5.28515625" style="249" customWidth="1"/>
    <col min="4354" max="4354" width="37.28515625" style="249" bestFit="1" customWidth="1"/>
    <col min="4355" max="4355" width="15.28515625" style="249" customWidth="1"/>
    <col min="4356" max="4356" width="3.28515625" style="249" customWidth="1"/>
    <col min="4357" max="4359" width="15.28515625" style="249" customWidth="1"/>
    <col min="4360" max="4360" width="14" style="249" customWidth="1"/>
    <col min="4361" max="4361" width="14.28515625" style="249" customWidth="1"/>
    <col min="4362" max="4362" width="11.85546875" style="249" customWidth="1"/>
    <col min="4363" max="4363" width="14.42578125" style="249" customWidth="1"/>
    <col min="4364" max="4364" width="12.5703125" style="249" customWidth="1"/>
    <col min="4365" max="4367" width="15.28515625" style="249" customWidth="1"/>
    <col min="4368" max="4368" width="12.42578125" style="249" customWidth="1"/>
    <col min="4369" max="4369" width="15.28515625" style="249" customWidth="1"/>
    <col min="4370" max="4608" width="8.85546875" style="249"/>
    <col min="4609" max="4609" width="5.28515625" style="249" customWidth="1"/>
    <col min="4610" max="4610" width="37.28515625" style="249" bestFit="1" customWidth="1"/>
    <col min="4611" max="4611" width="15.28515625" style="249" customWidth="1"/>
    <col min="4612" max="4612" width="3.28515625" style="249" customWidth="1"/>
    <col min="4613" max="4615" width="15.28515625" style="249" customWidth="1"/>
    <col min="4616" max="4616" width="14" style="249" customWidth="1"/>
    <col min="4617" max="4617" width="14.28515625" style="249" customWidth="1"/>
    <col min="4618" max="4618" width="11.85546875" style="249" customWidth="1"/>
    <col min="4619" max="4619" width="14.42578125" style="249" customWidth="1"/>
    <col min="4620" max="4620" width="12.5703125" style="249" customWidth="1"/>
    <col min="4621" max="4623" width="15.28515625" style="249" customWidth="1"/>
    <col min="4624" max="4624" width="12.42578125" style="249" customWidth="1"/>
    <col min="4625" max="4625" width="15.28515625" style="249" customWidth="1"/>
    <col min="4626" max="4864" width="8.85546875" style="249"/>
    <col min="4865" max="4865" width="5.28515625" style="249" customWidth="1"/>
    <col min="4866" max="4866" width="37.28515625" style="249" bestFit="1" customWidth="1"/>
    <col min="4867" max="4867" width="15.28515625" style="249" customWidth="1"/>
    <col min="4868" max="4868" width="3.28515625" style="249" customWidth="1"/>
    <col min="4869" max="4871" width="15.28515625" style="249" customWidth="1"/>
    <col min="4872" max="4872" width="14" style="249" customWidth="1"/>
    <col min="4873" max="4873" width="14.28515625" style="249" customWidth="1"/>
    <col min="4874" max="4874" width="11.85546875" style="249" customWidth="1"/>
    <col min="4875" max="4875" width="14.42578125" style="249" customWidth="1"/>
    <col min="4876" max="4876" width="12.5703125" style="249" customWidth="1"/>
    <col min="4877" max="4879" width="15.28515625" style="249" customWidth="1"/>
    <col min="4880" max="4880" width="12.42578125" style="249" customWidth="1"/>
    <col min="4881" max="4881" width="15.28515625" style="249" customWidth="1"/>
    <col min="4882" max="5120" width="8.85546875" style="249"/>
    <col min="5121" max="5121" width="5.28515625" style="249" customWidth="1"/>
    <col min="5122" max="5122" width="37.28515625" style="249" bestFit="1" customWidth="1"/>
    <col min="5123" max="5123" width="15.28515625" style="249" customWidth="1"/>
    <col min="5124" max="5124" width="3.28515625" style="249" customWidth="1"/>
    <col min="5125" max="5127" width="15.28515625" style="249" customWidth="1"/>
    <col min="5128" max="5128" width="14" style="249" customWidth="1"/>
    <col min="5129" max="5129" width="14.28515625" style="249" customWidth="1"/>
    <col min="5130" max="5130" width="11.85546875" style="249" customWidth="1"/>
    <col min="5131" max="5131" width="14.42578125" style="249" customWidth="1"/>
    <col min="5132" max="5132" width="12.5703125" style="249" customWidth="1"/>
    <col min="5133" max="5135" width="15.28515625" style="249" customWidth="1"/>
    <col min="5136" max="5136" width="12.42578125" style="249" customWidth="1"/>
    <col min="5137" max="5137" width="15.28515625" style="249" customWidth="1"/>
    <col min="5138" max="5376" width="8.85546875" style="249"/>
    <col min="5377" max="5377" width="5.28515625" style="249" customWidth="1"/>
    <col min="5378" max="5378" width="37.28515625" style="249" bestFit="1" customWidth="1"/>
    <col min="5379" max="5379" width="15.28515625" style="249" customWidth="1"/>
    <col min="5380" max="5380" width="3.28515625" style="249" customWidth="1"/>
    <col min="5381" max="5383" width="15.28515625" style="249" customWidth="1"/>
    <col min="5384" max="5384" width="14" style="249" customWidth="1"/>
    <col min="5385" max="5385" width="14.28515625" style="249" customWidth="1"/>
    <col min="5386" max="5386" width="11.85546875" style="249" customWidth="1"/>
    <col min="5387" max="5387" width="14.42578125" style="249" customWidth="1"/>
    <col min="5388" max="5388" width="12.5703125" style="249" customWidth="1"/>
    <col min="5389" max="5391" width="15.28515625" style="249" customWidth="1"/>
    <col min="5392" max="5392" width="12.42578125" style="249" customWidth="1"/>
    <col min="5393" max="5393" width="15.28515625" style="249" customWidth="1"/>
    <col min="5394" max="5632" width="8.85546875" style="249"/>
    <col min="5633" max="5633" width="5.28515625" style="249" customWidth="1"/>
    <col min="5634" max="5634" width="37.28515625" style="249" bestFit="1" customWidth="1"/>
    <col min="5635" max="5635" width="15.28515625" style="249" customWidth="1"/>
    <col min="5636" max="5636" width="3.28515625" style="249" customWidth="1"/>
    <col min="5637" max="5639" width="15.28515625" style="249" customWidth="1"/>
    <col min="5640" max="5640" width="14" style="249" customWidth="1"/>
    <col min="5641" max="5641" width="14.28515625" style="249" customWidth="1"/>
    <col min="5642" max="5642" width="11.85546875" style="249" customWidth="1"/>
    <col min="5643" max="5643" width="14.42578125" style="249" customWidth="1"/>
    <col min="5644" max="5644" width="12.5703125" style="249" customWidth="1"/>
    <col min="5645" max="5647" width="15.28515625" style="249" customWidth="1"/>
    <col min="5648" max="5648" width="12.42578125" style="249" customWidth="1"/>
    <col min="5649" max="5649" width="15.28515625" style="249" customWidth="1"/>
    <col min="5650" max="5888" width="8.85546875" style="249"/>
    <col min="5889" max="5889" width="5.28515625" style="249" customWidth="1"/>
    <col min="5890" max="5890" width="37.28515625" style="249" bestFit="1" customWidth="1"/>
    <col min="5891" max="5891" width="15.28515625" style="249" customWidth="1"/>
    <col min="5892" max="5892" width="3.28515625" style="249" customWidth="1"/>
    <col min="5893" max="5895" width="15.28515625" style="249" customWidth="1"/>
    <col min="5896" max="5896" width="14" style="249" customWidth="1"/>
    <col min="5897" max="5897" width="14.28515625" style="249" customWidth="1"/>
    <col min="5898" max="5898" width="11.85546875" style="249" customWidth="1"/>
    <col min="5899" max="5899" width="14.42578125" style="249" customWidth="1"/>
    <col min="5900" max="5900" width="12.5703125" style="249" customWidth="1"/>
    <col min="5901" max="5903" width="15.28515625" style="249" customWidth="1"/>
    <col min="5904" max="5904" width="12.42578125" style="249" customWidth="1"/>
    <col min="5905" max="5905" width="15.28515625" style="249" customWidth="1"/>
    <col min="5906" max="6144" width="8.85546875" style="249"/>
    <col min="6145" max="6145" width="5.28515625" style="249" customWidth="1"/>
    <col min="6146" max="6146" width="37.28515625" style="249" bestFit="1" customWidth="1"/>
    <col min="6147" max="6147" width="15.28515625" style="249" customWidth="1"/>
    <col min="6148" max="6148" width="3.28515625" style="249" customWidth="1"/>
    <col min="6149" max="6151" width="15.28515625" style="249" customWidth="1"/>
    <col min="6152" max="6152" width="14" style="249" customWidth="1"/>
    <col min="6153" max="6153" width="14.28515625" style="249" customWidth="1"/>
    <col min="6154" max="6154" width="11.85546875" style="249" customWidth="1"/>
    <col min="6155" max="6155" width="14.42578125" style="249" customWidth="1"/>
    <col min="6156" max="6156" width="12.5703125" style="249" customWidth="1"/>
    <col min="6157" max="6159" width="15.28515625" style="249" customWidth="1"/>
    <col min="6160" max="6160" width="12.42578125" style="249" customWidth="1"/>
    <col min="6161" max="6161" width="15.28515625" style="249" customWidth="1"/>
    <col min="6162" max="6400" width="8.85546875" style="249"/>
    <col min="6401" max="6401" width="5.28515625" style="249" customWidth="1"/>
    <col min="6402" max="6402" width="37.28515625" style="249" bestFit="1" customWidth="1"/>
    <col min="6403" max="6403" width="15.28515625" style="249" customWidth="1"/>
    <col min="6404" max="6404" width="3.28515625" style="249" customWidth="1"/>
    <col min="6405" max="6407" width="15.28515625" style="249" customWidth="1"/>
    <col min="6408" max="6408" width="14" style="249" customWidth="1"/>
    <col min="6409" max="6409" width="14.28515625" style="249" customWidth="1"/>
    <col min="6410" max="6410" width="11.85546875" style="249" customWidth="1"/>
    <col min="6411" max="6411" width="14.42578125" style="249" customWidth="1"/>
    <col min="6412" max="6412" width="12.5703125" style="249" customWidth="1"/>
    <col min="6413" max="6415" width="15.28515625" style="249" customWidth="1"/>
    <col min="6416" max="6416" width="12.42578125" style="249" customWidth="1"/>
    <col min="6417" max="6417" width="15.28515625" style="249" customWidth="1"/>
    <col min="6418" max="6656" width="8.85546875" style="249"/>
    <col min="6657" max="6657" width="5.28515625" style="249" customWidth="1"/>
    <col min="6658" max="6658" width="37.28515625" style="249" bestFit="1" customWidth="1"/>
    <col min="6659" max="6659" width="15.28515625" style="249" customWidth="1"/>
    <col min="6660" max="6660" width="3.28515625" style="249" customWidth="1"/>
    <col min="6661" max="6663" width="15.28515625" style="249" customWidth="1"/>
    <col min="6664" max="6664" width="14" style="249" customWidth="1"/>
    <col min="6665" max="6665" width="14.28515625" style="249" customWidth="1"/>
    <col min="6666" max="6666" width="11.85546875" style="249" customWidth="1"/>
    <col min="6667" max="6667" width="14.42578125" style="249" customWidth="1"/>
    <col min="6668" max="6668" width="12.5703125" style="249" customWidth="1"/>
    <col min="6669" max="6671" width="15.28515625" style="249" customWidth="1"/>
    <col min="6672" max="6672" width="12.42578125" style="249" customWidth="1"/>
    <col min="6673" max="6673" width="15.28515625" style="249" customWidth="1"/>
    <col min="6674" max="6912" width="8.85546875" style="249"/>
    <col min="6913" max="6913" width="5.28515625" style="249" customWidth="1"/>
    <col min="6914" max="6914" width="37.28515625" style="249" bestFit="1" customWidth="1"/>
    <col min="6915" max="6915" width="15.28515625" style="249" customWidth="1"/>
    <col min="6916" max="6916" width="3.28515625" style="249" customWidth="1"/>
    <col min="6917" max="6919" width="15.28515625" style="249" customWidth="1"/>
    <col min="6920" max="6920" width="14" style="249" customWidth="1"/>
    <col min="6921" max="6921" width="14.28515625" style="249" customWidth="1"/>
    <col min="6922" max="6922" width="11.85546875" style="249" customWidth="1"/>
    <col min="6923" max="6923" width="14.42578125" style="249" customWidth="1"/>
    <col min="6924" max="6924" width="12.5703125" style="249" customWidth="1"/>
    <col min="6925" max="6927" width="15.28515625" style="249" customWidth="1"/>
    <col min="6928" max="6928" width="12.42578125" style="249" customWidth="1"/>
    <col min="6929" max="6929" width="15.28515625" style="249" customWidth="1"/>
    <col min="6930" max="7168" width="8.85546875" style="249"/>
    <col min="7169" max="7169" width="5.28515625" style="249" customWidth="1"/>
    <col min="7170" max="7170" width="37.28515625" style="249" bestFit="1" customWidth="1"/>
    <col min="7171" max="7171" width="15.28515625" style="249" customWidth="1"/>
    <col min="7172" max="7172" width="3.28515625" style="249" customWidth="1"/>
    <col min="7173" max="7175" width="15.28515625" style="249" customWidth="1"/>
    <col min="7176" max="7176" width="14" style="249" customWidth="1"/>
    <col min="7177" max="7177" width="14.28515625" style="249" customWidth="1"/>
    <col min="7178" max="7178" width="11.85546875" style="249" customWidth="1"/>
    <col min="7179" max="7179" width="14.42578125" style="249" customWidth="1"/>
    <col min="7180" max="7180" width="12.5703125" style="249" customWidth="1"/>
    <col min="7181" max="7183" width="15.28515625" style="249" customWidth="1"/>
    <col min="7184" max="7184" width="12.42578125" style="249" customWidth="1"/>
    <col min="7185" max="7185" width="15.28515625" style="249" customWidth="1"/>
    <col min="7186" max="7424" width="8.85546875" style="249"/>
    <col min="7425" max="7425" width="5.28515625" style="249" customWidth="1"/>
    <col min="7426" max="7426" width="37.28515625" style="249" bestFit="1" customWidth="1"/>
    <col min="7427" max="7427" width="15.28515625" style="249" customWidth="1"/>
    <col min="7428" max="7428" width="3.28515625" style="249" customWidth="1"/>
    <col min="7429" max="7431" width="15.28515625" style="249" customWidth="1"/>
    <col min="7432" max="7432" width="14" style="249" customWidth="1"/>
    <col min="7433" max="7433" width="14.28515625" style="249" customWidth="1"/>
    <col min="7434" max="7434" width="11.85546875" style="249" customWidth="1"/>
    <col min="7435" max="7435" width="14.42578125" style="249" customWidth="1"/>
    <col min="7436" max="7436" width="12.5703125" style="249" customWidth="1"/>
    <col min="7437" max="7439" width="15.28515625" style="249" customWidth="1"/>
    <col min="7440" max="7440" width="12.42578125" style="249" customWidth="1"/>
    <col min="7441" max="7441" width="15.28515625" style="249" customWidth="1"/>
    <col min="7442" max="7680" width="8.85546875" style="249"/>
    <col min="7681" max="7681" width="5.28515625" style="249" customWidth="1"/>
    <col min="7682" max="7682" width="37.28515625" style="249" bestFit="1" customWidth="1"/>
    <col min="7683" max="7683" width="15.28515625" style="249" customWidth="1"/>
    <col min="7684" max="7684" width="3.28515625" style="249" customWidth="1"/>
    <col min="7685" max="7687" width="15.28515625" style="249" customWidth="1"/>
    <col min="7688" max="7688" width="14" style="249" customWidth="1"/>
    <col min="7689" max="7689" width="14.28515625" style="249" customWidth="1"/>
    <col min="7690" max="7690" width="11.85546875" style="249" customWidth="1"/>
    <col min="7691" max="7691" width="14.42578125" style="249" customWidth="1"/>
    <col min="7692" max="7692" width="12.5703125" style="249" customWidth="1"/>
    <col min="7693" max="7695" width="15.28515625" style="249" customWidth="1"/>
    <col min="7696" max="7696" width="12.42578125" style="249" customWidth="1"/>
    <col min="7697" max="7697" width="15.28515625" style="249" customWidth="1"/>
    <col min="7698" max="7936" width="8.85546875" style="249"/>
    <col min="7937" max="7937" width="5.28515625" style="249" customWidth="1"/>
    <col min="7938" max="7938" width="37.28515625" style="249" bestFit="1" customWidth="1"/>
    <col min="7939" max="7939" width="15.28515625" style="249" customWidth="1"/>
    <col min="7940" max="7940" width="3.28515625" style="249" customWidth="1"/>
    <col min="7941" max="7943" width="15.28515625" style="249" customWidth="1"/>
    <col min="7944" max="7944" width="14" style="249" customWidth="1"/>
    <col min="7945" max="7945" width="14.28515625" style="249" customWidth="1"/>
    <col min="7946" max="7946" width="11.85546875" style="249" customWidth="1"/>
    <col min="7947" max="7947" width="14.42578125" style="249" customWidth="1"/>
    <col min="7948" max="7948" width="12.5703125" style="249" customWidth="1"/>
    <col min="7949" max="7951" width="15.28515625" style="249" customWidth="1"/>
    <col min="7952" max="7952" width="12.42578125" style="249" customWidth="1"/>
    <col min="7953" max="7953" width="15.28515625" style="249" customWidth="1"/>
    <col min="7954" max="8192" width="8.85546875" style="249"/>
    <col min="8193" max="8193" width="5.28515625" style="249" customWidth="1"/>
    <col min="8194" max="8194" width="37.28515625" style="249" bestFit="1" customWidth="1"/>
    <col min="8195" max="8195" width="15.28515625" style="249" customWidth="1"/>
    <col min="8196" max="8196" width="3.28515625" style="249" customWidth="1"/>
    <col min="8197" max="8199" width="15.28515625" style="249" customWidth="1"/>
    <col min="8200" max="8200" width="14" style="249" customWidth="1"/>
    <col min="8201" max="8201" width="14.28515625" style="249" customWidth="1"/>
    <col min="8202" max="8202" width="11.85546875" style="249" customWidth="1"/>
    <col min="8203" max="8203" width="14.42578125" style="249" customWidth="1"/>
    <col min="8204" max="8204" width="12.5703125" style="249" customWidth="1"/>
    <col min="8205" max="8207" width="15.28515625" style="249" customWidth="1"/>
    <col min="8208" max="8208" width="12.42578125" style="249" customWidth="1"/>
    <col min="8209" max="8209" width="15.28515625" style="249" customWidth="1"/>
    <col min="8210" max="8448" width="8.85546875" style="249"/>
    <col min="8449" max="8449" width="5.28515625" style="249" customWidth="1"/>
    <col min="8450" max="8450" width="37.28515625" style="249" bestFit="1" customWidth="1"/>
    <col min="8451" max="8451" width="15.28515625" style="249" customWidth="1"/>
    <col min="8452" max="8452" width="3.28515625" style="249" customWidth="1"/>
    <col min="8453" max="8455" width="15.28515625" style="249" customWidth="1"/>
    <col min="8456" max="8456" width="14" style="249" customWidth="1"/>
    <col min="8457" max="8457" width="14.28515625" style="249" customWidth="1"/>
    <col min="8458" max="8458" width="11.85546875" style="249" customWidth="1"/>
    <col min="8459" max="8459" width="14.42578125" style="249" customWidth="1"/>
    <col min="8460" max="8460" width="12.5703125" style="249" customWidth="1"/>
    <col min="8461" max="8463" width="15.28515625" style="249" customWidth="1"/>
    <col min="8464" max="8464" width="12.42578125" style="249" customWidth="1"/>
    <col min="8465" max="8465" width="15.28515625" style="249" customWidth="1"/>
    <col min="8466" max="8704" width="8.85546875" style="249"/>
    <col min="8705" max="8705" width="5.28515625" style="249" customWidth="1"/>
    <col min="8706" max="8706" width="37.28515625" style="249" bestFit="1" customWidth="1"/>
    <col min="8707" max="8707" width="15.28515625" style="249" customWidth="1"/>
    <col min="8708" max="8708" width="3.28515625" style="249" customWidth="1"/>
    <col min="8709" max="8711" width="15.28515625" style="249" customWidth="1"/>
    <col min="8712" max="8712" width="14" style="249" customWidth="1"/>
    <col min="8713" max="8713" width="14.28515625" style="249" customWidth="1"/>
    <col min="8714" max="8714" width="11.85546875" style="249" customWidth="1"/>
    <col min="8715" max="8715" width="14.42578125" style="249" customWidth="1"/>
    <col min="8716" max="8716" width="12.5703125" style="249" customWidth="1"/>
    <col min="8717" max="8719" width="15.28515625" style="249" customWidth="1"/>
    <col min="8720" max="8720" width="12.42578125" style="249" customWidth="1"/>
    <col min="8721" max="8721" width="15.28515625" style="249" customWidth="1"/>
    <col min="8722" max="8960" width="8.85546875" style="249"/>
    <col min="8961" max="8961" width="5.28515625" style="249" customWidth="1"/>
    <col min="8962" max="8962" width="37.28515625" style="249" bestFit="1" customWidth="1"/>
    <col min="8963" max="8963" width="15.28515625" style="249" customWidth="1"/>
    <col min="8964" max="8964" width="3.28515625" style="249" customWidth="1"/>
    <col min="8965" max="8967" width="15.28515625" style="249" customWidth="1"/>
    <col min="8968" max="8968" width="14" style="249" customWidth="1"/>
    <col min="8969" max="8969" width="14.28515625" style="249" customWidth="1"/>
    <col min="8970" max="8970" width="11.85546875" style="249" customWidth="1"/>
    <col min="8971" max="8971" width="14.42578125" style="249" customWidth="1"/>
    <col min="8972" max="8972" width="12.5703125" style="249" customWidth="1"/>
    <col min="8973" max="8975" width="15.28515625" style="249" customWidth="1"/>
    <col min="8976" max="8976" width="12.42578125" style="249" customWidth="1"/>
    <col min="8977" max="8977" width="15.28515625" style="249" customWidth="1"/>
    <col min="8978" max="9216" width="8.85546875" style="249"/>
    <col min="9217" max="9217" width="5.28515625" style="249" customWidth="1"/>
    <col min="9218" max="9218" width="37.28515625" style="249" bestFit="1" customWidth="1"/>
    <col min="9219" max="9219" width="15.28515625" style="249" customWidth="1"/>
    <col min="9220" max="9220" width="3.28515625" style="249" customWidth="1"/>
    <col min="9221" max="9223" width="15.28515625" style="249" customWidth="1"/>
    <col min="9224" max="9224" width="14" style="249" customWidth="1"/>
    <col min="9225" max="9225" width="14.28515625" style="249" customWidth="1"/>
    <col min="9226" max="9226" width="11.85546875" style="249" customWidth="1"/>
    <col min="9227" max="9227" width="14.42578125" style="249" customWidth="1"/>
    <col min="9228" max="9228" width="12.5703125" style="249" customWidth="1"/>
    <col min="9229" max="9231" width="15.28515625" style="249" customWidth="1"/>
    <col min="9232" max="9232" width="12.42578125" style="249" customWidth="1"/>
    <col min="9233" max="9233" width="15.28515625" style="249" customWidth="1"/>
    <col min="9234" max="9472" width="8.85546875" style="249"/>
    <col min="9473" max="9473" width="5.28515625" style="249" customWidth="1"/>
    <col min="9474" max="9474" width="37.28515625" style="249" bestFit="1" customWidth="1"/>
    <col min="9475" max="9475" width="15.28515625" style="249" customWidth="1"/>
    <col min="9476" max="9476" width="3.28515625" style="249" customWidth="1"/>
    <col min="9477" max="9479" width="15.28515625" style="249" customWidth="1"/>
    <col min="9480" max="9480" width="14" style="249" customWidth="1"/>
    <col min="9481" max="9481" width="14.28515625" style="249" customWidth="1"/>
    <col min="9482" max="9482" width="11.85546875" style="249" customWidth="1"/>
    <col min="9483" max="9483" width="14.42578125" style="249" customWidth="1"/>
    <col min="9484" max="9484" width="12.5703125" style="249" customWidth="1"/>
    <col min="9485" max="9487" width="15.28515625" style="249" customWidth="1"/>
    <col min="9488" max="9488" width="12.42578125" style="249" customWidth="1"/>
    <col min="9489" max="9489" width="15.28515625" style="249" customWidth="1"/>
    <col min="9490" max="9728" width="8.85546875" style="249"/>
    <col min="9729" max="9729" width="5.28515625" style="249" customWidth="1"/>
    <col min="9730" max="9730" width="37.28515625" style="249" bestFit="1" customWidth="1"/>
    <col min="9731" max="9731" width="15.28515625" style="249" customWidth="1"/>
    <col min="9732" max="9732" width="3.28515625" style="249" customWidth="1"/>
    <col min="9733" max="9735" width="15.28515625" style="249" customWidth="1"/>
    <col min="9736" max="9736" width="14" style="249" customWidth="1"/>
    <col min="9737" max="9737" width="14.28515625" style="249" customWidth="1"/>
    <col min="9738" max="9738" width="11.85546875" style="249" customWidth="1"/>
    <col min="9739" max="9739" width="14.42578125" style="249" customWidth="1"/>
    <col min="9740" max="9740" width="12.5703125" style="249" customWidth="1"/>
    <col min="9741" max="9743" width="15.28515625" style="249" customWidth="1"/>
    <col min="9744" max="9744" width="12.42578125" style="249" customWidth="1"/>
    <col min="9745" max="9745" width="15.28515625" style="249" customWidth="1"/>
    <col min="9746" max="9984" width="8.85546875" style="249"/>
    <col min="9985" max="9985" width="5.28515625" style="249" customWidth="1"/>
    <col min="9986" max="9986" width="37.28515625" style="249" bestFit="1" customWidth="1"/>
    <col min="9987" max="9987" width="15.28515625" style="249" customWidth="1"/>
    <col min="9988" max="9988" width="3.28515625" style="249" customWidth="1"/>
    <col min="9989" max="9991" width="15.28515625" style="249" customWidth="1"/>
    <col min="9992" max="9992" width="14" style="249" customWidth="1"/>
    <col min="9993" max="9993" width="14.28515625" style="249" customWidth="1"/>
    <col min="9994" max="9994" width="11.85546875" style="249" customWidth="1"/>
    <col min="9995" max="9995" width="14.42578125" style="249" customWidth="1"/>
    <col min="9996" max="9996" width="12.5703125" style="249" customWidth="1"/>
    <col min="9997" max="9999" width="15.28515625" style="249" customWidth="1"/>
    <col min="10000" max="10000" width="12.42578125" style="249" customWidth="1"/>
    <col min="10001" max="10001" width="15.28515625" style="249" customWidth="1"/>
    <col min="10002" max="10240" width="8.85546875" style="249"/>
    <col min="10241" max="10241" width="5.28515625" style="249" customWidth="1"/>
    <col min="10242" max="10242" width="37.28515625" style="249" bestFit="1" customWidth="1"/>
    <col min="10243" max="10243" width="15.28515625" style="249" customWidth="1"/>
    <col min="10244" max="10244" width="3.28515625" style="249" customWidth="1"/>
    <col min="10245" max="10247" width="15.28515625" style="249" customWidth="1"/>
    <col min="10248" max="10248" width="14" style="249" customWidth="1"/>
    <col min="10249" max="10249" width="14.28515625" style="249" customWidth="1"/>
    <col min="10250" max="10250" width="11.85546875" style="249" customWidth="1"/>
    <col min="10251" max="10251" width="14.42578125" style="249" customWidth="1"/>
    <col min="10252" max="10252" width="12.5703125" style="249" customWidth="1"/>
    <col min="10253" max="10255" width="15.28515625" style="249" customWidth="1"/>
    <col min="10256" max="10256" width="12.42578125" style="249" customWidth="1"/>
    <col min="10257" max="10257" width="15.28515625" style="249" customWidth="1"/>
    <col min="10258" max="10496" width="8.85546875" style="249"/>
    <col min="10497" max="10497" width="5.28515625" style="249" customWidth="1"/>
    <col min="10498" max="10498" width="37.28515625" style="249" bestFit="1" customWidth="1"/>
    <col min="10499" max="10499" width="15.28515625" style="249" customWidth="1"/>
    <col min="10500" max="10500" width="3.28515625" style="249" customWidth="1"/>
    <col min="10501" max="10503" width="15.28515625" style="249" customWidth="1"/>
    <col min="10504" max="10504" width="14" style="249" customWidth="1"/>
    <col min="10505" max="10505" width="14.28515625" style="249" customWidth="1"/>
    <col min="10506" max="10506" width="11.85546875" style="249" customWidth="1"/>
    <col min="10507" max="10507" width="14.42578125" style="249" customWidth="1"/>
    <col min="10508" max="10508" width="12.5703125" style="249" customWidth="1"/>
    <col min="10509" max="10511" width="15.28515625" style="249" customWidth="1"/>
    <col min="10512" max="10512" width="12.42578125" style="249" customWidth="1"/>
    <col min="10513" max="10513" width="15.28515625" style="249" customWidth="1"/>
    <col min="10514" max="10752" width="8.85546875" style="249"/>
    <col min="10753" max="10753" width="5.28515625" style="249" customWidth="1"/>
    <col min="10754" max="10754" width="37.28515625" style="249" bestFit="1" customWidth="1"/>
    <col min="10755" max="10755" width="15.28515625" style="249" customWidth="1"/>
    <col min="10756" max="10756" width="3.28515625" style="249" customWidth="1"/>
    <col min="10757" max="10759" width="15.28515625" style="249" customWidth="1"/>
    <col min="10760" max="10760" width="14" style="249" customWidth="1"/>
    <col min="10761" max="10761" width="14.28515625" style="249" customWidth="1"/>
    <col min="10762" max="10762" width="11.85546875" style="249" customWidth="1"/>
    <col min="10763" max="10763" width="14.42578125" style="249" customWidth="1"/>
    <col min="10764" max="10764" width="12.5703125" style="249" customWidth="1"/>
    <col min="10765" max="10767" width="15.28515625" style="249" customWidth="1"/>
    <col min="10768" max="10768" width="12.42578125" style="249" customWidth="1"/>
    <col min="10769" max="10769" width="15.28515625" style="249" customWidth="1"/>
    <col min="10770" max="11008" width="8.85546875" style="249"/>
    <col min="11009" max="11009" width="5.28515625" style="249" customWidth="1"/>
    <col min="11010" max="11010" width="37.28515625" style="249" bestFit="1" customWidth="1"/>
    <col min="11011" max="11011" width="15.28515625" style="249" customWidth="1"/>
    <col min="11012" max="11012" width="3.28515625" style="249" customWidth="1"/>
    <col min="11013" max="11015" width="15.28515625" style="249" customWidth="1"/>
    <col min="11016" max="11016" width="14" style="249" customWidth="1"/>
    <col min="11017" max="11017" width="14.28515625" style="249" customWidth="1"/>
    <col min="11018" max="11018" width="11.85546875" style="249" customWidth="1"/>
    <col min="11019" max="11019" width="14.42578125" style="249" customWidth="1"/>
    <col min="11020" max="11020" width="12.5703125" style="249" customWidth="1"/>
    <col min="11021" max="11023" width="15.28515625" style="249" customWidth="1"/>
    <col min="11024" max="11024" width="12.42578125" style="249" customWidth="1"/>
    <col min="11025" max="11025" width="15.28515625" style="249" customWidth="1"/>
    <col min="11026" max="11264" width="8.85546875" style="249"/>
    <col min="11265" max="11265" width="5.28515625" style="249" customWidth="1"/>
    <col min="11266" max="11266" width="37.28515625" style="249" bestFit="1" customWidth="1"/>
    <col min="11267" max="11267" width="15.28515625" style="249" customWidth="1"/>
    <col min="11268" max="11268" width="3.28515625" style="249" customWidth="1"/>
    <col min="11269" max="11271" width="15.28515625" style="249" customWidth="1"/>
    <col min="11272" max="11272" width="14" style="249" customWidth="1"/>
    <col min="11273" max="11273" width="14.28515625" style="249" customWidth="1"/>
    <col min="11274" max="11274" width="11.85546875" style="249" customWidth="1"/>
    <col min="11275" max="11275" width="14.42578125" style="249" customWidth="1"/>
    <col min="11276" max="11276" width="12.5703125" style="249" customWidth="1"/>
    <col min="11277" max="11279" width="15.28515625" style="249" customWidth="1"/>
    <col min="11280" max="11280" width="12.42578125" style="249" customWidth="1"/>
    <col min="11281" max="11281" width="15.28515625" style="249" customWidth="1"/>
    <col min="11282" max="11520" width="8.85546875" style="249"/>
    <col min="11521" max="11521" width="5.28515625" style="249" customWidth="1"/>
    <col min="11522" max="11522" width="37.28515625" style="249" bestFit="1" customWidth="1"/>
    <col min="11523" max="11523" width="15.28515625" style="249" customWidth="1"/>
    <col min="11524" max="11524" width="3.28515625" style="249" customWidth="1"/>
    <col min="11525" max="11527" width="15.28515625" style="249" customWidth="1"/>
    <col min="11528" max="11528" width="14" style="249" customWidth="1"/>
    <col min="11529" max="11529" width="14.28515625" style="249" customWidth="1"/>
    <col min="11530" max="11530" width="11.85546875" style="249" customWidth="1"/>
    <col min="11531" max="11531" width="14.42578125" style="249" customWidth="1"/>
    <col min="11532" max="11532" width="12.5703125" style="249" customWidth="1"/>
    <col min="11533" max="11535" width="15.28515625" style="249" customWidth="1"/>
    <col min="11536" max="11536" width="12.42578125" style="249" customWidth="1"/>
    <col min="11537" max="11537" width="15.28515625" style="249" customWidth="1"/>
    <col min="11538" max="11776" width="8.85546875" style="249"/>
    <col min="11777" max="11777" width="5.28515625" style="249" customWidth="1"/>
    <col min="11778" max="11778" width="37.28515625" style="249" bestFit="1" customWidth="1"/>
    <col min="11779" max="11779" width="15.28515625" style="249" customWidth="1"/>
    <col min="11780" max="11780" width="3.28515625" style="249" customWidth="1"/>
    <col min="11781" max="11783" width="15.28515625" style="249" customWidth="1"/>
    <col min="11784" max="11784" width="14" style="249" customWidth="1"/>
    <col min="11785" max="11785" width="14.28515625" style="249" customWidth="1"/>
    <col min="11786" max="11786" width="11.85546875" style="249" customWidth="1"/>
    <col min="11787" max="11787" width="14.42578125" style="249" customWidth="1"/>
    <col min="11788" max="11788" width="12.5703125" style="249" customWidth="1"/>
    <col min="11789" max="11791" width="15.28515625" style="249" customWidth="1"/>
    <col min="11792" max="11792" width="12.42578125" style="249" customWidth="1"/>
    <col min="11793" max="11793" width="15.28515625" style="249" customWidth="1"/>
    <col min="11794" max="12032" width="8.85546875" style="249"/>
    <col min="12033" max="12033" width="5.28515625" style="249" customWidth="1"/>
    <col min="12034" max="12034" width="37.28515625" style="249" bestFit="1" customWidth="1"/>
    <col min="12035" max="12035" width="15.28515625" style="249" customWidth="1"/>
    <col min="12036" max="12036" width="3.28515625" style="249" customWidth="1"/>
    <col min="12037" max="12039" width="15.28515625" style="249" customWidth="1"/>
    <col min="12040" max="12040" width="14" style="249" customWidth="1"/>
    <col min="12041" max="12041" width="14.28515625" style="249" customWidth="1"/>
    <col min="12042" max="12042" width="11.85546875" style="249" customWidth="1"/>
    <col min="12043" max="12043" width="14.42578125" style="249" customWidth="1"/>
    <col min="12044" max="12044" width="12.5703125" style="249" customWidth="1"/>
    <col min="12045" max="12047" width="15.28515625" style="249" customWidth="1"/>
    <col min="12048" max="12048" width="12.42578125" style="249" customWidth="1"/>
    <col min="12049" max="12049" width="15.28515625" style="249" customWidth="1"/>
    <col min="12050" max="12288" width="8.85546875" style="249"/>
    <col min="12289" max="12289" width="5.28515625" style="249" customWidth="1"/>
    <col min="12290" max="12290" width="37.28515625" style="249" bestFit="1" customWidth="1"/>
    <col min="12291" max="12291" width="15.28515625" style="249" customWidth="1"/>
    <col min="12292" max="12292" width="3.28515625" style="249" customWidth="1"/>
    <col min="12293" max="12295" width="15.28515625" style="249" customWidth="1"/>
    <col min="12296" max="12296" width="14" style="249" customWidth="1"/>
    <col min="12297" max="12297" width="14.28515625" style="249" customWidth="1"/>
    <col min="12298" max="12298" width="11.85546875" style="249" customWidth="1"/>
    <col min="12299" max="12299" width="14.42578125" style="249" customWidth="1"/>
    <col min="12300" max="12300" width="12.5703125" style="249" customWidth="1"/>
    <col min="12301" max="12303" width="15.28515625" style="249" customWidth="1"/>
    <col min="12304" max="12304" width="12.42578125" style="249" customWidth="1"/>
    <col min="12305" max="12305" width="15.28515625" style="249" customWidth="1"/>
    <col min="12306" max="12544" width="8.85546875" style="249"/>
    <col min="12545" max="12545" width="5.28515625" style="249" customWidth="1"/>
    <col min="12546" max="12546" width="37.28515625" style="249" bestFit="1" customWidth="1"/>
    <col min="12547" max="12547" width="15.28515625" style="249" customWidth="1"/>
    <col min="12548" max="12548" width="3.28515625" style="249" customWidth="1"/>
    <col min="12549" max="12551" width="15.28515625" style="249" customWidth="1"/>
    <col min="12552" max="12552" width="14" style="249" customWidth="1"/>
    <col min="12553" max="12553" width="14.28515625" style="249" customWidth="1"/>
    <col min="12554" max="12554" width="11.85546875" style="249" customWidth="1"/>
    <col min="12555" max="12555" width="14.42578125" style="249" customWidth="1"/>
    <col min="12556" max="12556" width="12.5703125" style="249" customWidth="1"/>
    <col min="12557" max="12559" width="15.28515625" style="249" customWidth="1"/>
    <col min="12560" max="12560" width="12.42578125" style="249" customWidth="1"/>
    <col min="12561" max="12561" width="15.28515625" style="249" customWidth="1"/>
    <col min="12562" max="12800" width="8.85546875" style="249"/>
    <col min="12801" max="12801" width="5.28515625" style="249" customWidth="1"/>
    <col min="12802" max="12802" width="37.28515625" style="249" bestFit="1" customWidth="1"/>
    <col min="12803" max="12803" width="15.28515625" style="249" customWidth="1"/>
    <col min="12804" max="12804" width="3.28515625" style="249" customWidth="1"/>
    <col min="12805" max="12807" width="15.28515625" style="249" customWidth="1"/>
    <col min="12808" max="12808" width="14" style="249" customWidth="1"/>
    <col min="12809" max="12809" width="14.28515625" style="249" customWidth="1"/>
    <col min="12810" max="12810" width="11.85546875" style="249" customWidth="1"/>
    <col min="12811" max="12811" width="14.42578125" style="249" customWidth="1"/>
    <col min="12812" max="12812" width="12.5703125" style="249" customWidth="1"/>
    <col min="12813" max="12815" width="15.28515625" style="249" customWidth="1"/>
    <col min="12816" max="12816" width="12.42578125" style="249" customWidth="1"/>
    <col min="12817" max="12817" width="15.28515625" style="249" customWidth="1"/>
    <col min="12818" max="13056" width="8.85546875" style="249"/>
    <col min="13057" max="13057" width="5.28515625" style="249" customWidth="1"/>
    <col min="13058" max="13058" width="37.28515625" style="249" bestFit="1" customWidth="1"/>
    <col min="13059" max="13059" width="15.28515625" style="249" customWidth="1"/>
    <col min="13060" max="13060" width="3.28515625" style="249" customWidth="1"/>
    <col min="13061" max="13063" width="15.28515625" style="249" customWidth="1"/>
    <col min="13064" max="13064" width="14" style="249" customWidth="1"/>
    <col min="13065" max="13065" width="14.28515625" style="249" customWidth="1"/>
    <col min="13066" max="13066" width="11.85546875" style="249" customWidth="1"/>
    <col min="13067" max="13067" width="14.42578125" style="249" customWidth="1"/>
    <col min="13068" max="13068" width="12.5703125" style="249" customWidth="1"/>
    <col min="13069" max="13071" width="15.28515625" style="249" customWidth="1"/>
    <col min="13072" max="13072" width="12.42578125" style="249" customWidth="1"/>
    <col min="13073" max="13073" width="15.28515625" style="249" customWidth="1"/>
    <col min="13074" max="13312" width="8.85546875" style="249"/>
    <col min="13313" max="13313" width="5.28515625" style="249" customWidth="1"/>
    <col min="13314" max="13314" width="37.28515625" style="249" bestFit="1" customWidth="1"/>
    <col min="13315" max="13315" width="15.28515625" style="249" customWidth="1"/>
    <col min="13316" max="13316" width="3.28515625" style="249" customWidth="1"/>
    <col min="13317" max="13319" width="15.28515625" style="249" customWidth="1"/>
    <col min="13320" max="13320" width="14" style="249" customWidth="1"/>
    <col min="13321" max="13321" width="14.28515625" style="249" customWidth="1"/>
    <col min="13322" max="13322" width="11.85546875" style="249" customWidth="1"/>
    <col min="13323" max="13323" width="14.42578125" style="249" customWidth="1"/>
    <col min="13324" max="13324" width="12.5703125" style="249" customWidth="1"/>
    <col min="13325" max="13327" width="15.28515625" style="249" customWidth="1"/>
    <col min="13328" max="13328" width="12.42578125" style="249" customWidth="1"/>
    <col min="13329" max="13329" width="15.28515625" style="249" customWidth="1"/>
    <col min="13330" max="13568" width="8.85546875" style="249"/>
    <col min="13569" max="13569" width="5.28515625" style="249" customWidth="1"/>
    <col min="13570" max="13570" width="37.28515625" style="249" bestFit="1" customWidth="1"/>
    <col min="13571" max="13571" width="15.28515625" style="249" customWidth="1"/>
    <col min="13572" max="13572" width="3.28515625" style="249" customWidth="1"/>
    <col min="13573" max="13575" width="15.28515625" style="249" customWidth="1"/>
    <col min="13576" max="13576" width="14" style="249" customWidth="1"/>
    <col min="13577" max="13577" width="14.28515625" style="249" customWidth="1"/>
    <col min="13578" max="13578" width="11.85546875" style="249" customWidth="1"/>
    <col min="13579" max="13579" width="14.42578125" style="249" customWidth="1"/>
    <col min="13580" max="13580" width="12.5703125" style="249" customWidth="1"/>
    <col min="13581" max="13583" width="15.28515625" style="249" customWidth="1"/>
    <col min="13584" max="13584" width="12.42578125" style="249" customWidth="1"/>
    <col min="13585" max="13585" width="15.28515625" style="249" customWidth="1"/>
    <col min="13586" max="13824" width="8.85546875" style="249"/>
    <col min="13825" max="13825" width="5.28515625" style="249" customWidth="1"/>
    <col min="13826" max="13826" width="37.28515625" style="249" bestFit="1" customWidth="1"/>
    <col min="13827" max="13827" width="15.28515625" style="249" customWidth="1"/>
    <col min="13828" max="13828" width="3.28515625" style="249" customWidth="1"/>
    <col min="13829" max="13831" width="15.28515625" style="249" customWidth="1"/>
    <col min="13832" max="13832" width="14" style="249" customWidth="1"/>
    <col min="13833" max="13833" width="14.28515625" style="249" customWidth="1"/>
    <col min="13834" max="13834" width="11.85546875" style="249" customWidth="1"/>
    <col min="13835" max="13835" width="14.42578125" style="249" customWidth="1"/>
    <col min="13836" max="13836" width="12.5703125" style="249" customWidth="1"/>
    <col min="13837" max="13839" width="15.28515625" style="249" customWidth="1"/>
    <col min="13840" max="13840" width="12.42578125" style="249" customWidth="1"/>
    <col min="13841" max="13841" width="15.28515625" style="249" customWidth="1"/>
    <col min="13842" max="14080" width="8.85546875" style="249"/>
    <col min="14081" max="14081" width="5.28515625" style="249" customWidth="1"/>
    <col min="14082" max="14082" width="37.28515625" style="249" bestFit="1" customWidth="1"/>
    <col min="14083" max="14083" width="15.28515625" style="249" customWidth="1"/>
    <col min="14084" max="14084" width="3.28515625" style="249" customWidth="1"/>
    <col min="14085" max="14087" width="15.28515625" style="249" customWidth="1"/>
    <col min="14088" max="14088" width="14" style="249" customWidth="1"/>
    <col min="14089" max="14089" width="14.28515625" style="249" customWidth="1"/>
    <col min="14090" max="14090" width="11.85546875" style="249" customWidth="1"/>
    <col min="14091" max="14091" width="14.42578125" style="249" customWidth="1"/>
    <col min="14092" max="14092" width="12.5703125" style="249" customWidth="1"/>
    <col min="14093" max="14095" width="15.28515625" style="249" customWidth="1"/>
    <col min="14096" max="14096" width="12.42578125" style="249" customWidth="1"/>
    <col min="14097" max="14097" width="15.28515625" style="249" customWidth="1"/>
    <col min="14098" max="14336" width="8.85546875" style="249"/>
    <col min="14337" max="14337" width="5.28515625" style="249" customWidth="1"/>
    <col min="14338" max="14338" width="37.28515625" style="249" bestFit="1" customWidth="1"/>
    <col min="14339" max="14339" width="15.28515625" style="249" customWidth="1"/>
    <col min="14340" max="14340" width="3.28515625" style="249" customWidth="1"/>
    <col min="14341" max="14343" width="15.28515625" style="249" customWidth="1"/>
    <col min="14344" max="14344" width="14" style="249" customWidth="1"/>
    <col min="14345" max="14345" width="14.28515625" style="249" customWidth="1"/>
    <col min="14346" max="14346" width="11.85546875" style="249" customWidth="1"/>
    <col min="14347" max="14347" width="14.42578125" style="249" customWidth="1"/>
    <col min="14348" max="14348" width="12.5703125" style="249" customWidth="1"/>
    <col min="14349" max="14351" width="15.28515625" style="249" customWidth="1"/>
    <col min="14352" max="14352" width="12.42578125" style="249" customWidth="1"/>
    <col min="14353" max="14353" width="15.28515625" style="249" customWidth="1"/>
    <col min="14354" max="14592" width="8.85546875" style="249"/>
    <col min="14593" max="14593" width="5.28515625" style="249" customWidth="1"/>
    <col min="14594" max="14594" width="37.28515625" style="249" bestFit="1" customWidth="1"/>
    <col min="14595" max="14595" width="15.28515625" style="249" customWidth="1"/>
    <col min="14596" max="14596" width="3.28515625" style="249" customWidth="1"/>
    <col min="14597" max="14599" width="15.28515625" style="249" customWidth="1"/>
    <col min="14600" max="14600" width="14" style="249" customWidth="1"/>
    <col min="14601" max="14601" width="14.28515625" style="249" customWidth="1"/>
    <col min="14602" max="14602" width="11.85546875" style="249" customWidth="1"/>
    <col min="14603" max="14603" width="14.42578125" style="249" customWidth="1"/>
    <col min="14604" max="14604" width="12.5703125" style="249" customWidth="1"/>
    <col min="14605" max="14607" width="15.28515625" style="249" customWidth="1"/>
    <col min="14608" max="14608" width="12.42578125" style="249" customWidth="1"/>
    <col min="14609" max="14609" width="15.28515625" style="249" customWidth="1"/>
    <col min="14610" max="14848" width="8.85546875" style="249"/>
    <col min="14849" max="14849" width="5.28515625" style="249" customWidth="1"/>
    <col min="14850" max="14850" width="37.28515625" style="249" bestFit="1" customWidth="1"/>
    <col min="14851" max="14851" width="15.28515625" style="249" customWidth="1"/>
    <col min="14852" max="14852" width="3.28515625" style="249" customWidth="1"/>
    <col min="14853" max="14855" width="15.28515625" style="249" customWidth="1"/>
    <col min="14856" max="14856" width="14" style="249" customWidth="1"/>
    <col min="14857" max="14857" width="14.28515625" style="249" customWidth="1"/>
    <col min="14858" max="14858" width="11.85546875" style="249" customWidth="1"/>
    <col min="14859" max="14859" width="14.42578125" style="249" customWidth="1"/>
    <col min="14860" max="14860" width="12.5703125" style="249" customWidth="1"/>
    <col min="14861" max="14863" width="15.28515625" style="249" customWidth="1"/>
    <col min="14864" max="14864" width="12.42578125" style="249" customWidth="1"/>
    <col min="14865" max="14865" width="15.28515625" style="249" customWidth="1"/>
    <col min="14866" max="15104" width="8.85546875" style="249"/>
    <col min="15105" max="15105" width="5.28515625" style="249" customWidth="1"/>
    <col min="15106" max="15106" width="37.28515625" style="249" bestFit="1" customWidth="1"/>
    <col min="15107" max="15107" width="15.28515625" style="249" customWidth="1"/>
    <col min="15108" max="15108" width="3.28515625" style="249" customWidth="1"/>
    <col min="15109" max="15111" width="15.28515625" style="249" customWidth="1"/>
    <col min="15112" max="15112" width="14" style="249" customWidth="1"/>
    <col min="15113" max="15113" width="14.28515625" style="249" customWidth="1"/>
    <col min="15114" max="15114" width="11.85546875" style="249" customWidth="1"/>
    <col min="15115" max="15115" width="14.42578125" style="249" customWidth="1"/>
    <col min="15116" max="15116" width="12.5703125" style="249" customWidth="1"/>
    <col min="15117" max="15119" width="15.28515625" style="249" customWidth="1"/>
    <col min="15120" max="15120" width="12.42578125" style="249" customWidth="1"/>
    <col min="15121" max="15121" width="15.28515625" style="249" customWidth="1"/>
    <col min="15122" max="15360" width="8.85546875" style="249"/>
    <col min="15361" max="15361" width="5.28515625" style="249" customWidth="1"/>
    <col min="15362" max="15362" width="37.28515625" style="249" bestFit="1" customWidth="1"/>
    <col min="15363" max="15363" width="15.28515625" style="249" customWidth="1"/>
    <col min="15364" max="15364" width="3.28515625" style="249" customWidth="1"/>
    <col min="15365" max="15367" width="15.28515625" style="249" customWidth="1"/>
    <col min="15368" max="15368" width="14" style="249" customWidth="1"/>
    <col min="15369" max="15369" width="14.28515625" style="249" customWidth="1"/>
    <col min="15370" max="15370" width="11.85546875" style="249" customWidth="1"/>
    <col min="15371" max="15371" width="14.42578125" style="249" customWidth="1"/>
    <col min="15372" max="15372" width="12.5703125" style="249" customWidth="1"/>
    <col min="15373" max="15375" width="15.28515625" style="249" customWidth="1"/>
    <col min="15376" max="15376" width="12.42578125" style="249" customWidth="1"/>
    <col min="15377" max="15377" width="15.28515625" style="249" customWidth="1"/>
    <col min="15378" max="15616" width="8.85546875" style="249"/>
    <col min="15617" max="15617" width="5.28515625" style="249" customWidth="1"/>
    <col min="15618" max="15618" width="37.28515625" style="249" bestFit="1" customWidth="1"/>
    <col min="15619" max="15619" width="15.28515625" style="249" customWidth="1"/>
    <col min="15620" max="15620" width="3.28515625" style="249" customWidth="1"/>
    <col min="15621" max="15623" width="15.28515625" style="249" customWidth="1"/>
    <col min="15624" max="15624" width="14" style="249" customWidth="1"/>
    <col min="15625" max="15625" width="14.28515625" style="249" customWidth="1"/>
    <col min="15626" max="15626" width="11.85546875" style="249" customWidth="1"/>
    <col min="15627" max="15627" width="14.42578125" style="249" customWidth="1"/>
    <col min="15628" max="15628" width="12.5703125" style="249" customWidth="1"/>
    <col min="15629" max="15631" width="15.28515625" style="249" customWidth="1"/>
    <col min="15632" max="15632" width="12.42578125" style="249" customWidth="1"/>
    <col min="15633" max="15633" width="15.28515625" style="249" customWidth="1"/>
    <col min="15634" max="15872" width="8.85546875" style="249"/>
    <col min="15873" max="15873" width="5.28515625" style="249" customWidth="1"/>
    <col min="15874" max="15874" width="37.28515625" style="249" bestFit="1" customWidth="1"/>
    <col min="15875" max="15875" width="15.28515625" style="249" customWidth="1"/>
    <col min="15876" max="15876" width="3.28515625" style="249" customWidth="1"/>
    <col min="15877" max="15879" width="15.28515625" style="249" customWidth="1"/>
    <col min="15880" max="15880" width="14" style="249" customWidth="1"/>
    <col min="15881" max="15881" width="14.28515625" style="249" customWidth="1"/>
    <col min="15882" max="15882" width="11.85546875" style="249" customWidth="1"/>
    <col min="15883" max="15883" width="14.42578125" style="249" customWidth="1"/>
    <col min="15884" max="15884" width="12.5703125" style="249" customWidth="1"/>
    <col min="15885" max="15887" width="15.28515625" style="249" customWidth="1"/>
    <col min="15888" max="15888" width="12.42578125" style="249" customWidth="1"/>
    <col min="15889" max="15889" width="15.28515625" style="249" customWidth="1"/>
    <col min="15890" max="16128" width="8.85546875" style="249"/>
    <col min="16129" max="16129" width="5.28515625" style="249" customWidth="1"/>
    <col min="16130" max="16130" width="37.28515625" style="249" bestFit="1" customWidth="1"/>
    <col min="16131" max="16131" width="15.28515625" style="249" customWidth="1"/>
    <col min="16132" max="16132" width="3.28515625" style="249" customWidth="1"/>
    <col min="16133" max="16135" width="15.28515625" style="249" customWidth="1"/>
    <col min="16136" max="16136" width="14" style="249" customWidth="1"/>
    <col min="16137" max="16137" width="14.28515625" style="249" customWidth="1"/>
    <col min="16138" max="16138" width="11.85546875" style="249" customWidth="1"/>
    <col min="16139" max="16139" width="14.42578125" style="249" customWidth="1"/>
    <col min="16140" max="16140" width="12.5703125" style="249" customWidth="1"/>
    <col min="16141" max="16143" width="15.28515625" style="249" customWidth="1"/>
    <col min="16144" max="16144" width="12.42578125" style="249" customWidth="1"/>
    <col min="16145" max="16145" width="15.28515625" style="249" customWidth="1"/>
    <col min="16146" max="16384" width="8.85546875" style="249"/>
  </cols>
  <sheetData>
    <row r="1" spans="1:18">
      <c r="A1" s="641" t="s">
        <v>15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18">
      <c r="A2" s="641" t="s">
        <v>372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18">
      <c r="A3" s="641" t="s">
        <v>373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18">
      <c r="A4" s="641" t="s">
        <v>374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6" spans="1:18" ht="22.5">
      <c r="A6" s="250" t="s">
        <v>24</v>
      </c>
      <c r="B6" s="250" t="s">
        <v>375</v>
      </c>
      <c r="C6" s="250" t="s">
        <v>376</v>
      </c>
      <c r="D6" s="250"/>
      <c r="E6" s="250" t="s">
        <v>377</v>
      </c>
      <c r="F6" s="250" t="s">
        <v>378</v>
      </c>
      <c r="G6" s="250" t="s">
        <v>379</v>
      </c>
      <c r="H6" s="250" t="s">
        <v>380</v>
      </c>
      <c r="I6" s="250" t="s">
        <v>381</v>
      </c>
      <c r="J6" s="250" t="s">
        <v>382</v>
      </c>
      <c r="K6" s="250" t="s">
        <v>383</v>
      </c>
      <c r="L6" s="250" t="s">
        <v>384</v>
      </c>
      <c r="M6" s="250" t="s">
        <v>385</v>
      </c>
      <c r="N6" s="250" t="s">
        <v>386</v>
      </c>
      <c r="O6" s="250" t="s">
        <v>387</v>
      </c>
      <c r="P6" s="250" t="s">
        <v>388</v>
      </c>
      <c r="Q6" s="250" t="s">
        <v>389</v>
      </c>
    </row>
    <row r="7" spans="1:18">
      <c r="A7" s="251"/>
      <c r="B7" s="252" t="s">
        <v>155</v>
      </c>
      <c r="C7" s="252" t="s">
        <v>156</v>
      </c>
      <c r="D7" s="252"/>
      <c r="E7" s="252" t="s">
        <v>157</v>
      </c>
      <c r="F7" s="252" t="s">
        <v>158</v>
      </c>
      <c r="G7" s="252" t="s">
        <v>159</v>
      </c>
      <c r="H7" s="252" t="s">
        <v>161</v>
      </c>
      <c r="I7" s="252" t="s">
        <v>162</v>
      </c>
      <c r="J7" s="252" t="s">
        <v>359</v>
      </c>
      <c r="K7" s="252" t="s">
        <v>360</v>
      </c>
      <c r="L7" s="252" t="s">
        <v>361</v>
      </c>
      <c r="M7" s="252" t="s">
        <v>362</v>
      </c>
      <c r="N7" s="252" t="s">
        <v>363</v>
      </c>
      <c r="O7" s="252" t="s">
        <v>364</v>
      </c>
      <c r="P7" s="252" t="s">
        <v>390</v>
      </c>
      <c r="Q7" s="252" t="s">
        <v>391</v>
      </c>
    </row>
    <row r="8" spans="1:18" ht="15.75">
      <c r="C8" s="642"/>
      <c r="D8" s="643"/>
      <c r="E8" s="643"/>
      <c r="F8" s="643"/>
      <c r="G8" s="643"/>
      <c r="H8" s="643"/>
      <c r="I8" s="644"/>
      <c r="J8" s="644"/>
      <c r="K8" s="644"/>
      <c r="L8" s="644"/>
      <c r="M8" s="644"/>
      <c r="N8" s="644"/>
      <c r="O8" s="644"/>
      <c r="P8" s="644"/>
      <c r="Q8" s="644"/>
    </row>
    <row r="9" spans="1:18">
      <c r="A9" s="253">
        <v>1</v>
      </c>
      <c r="B9" s="254" t="s">
        <v>392</v>
      </c>
      <c r="C9" s="255">
        <f>SUM(E9:Q9)</f>
        <v>22311829039.999996</v>
      </c>
      <c r="D9" s="256"/>
      <c r="E9" s="255">
        <v>11362694034.5944</v>
      </c>
      <c r="F9" s="255">
        <v>2983833723.3713889</v>
      </c>
      <c r="G9" s="255">
        <v>3080584885.4856691</v>
      </c>
      <c r="H9" s="255">
        <v>2051022389.543107</v>
      </c>
      <c r="I9" s="255">
        <v>1342870567.1184549</v>
      </c>
      <c r="J9" s="255">
        <v>4594563.3633324662</v>
      </c>
      <c r="K9" s="255">
        <v>124979540.86316925</v>
      </c>
      <c r="L9" s="255">
        <v>639599439.09802258</v>
      </c>
      <c r="M9" s="255">
        <v>632887813.72208166</v>
      </c>
      <c r="N9" s="255">
        <v>0</v>
      </c>
      <c r="O9" s="255">
        <v>0</v>
      </c>
      <c r="P9" s="255">
        <v>81534389.017231286</v>
      </c>
      <c r="Q9" s="255">
        <v>7227693.8231415441</v>
      </c>
      <c r="R9" s="257"/>
    </row>
    <row r="10" spans="1:18">
      <c r="A10" s="253">
        <f>+A9+1</f>
        <v>2</v>
      </c>
      <c r="B10" s="254" t="s">
        <v>393</v>
      </c>
      <c r="C10" s="255">
        <f>SUM(E10:Q10)</f>
        <v>-446799397</v>
      </c>
      <c r="D10" s="256"/>
      <c r="E10" s="255">
        <v>0</v>
      </c>
      <c r="F10" s="255">
        <v>0</v>
      </c>
      <c r="G10" s="255">
        <v>0</v>
      </c>
      <c r="H10" s="255">
        <v>0</v>
      </c>
      <c r="I10" s="255">
        <v>0</v>
      </c>
      <c r="J10" s="255">
        <v>0</v>
      </c>
      <c r="K10" s="255">
        <v>0</v>
      </c>
      <c r="L10" s="255">
        <v>-446799397</v>
      </c>
      <c r="M10" s="255">
        <v>0</v>
      </c>
      <c r="N10" s="255">
        <v>0</v>
      </c>
      <c r="O10" s="255">
        <v>0</v>
      </c>
      <c r="P10" s="255">
        <v>0</v>
      </c>
      <c r="Q10" s="255">
        <v>0</v>
      </c>
      <c r="R10" s="257"/>
    </row>
    <row r="11" spans="1:18">
      <c r="A11" s="253">
        <f t="shared" ref="A11:A37" si="0">+A10+1</f>
        <v>3</v>
      </c>
      <c r="B11" s="254" t="s">
        <v>394</v>
      </c>
      <c r="C11" s="255">
        <f>C9+C10</f>
        <v>21865029642.999996</v>
      </c>
      <c r="D11" s="256"/>
      <c r="E11" s="255">
        <f>E9+E10</f>
        <v>11362694034.5944</v>
      </c>
      <c r="F11" s="255">
        <f t="shared" ref="F11:P11" si="1">F9+F10</f>
        <v>2983833723.3713889</v>
      </c>
      <c r="G11" s="255">
        <f t="shared" si="1"/>
        <v>3080584885.4856691</v>
      </c>
      <c r="H11" s="255">
        <f t="shared" si="1"/>
        <v>2051022389.543107</v>
      </c>
      <c r="I11" s="255">
        <f t="shared" si="1"/>
        <v>1342870567.1184549</v>
      </c>
      <c r="J11" s="255">
        <f t="shared" si="1"/>
        <v>4594563.3633324662</v>
      </c>
      <c r="K11" s="255">
        <f t="shared" si="1"/>
        <v>124979540.86316925</v>
      </c>
      <c r="L11" s="255">
        <f>L9+L10</f>
        <v>192800042.09802258</v>
      </c>
      <c r="M11" s="255">
        <f t="shared" si="1"/>
        <v>632887813.72208166</v>
      </c>
      <c r="N11" s="255">
        <f t="shared" si="1"/>
        <v>0</v>
      </c>
      <c r="O11" s="255">
        <f t="shared" si="1"/>
        <v>0</v>
      </c>
      <c r="P11" s="255">
        <f t="shared" si="1"/>
        <v>81534389.017231286</v>
      </c>
      <c r="Q11" s="255">
        <f>Q9+Q10</f>
        <v>7227693.8231415441</v>
      </c>
      <c r="R11" s="257"/>
    </row>
    <row r="12" spans="1:18">
      <c r="A12" s="253">
        <f t="shared" si="0"/>
        <v>4</v>
      </c>
      <c r="B12" s="254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7"/>
    </row>
    <row r="13" spans="1:18">
      <c r="A13" s="253">
        <f t="shared" si="0"/>
        <v>5</v>
      </c>
      <c r="B13" s="254" t="s">
        <v>395</v>
      </c>
      <c r="C13" s="255">
        <f>SUM(E13:Q13)</f>
        <v>3941657.8585261339</v>
      </c>
      <c r="D13" s="256"/>
      <c r="E13" s="255">
        <v>2401760.8159533199</v>
      </c>
      <c r="F13" s="255">
        <v>483797.35950569448</v>
      </c>
      <c r="G13" s="255">
        <v>452472.55815379717</v>
      </c>
      <c r="H13" s="255">
        <v>261562.891393383</v>
      </c>
      <c r="I13" s="255">
        <v>179157.07260351363</v>
      </c>
      <c r="J13" s="255">
        <v>4.0419526549894496</v>
      </c>
      <c r="K13" s="255">
        <v>0</v>
      </c>
      <c r="L13" s="255">
        <v>80420.565981487205</v>
      </c>
      <c r="M13" s="255">
        <v>67179.705291231017</v>
      </c>
      <c r="N13" s="255">
        <v>0</v>
      </c>
      <c r="O13" s="255">
        <v>0</v>
      </c>
      <c r="P13" s="255">
        <v>13772.381425311305</v>
      </c>
      <c r="Q13" s="255">
        <v>1530.4662657410647</v>
      </c>
    </row>
    <row r="14" spans="1:18">
      <c r="A14" s="253">
        <f t="shared" si="0"/>
        <v>6</v>
      </c>
      <c r="B14" s="254" t="s">
        <v>396</v>
      </c>
      <c r="C14" s="255">
        <f>SUM(E14:Q14)</f>
        <v>-60801</v>
      </c>
      <c r="D14" s="256"/>
      <c r="E14" s="255">
        <v>0</v>
      </c>
      <c r="F14" s="255">
        <v>0</v>
      </c>
      <c r="G14" s="255">
        <v>0</v>
      </c>
      <c r="H14" s="255">
        <v>0</v>
      </c>
      <c r="I14" s="255">
        <v>0</v>
      </c>
      <c r="J14" s="255">
        <v>0</v>
      </c>
      <c r="K14" s="255">
        <v>0</v>
      </c>
      <c r="L14" s="255">
        <v>-60801</v>
      </c>
      <c r="M14" s="255">
        <v>0</v>
      </c>
      <c r="N14" s="255">
        <v>0</v>
      </c>
      <c r="O14" s="255">
        <v>0</v>
      </c>
      <c r="P14" s="255">
        <v>0</v>
      </c>
      <c r="Q14" s="255">
        <v>0</v>
      </c>
    </row>
    <row r="15" spans="1:18">
      <c r="A15" s="253">
        <f t="shared" si="0"/>
        <v>7</v>
      </c>
      <c r="B15" s="254" t="s">
        <v>397</v>
      </c>
      <c r="C15" s="255">
        <f>C13+C14</f>
        <v>3880856.8585261339</v>
      </c>
      <c r="D15" s="256"/>
      <c r="E15" s="255">
        <f t="shared" ref="E15:O15" si="2">E13+E14</f>
        <v>2401760.8159533199</v>
      </c>
      <c r="F15" s="255">
        <f t="shared" si="2"/>
        <v>483797.35950569448</v>
      </c>
      <c r="G15" s="255">
        <f t="shared" si="2"/>
        <v>452472.55815379717</v>
      </c>
      <c r="H15" s="255">
        <f t="shared" si="2"/>
        <v>261562.891393383</v>
      </c>
      <c r="I15" s="255">
        <f t="shared" si="2"/>
        <v>179157.07260351363</v>
      </c>
      <c r="J15" s="255">
        <f t="shared" si="2"/>
        <v>4.0419526549894496</v>
      </c>
      <c r="K15" s="255">
        <f t="shared" si="2"/>
        <v>0</v>
      </c>
      <c r="L15" s="255">
        <f>L13+L14</f>
        <v>19619.565981487205</v>
      </c>
      <c r="M15" s="255">
        <f t="shared" si="2"/>
        <v>67179.705291231017</v>
      </c>
      <c r="N15" s="255">
        <f t="shared" si="2"/>
        <v>0</v>
      </c>
      <c r="O15" s="255">
        <f t="shared" si="2"/>
        <v>0</v>
      </c>
      <c r="P15" s="255">
        <f>P13+P14</f>
        <v>13772.381425311305</v>
      </c>
      <c r="Q15" s="255">
        <f>Q13+Q14</f>
        <v>1530.4662657410647</v>
      </c>
    </row>
    <row r="16" spans="1:18">
      <c r="A16" s="253">
        <f t="shared" si="0"/>
        <v>8</v>
      </c>
      <c r="B16" s="254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</row>
    <row r="17" spans="1:17">
      <c r="A17" s="253">
        <f t="shared" si="0"/>
        <v>9</v>
      </c>
      <c r="B17" s="259" t="s">
        <v>398</v>
      </c>
      <c r="C17" s="260">
        <f>SUM(E17:Q17)</f>
        <v>1.0000000000000002</v>
      </c>
      <c r="D17" s="261"/>
      <c r="E17" s="260">
        <f t="shared" ref="E17:Q17" si="3">(E9/$C$9*$C$19+E13/$C$13*$C$20)</f>
        <v>0.53428267414961672</v>
      </c>
      <c r="F17" s="260">
        <f t="shared" si="3"/>
        <v>0.13098483852655646</v>
      </c>
      <c r="G17" s="260">
        <f t="shared" si="3"/>
        <v>0.13225029791791532</v>
      </c>
      <c r="H17" s="260">
        <f t="shared" si="3"/>
        <v>8.5533651911442882E-2</v>
      </c>
      <c r="I17" s="260">
        <f t="shared" si="3"/>
        <v>5.6502917113085652E-2</v>
      </c>
      <c r="J17" s="260">
        <f t="shared" si="3"/>
        <v>1.5470011013980859E-4</v>
      </c>
      <c r="K17" s="260">
        <f t="shared" si="3"/>
        <v>4.2011193022020825E-3</v>
      </c>
      <c r="L17" s="260">
        <f t="shared" si="3"/>
        <v>2.6600468875824963E-2</v>
      </c>
      <c r="M17" s="260">
        <f t="shared" si="3"/>
        <v>2.5535058472508355E-2</v>
      </c>
      <c r="N17" s="260">
        <f t="shared" si="3"/>
        <v>0</v>
      </c>
      <c r="O17" s="260">
        <f t="shared" si="3"/>
        <v>0</v>
      </c>
      <c r="P17" s="260">
        <f t="shared" si="3"/>
        <v>3.614248664337222E-3</v>
      </c>
      <c r="Q17" s="260">
        <f t="shared" si="3"/>
        <v>3.4002495637072092E-4</v>
      </c>
    </row>
    <row r="18" spans="1:17">
      <c r="A18" s="253">
        <f t="shared" si="0"/>
        <v>10</v>
      </c>
      <c r="B18" s="259" t="s">
        <v>399</v>
      </c>
      <c r="C18" s="260">
        <f>SUM(E18:Q18)</f>
        <v>1</v>
      </c>
      <c r="D18" s="261"/>
      <c r="E18" s="260">
        <f>(E11/$C$11*$C$19+E15/$C$15*$C$20)</f>
        <v>0.54447418896707389</v>
      </c>
      <c r="F18" s="260">
        <f t="shared" ref="F18:Q18" si="4">(F11/$C$11*$C$19+F15/$C$15*$C$20)</f>
        <v>0.13351514783858534</v>
      </c>
      <c r="G18" s="260">
        <f t="shared" si="4"/>
        <v>0.1348159381915274</v>
      </c>
      <c r="H18" s="260">
        <f t="shared" si="4"/>
        <v>8.7202391632266604E-2</v>
      </c>
      <c r="I18" s="260">
        <f t="shared" si="4"/>
        <v>5.7603348288429002E-2</v>
      </c>
      <c r="J18" s="260">
        <f t="shared" si="4"/>
        <v>1.578600963558254E-4</v>
      </c>
      <c r="K18" s="260">
        <f t="shared" si="4"/>
        <v>4.2869667765296502E-3</v>
      </c>
      <c r="L18" s="260">
        <f>(L11/$C$11*$C$19+L15/$C$15*$C$20)</f>
        <v>7.8771695996032558E-3</v>
      </c>
      <c r="M18" s="260">
        <f t="shared" si="4"/>
        <v>2.6036538953921343E-2</v>
      </c>
      <c r="N18" s="260">
        <f t="shared" si="4"/>
        <v>0</v>
      </c>
      <c r="O18" s="260">
        <f t="shared" si="4"/>
        <v>0</v>
      </c>
      <c r="P18" s="260">
        <f t="shared" si="4"/>
        <v>3.6839392672468347E-3</v>
      </c>
      <c r="Q18" s="260">
        <f t="shared" si="4"/>
        <v>3.4651038846089438E-4</v>
      </c>
    </row>
    <row r="19" spans="1:17">
      <c r="A19" s="253">
        <f t="shared" si="0"/>
        <v>11</v>
      </c>
      <c r="B19" s="262" t="s">
        <v>400</v>
      </c>
      <c r="C19" s="263">
        <v>0.75</v>
      </c>
      <c r="D19" s="264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</row>
    <row r="20" spans="1:17">
      <c r="A20" s="253">
        <f t="shared" si="0"/>
        <v>12</v>
      </c>
      <c r="B20" s="262" t="s">
        <v>401</v>
      </c>
      <c r="C20" s="263">
        <v>0.25</v>
      </c>
      <c r="D20" s="264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</row>
    <row r="21" spans="1:17">
      <c r="A21" s="253">
        <f t="shared" si="0"/>
        <v>13</v>
      </c>
      <c r="C21" s="265"/>
      <c r="D21" s="264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</row>
    <row r="22" spans="1:17">
      <c r="A22" s="253">
        <f t="shared" si="0"/>
        <v>14</v>
      </c>
      <c r="B22" s="259" t="s">
        <v>402</v>
      </c>
      <c r="C22" s="265">
        <f>SUM(E22:Q22)</f>
        <v>2108200587.7086906</v>
      </c>
      <c r="D22" s="264"/>
      <c r="E22" s="266">
        <v>1199530845.961303</v>
      </c>
      <c r="F22" s="266">
        <v>267214405.57393074</v>
      </c>
      <c r="G22" s="266">
        <v>251912322.65464625</v>
      </c>
      <c r="H22" s="266">
        <v>153008096.02665669</v>
      </c>
      <c r="I22" s="266">
        <v>104103146.19852759</v>
      </c>
      <c r="J22" s="266">
        <v>429180.35752772924</v>
      </c>
      <c r="K22" s="266">
        <v>10935459.949142268</v>
      </c>
      <c r="L22" s="266">
        <v>46953616.608873129</v>
      </c>
      <c r="M22" s="266">
        <v>42557366.967938654</v>
      </c>
      <c r="N22" s="266">
        <v>1121279.5765295029</v>
      </c>
      <c r="O22" s="266">
        <v>11216018.725058943</v>
      </c>
      <c r="P22" s="266">
        <v>18495472.952828079</v>
      </c>
      <c r="Q22" s="266">
        <v>723376.15572802676</v>
      </c>
    </row>
    <row r="23" spans="1:17">
      <c r="A23" s="253">
        <f t="shared" si="0"/>
        <v>15</v>
      </c>
      <c r="B23" s="25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</row>
    <row r="24" spans="1:17">
      <c r="A24" s="253">
        <f t="shared" si="0"/>
        <v>16</v>
      </c>
      <c r="B24" s="254" t="s">
        <v>403</v>
      </c>
      <c r="C24" s="265">
        <f>SUM(E24:Q24)</f>
        <v>111225825.98513673</v>
      </c>
      <c r="D24" s="264"/>
      <c r="E24" s="266">
        <v>60792526.492355719</v>
      </c>
      <c r="F24" s="266">
        <v>16929189.203066148</v>
      </c>
      <c r="G24" s="266">
        <v>11900165.035182636</v>
      </c>
      <c r="H24" s="266">
        <v>7202400.4051362295</v>
      </c>
      <c r="I24" s="266">
        <v>5549720.1749180267</v>
      </c>
      <c r="J24" s="266">
        <v>22319.875382678936</v>
      </c>
      <c r="K24" s="266">
        <v>479441.21714901226</v>
      </c>
      <c r="L24" s="266">
        <v>2170923.4248753381</v>
      </c>
      <c r="M24" s="266">
        <v>4835975.8716102857</v>
      </c>
      <c r="N24" s="266">
        <v>2850.6248341625537</v>
      </c>
      <c r="O24" s="266">
        <v>875638.69411477575</v>
      </c>
      <c r="P24" s="266">
        <v>425733.74896333064</v>
      </c>
      <c r="Q24" s="266">
        <v>38941.217548381959</v>
      </c>
    </row>
    <row r="25" spans="1:17">
      <c r="A25" s="253">
        <f t="shared" si="0"/>
        <v>17</v>
      </c>
      <c r="C25" s="265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</row>
    <row r="26" spans="1:17">
      <c r="A26" s="253">
        <f t="shared" si="0"/>
        <v>18</v>
      </c>
      <c r="B26" s="254" t="s">
        <v>404</v>
      </c>
      <c r="C26" s="267">
        <f>'Exh.A-1 Settlement'!L39</f>
        <v>556740939.36561978</v>
      </c>
      <c r="D26" s="264"/>
      <c r="E26" s="23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</row>
    <row r="27" spans="1:17">
      <c r="A27" s="253">
        <f t="shared" si="0"/>
        <v>19</v>
      </c>
      <c r="B27" s="254"/>
      <c r="C27" s="267"/>
      <c r="D27" s="264"/>
      <c r="E27" s="268"/>
      <c r="F27" s="268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</row>
    <row r="28" spans="1:17">
      <c r="A28" s="253">
        <f t="shared" si="0"/>
        <v>20</v>
      </c>
      <c r="B28" s="254" t="s">
        <v>405</v>
      </c>
      <c r="C28" s="267">
        <f>'Exh.A-1 Settlement'!M39</f>
        <v>703528867.23010707</v>
      </c>
      <c r="D28" s="264"/>
      <c r="E28" s="268"/>
      <c r="F28" s="268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</row>
    <row r="29" spans="1:17">
      <c r="A29" s="253">
        <f t="shared" si="0"/>
        <v>21</v>
      </c>
      <c r="B29" s="254"/>
      <c r="C29" s="265"/>
      <c r="D29" s="264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</row>
    <row r="30" spans="1:17">
      <c r="A30" s="253">
        <f t="shared" si="0"/>
        <v>22</v>
      </c>
      <c r="B30" s="269" t="s">
        <v>406</v>
      </c>
      <c r="C30" s="265">
        <f>SUM(E30:Q30)</f>
        <v>556740939.3656199</v>
      </c>
      <c r="D30" s="264"/>
      <c r="E30" s="265">
        <f>+$C$26*E$18</f>
        <v>303131071.42586267</v>
      </c>
      <c r="F30" s="265">
        <f t="shared" ref="F30:Q30" si="5">+$C$26*F$18</f>
        <v>74333348.827193603</v>
      </c>
      <c r="G30" s="265">
        <f t="shared" si="5"/>
        <v>75057552.070208296</v>
      </c>
      <c r="H30" s="265">
        <f t="shared" si="5"/>
        <v>48549141.43227677</v>
      </c>
      <c r="I30" s="265">
        <f t="shared" si="5"/>
        <v>32070142.236704927</v>
      </c>
      <c r="J30" s="265">
        <f t="shared" si="5"/>
        <v>87887.178333489486</v>
      </c>
      <c r="K30" s="265">
        <f t="shared" si="5"/>
        <v>2386729.9101943206</v>
      </c>
      <c r="L30" s="265">
        <f t="shared" si="5"/>
        <v>4385542.8024254199</v>
      </c>
      <c r="M30" s="265">
        <f t="shared" si="5"/>
        <v>14495607.155035719</v>
      </c>
      <c r="N30" s="265">
        <f t="shared" si="5"/>
        <v>0</v>
      </c>
      <c r="O30" s="265">
        <f t="shared" si="5"/>
        <v>0</v>
      </c>
      <c r="P30" s="265">
        <f t="shared" si="5"/>
        <v>2050999.8082128956</v>
      </c>
      <c r="Q30" s="265">
        <f t="shared" si="5"/>
        <v>192916.51917166414</v>
      </c>
    </row>
    <row r="31" spans="1:17">
      <c r="A31" s="253">
        <f t="shared" si="0"/>
        <v>23</v>
      </c>
      <c r="B31" s="269" t="s">
        <v>407</v>
      </c>
      <c r="C31" s="265">
        <f>SUM(E31:Q31)</f>
        <v>703528867.23010707</v>
      </c>
      <c r="D31" s="264"/>
      <c r="E31" s="265">
        <f>+$C$28*E$18</f>
        <v>383053309.40003675</v>
      </c>
      <c r="F31" s="265">
        <f t="shared" ref="F31:Q31" si="6">+$C$28*F$18</f>
        <v>93931760.716940224</v>
      </c>
      <c r="G31" s="265">
        <f t="shared" si="6"/>
        <v>94846904.280449405</v>
      </c>
      <c r="H31" s="265">
        <f t="shared" si="6"/>
        <v>61349399.80480469</v>
      </c>
      <c r="I31" s="265">
        <f t="shared" si="6"/>
        <v>40525618.370019779</v>
      </c>
      <c r="J31" s="265">
        <f t="shared" si="6"/>
        <v>111059.13477004939</v>
      </c>
      <c r="K31" s="265">
        <f t="shared" si="6"/>
        <v>3016004.8801450082</v>
      </c>
      <c r="L31" s="265">
        <f t="shared" si="6"/>
        <v>5541816.205388315</v>
      </c>
      <c r="M31" s="265">
        <f t="shared" si="6"/>
        <v>18317456.756844837</v>
      </c>
      <c r="N31" s="265">
        <f t="shared" si="6"/>
        <v>0</v>
      </c>
      <c r="O31" s="265">
        <f t="shared" si="6"/>
        <v>0</v>
      </c>
      <c r="P31" s="265">
        <f t="shared" si="6"/>
        <v>2591757.6196306762</v>
      </c>
      <c r="Q31" s="265">
        <f t="shared" si="6"/>
        <v>243780.06107735739</v>
      </c>
    </row>
    <row r="32" spans="1:17">
      <c r="A32" s="253">
        <f t="shared" si="0"/>
        <v>24</v>
      </c>
      <c r="B32" s="270" t="s">
        <v>408</v>
      </c>
      <c r="C32" s="265">
        <f>SUM(E32:Q32)</f>
        <v>1260269806.5957267</v>
      </c>
      <c r="D32" s="264"/>
      <c r="E32" s="265">
        <f t="shared" ref="E32:Q32" si="7">SUM(E30:E31)</f>
        <v>686184380.82589936</v>
      </c>
      <c r="F32" s="265">
        <f t="shared" si="7"/>
        <v>168265109.54413384</v>
      </c>
      <c r="G32" s="265">
        <f t="shared" si="7"/>
        <v>169904456.3506577</v>
      </c>
      <c r="H32" s="265">
        <f t="shared" si="7"/>
        <v>109898541.23708147</v>
      </c>
      <c r="I32" s="265">
        <f t="shared" si="7"/>
        <v>72595760.606724709</v>
      </c>
      <c r="J32" s="265">
        <f t="shared" si="7"/>
        <v>198946.31310353888</v>
      </c>
      <c r="K32" s="265">
        <f t="shared" si="7"/>
        <v>5402734.7903393283</v>
      </c>
      <c r="L32" s="265">
        <f t="shared" si="7"/>
        <v>9927359.0078137349</v>
      </c>
      <c r="M32" s="265">
        <f t="shared" si="7"/>
        <v>32813063.911880556</v>
      </c>
      <c r="N32" s="265">
        <f t="shared" si="7"/>
        <v>0</v>
      </c>
      <c r="O32" s="265">
        <f t="shared" si="7"/>
        <v>0</v>
      </c>
      <c r="P32" s="265">
        <f t="shared" si="7"/>
        <v>4642757.4278435716</v>
      </c>
      <c r="Q32" s="265">
        <f t="shared" si="7"/>
        <v>436696.58024902153</v>
      </c>
    </row>
    <row r="33" spans="1:17">
      <c r="A33" s="253">
        <f t="shared" si="0"/>
        <v>25</v>
      </c>
      <c r="B33" s="254"/>
      <c r="C33" s="265"/>
      <c r="D33" s="264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</row>
    <row r="34" spans="1:17" s="272" customFormat="1">
      <c r="A34" s="253">
        <f t="shared" si="0"/>
        <v>26</v>
      </c>
      <c r="B34" s="271" t="s">
        <v>409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</row>
    <row r="35" spans="1:17" s="272" customFormat="1">
      <c r="A35" s="253">
        <f t="shared" si="0"/>
        <v>27</v>
      </c>
      <c r="B35" s="271" t="s">
        <v>410</v>
      </c>
      <c r="C35" s="261">
        <f>SUM(E35:Q35)</f>
        <v>0.74999999999999989</v>
      </c>
      <c r="D35" s="261"/>
      <c r="E35" s="261">
        <f t="shared" ref="E35:Q35" si="8">ROUND(+$C$19*E9/$C$9,6)</f>
        <v>0.38195099999999998</v>
      </c>
      <c r="F35" s="261">
        <f t="shared" si="8"/>
        <v>0.1003</v>
      </c>
      <c r="G35" s="261">
        <f t="shared" si="8"/>
        <v>0.10355200000000001</v>
      </c>
      <c r="H35" s="261">
        <f t="shared" si="8"/>
        <v>6.8944000000000005E-2</v>
      </c>
      <c r="I35" s="261">
        <f t="shared" si="8"/>
        <v>4.514E-2</v>
      </c>
      <c r="J35" s="261">
        <f t="shared" si="8"/>
        <v>1.54E-4</v>
      </c>
      <c r="K35" s="261">
        <f t="shared" si="8"/>
        <v>4.2009999999999999E-3</v>
      </c>
      <c r="L35" s="261">
        <f t="shared" si="8"/>
        <v>2.1499999999999998E-2</v>
      </c>
      <c r="M35" s="261">
        <f t="shared" si="8"/>
        <v>2.1274000000000001E-2</v>
      </c>
      <c r="N35" s="261">
        <f t="shared" si="8"/>
        <v>0</v>
      </c>
      <c r="O35" s="261">
        <f t="shared" si="8"/>
        <v>0</v>
      </c>
      <c r="P35" s="261">
        <f t="shared" si="8"/>
        <v>2.7409999999999999E-3</v>
      </c>
      <c r="Q35" s="261">
        <f t="shared" si="8"/>
        <v>2.43E-4</v>
      </c>
    </row>
    <row r="36" spans="1:17" s="272" customFormat="1">
      <c r="A36" s="253">
        <f t="shared" si="0"/>
        <v>28</v>
      </c>
      <c r="B36" s="271" t="s">
        <v>411</v>
      </c>
      <c r="C36" s="261">
        <f>SUM(E36:Q36)</f>
        <v>0.25</v>
      </c>
      <c r="D36" s="261"/>
      <c r="E36" s="261">
        <f>ROUND(+$C$20*E13/$C$13,6)-0.000001</f>
        <v>0.15233099999999999</v>
      </c>
      <c r="F36" s="261">
        <f t="shared" ref="F36:Q36" si="9">ROUND(+$C$20*F13/$C$13,6)</f>
        <v>3.0685E-2</v>
      </c>
      <c r="G36" s="261">
        <f t="shared" si="9"/>
        <v>2.8698000000000001E-2</v>
      </c>
      <c r="H36" s="261">
        <f t="shared" si="9"/>
        <v>1.6590000000000001E-2</v>
      </c>
      <c r="I36" s="261">
        <f t="shared" si="9"/>
        <v>1.1363E-2</v>
      </c>
      <c r="J36" s="261">
        <f t="shared" si="9"/>
        <v>0</v>
      </c>
      <c r="K36" s="261">
        <f t="shared" si="9"/>
        <v>0</v>
      </c>
      <c r="L36" s="261">
        <f t="shared" si="9"/>
        <v>5.1009999999999996E-3</v>
      </c>
      <c r="M36" s="261">
        <f t="shared" si="9"/>
        <v>4.261E-3</v>
      </c>
      <c r="N36" s="261">
        <f t="shared" si="9"/>
        <v>0</v>
      </c>
      <c r="O36" s="261">
        <f t="shared" si="9"/>
        <v>0</v>
      </c>
      <c r="P36" s="261">
        <f t="shared" si="9"/>
        <v>8.7399999999999999E-4</v>
      </c>
      <c r="Q36" s="261">
        <f t="shared" si="9"/>
        <v>9.7E-5</v>
      </c>
    </row>
    <row r="37" spans="1:17" s="272" customFormat="1">
      <c r="A37" s="253">
        <f t="shared" si="0"/>
        <v>29</v>
      </c>
      <c r="B37" s="271" t="s">
        <v>412</v>
      </c>
      <c r="C37" s="261">
        <f>SUM(E37:Q37)</f>
        <v>0.99999999999999989</v>
      </c>
      <c r="D37" s="264"/>
      <c r="E37" s="261">
        <f t="shared" ref="E37:Q37" si="10">SUM(E35:E36)</f>
        <v>0.53428199999999992</v>
      </c>
      <c r="F37" s="261">
        <f t="shared" si="10"/>
        <v>0.13098499999999999</v>
      </c>
      <c r="G37" s="261">
        <f t="shared" si="10"/>
        <v>0.13225000000000001</v>
      </c>
      <c r="H37" s="261">
        <f t="shared" si="10"/>
        <v>8.5533999999999999E-2</v>
      </c>
      <c r="I37" s="261">
        <f t="shared" si="10"/>
        <v>5.6502999999999998E-2</v>
      </c>
      <c r="J37" s="261">
        <f t="shared" si="10"/>
        <v>1.54E-4</v>
      </c>
      <c r="K37" s="261">
        <f t="shared" si="10"/>
        <v>4.2009999999999999E-3</v>
      </c>
      <c r="L37" s="261">
        <f t="shared" si="10"/>
        <v>2.6601E-2</v>
      </c>
      <c r="M37" s="261">
        <f t="shared" si="10"/>
        <v>2.5535000000000002E-2</v>
      </c>
      <c r="N37" s="261">
        <f t="shared" si="10"/>
        <v>0</v>
      </c>
      <c r="O37" s="261">
        <f t="shared" si="10"/>
        <v>0</v>
      </c>
      <c r="P37" s="261">
        <f t="shared" si="10"/>
        <v>3.6150000000000002E-3</v>
      </c>
      <c r="Q37" s="261">
        <f t="shared" si="10"/>
        <v>3.4000000000000002E-4</v>
      </c>
    </row>
    <row r="38" spans="1:17" s="272" customFormat="1">
      <c r="A38" s="253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</row>
    <row r="39" spans="1:17">
      <c r="A39" s="273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</row>
    <row r="40" spans="1:17">
      <c r="A40" s="273"/>
    </row>
    <row r="41" spans="1:17">
      <c r="A41" s="273"/>
    </row>
    <row r="42" spans="1:17">
      <c r="A42" s="273"/>
    </row>
    <row r="43" spans="1:17">
      <c r="A43" s="273"/>
    </row>
    <row r="44" spans="1:17">
      <c r="A44" s="273"/>
    </row>
    <row r="45" spans="1:17">
      <c r="A45" s="273"/>
    </row>
    <row r="46" spans="1:17">
      <c r="A46" s="273"/>
    </row>
    <row r="47" spans="1:17">
      <c r="A47" s="273"/>
    </row>
    <row r="48" spans="1:17">
      <c r="A48" s="273"/>
    </row>
    <row r="49" spans="1:1">
      <c r="A49" s="273"/>
    </row>
    <row r="50" spans="1:1">
      <c r="A50" s="273"/>
    </row>
    <row r="51" spans="1:1">
      <c r="A51" s="273"/>
    </row>
    <row r="52" spans="1:1">
      <c r="A52" s="273"/>
    </row>
    <row r="53" spans="1:1">
      <c r="A53" s="273"/>
    </row>
    <row r="54" spans="1:1">
      <c r="A54" s="273"/>
    </row>
  </sheetData>
  <mergeCells count="5">
    <mergeCell ref="A1:Q1"/>
    <mergeCell ref="A2:Q2"/>
    <mergeCell ref="A3:Q3"/>
    <mergeCell ref="A4:Q4"/>
    <mergeCell ref="C8:Q8"/>
  </mergeCells>
  <pageMargins left="0.5" right="0.5" top="1" bottom="1" header="0.5" footer="0.5"/>
  <pageSetup scale="54" orientation="landscape" horizontalDpi="300" verticalDpi="300" r:id="rId1"/>
  <headerFooter alignWithMargins="0">
    <oddFooter>&amp;R&amp;F
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7"/>
  <sheetViews>
    <sheetView showGridLines="0" zoomScaleNormal="100" workbookViewId="0">
      <selection activeCell="C21" sqref="C21"/>
    </sheetView>
  </sheetViews>
  <sheetFormatPr defaultRowHeight="11.25"/>
  <cols>
    <col min="1" max="1" width="3.85546875" style="249" bestFit="1" customWidth="1"/>
    <col min="2" max="2" width="29.28515625" style="249" bestFit="1" customWidth="1"/>
    <col min="3" max="3" width="11.5703125" style="249" bestFit="1" customWidth="1"/>
    <col min="4" max="4" width="3.28515625" style="249" customWidth="1"/>
    <col min="5" max="5" width="13.140625" style="249" bestFit="1" customWidth="1"/>
    <col min="6" max="6" width="11.7109375" style="249" bestFit="1" customWidth="1"/>
    <col min="7" max="8" width="15" style="249" bestFit="1" customWidth="1"/>
    <col min="9" max="9" width="13.28515625" style="249" bestFit="1" customWidth="1"/>
    <col min="10" max="10" width="11.140625" style="249" bestFit="1" customWidth="1"/>
    <col min="11" max="12" width="9.5703125" style="249" bestFit="1" customWidth="1"/>
    <col min="13" max="13" width="11.28515625" style="249" bestFit="1" customWidth="1"/>
    <col min="14" max="15" width="10.28515625" style="249" bestFit="1" customWidth="1"/>
    <col min="16" max="16" width="10.5703125" style="249" bestFit="1" customWidth="1"/>
    <col min="17" max="17" width="13.85546875" style="249" bestFit="1" customWidth="1"/>
    <col min="18" max="256" width="8.85546875" style="249"/>
    <col min="257" max="257" width="5.28515625" style="249" customWidth="1"/>
    <col min="258" max="258" width="37.28515625" style="249" bestFit="1" customWidth="1"/>
    <col min="259" max="259" width="15.28515625" style="249" customWidth="1"/>
    <col min="260" max="260" width="3.28515625" style="249" customWidth="1"/>
    <col min="261" max="263" width="15.28515625" style="249" customWidth="1"/>
    <col min="264" max="264" width="14" style="249" customWidth="1"/>
    <col min="265" max="265" width="14.28515625" style="249" customWidth="1"/>
    <col min="266" max="266" width="11.85546875" style="249" customWidth="1"/>
    <col min="267" max="267" width="14.42578125" style="249" customWidth="1"/>
    <col min="268" max="268" width="12.5703125" style="249" customWidth="1"/>
    <col min="269" max="271" width="15.28515625" style="249" customWidth="1"/>
    <col min="272" max="272" width="12.42578125" style="249" customWidth="1"/>
    <col min="273" max="273" width="15.28515625" style="249" customWidth="1"/>
    <col min="274" max="512" width="8.85546875" style="249"/>
    <col min="513" max="513" width="5.28515625" style="249" customWidth="1"/>
    <col min="514" max="514" width="37.28515625" style="249" bestFit="1" customWidth="1"/>
    <col min="515" max="515" width="15.28515625" style="249" customWidth="1"/>
    <col min="516" max="516" width="3.28515625" style="249" customWidth="1"/>
    <col min="517" max="519" width="15.28515625" style="249" customWidth="1"/>
    <col min="520" max="520" width="14" style="249" customWidth="1"/>
    <col min="521" max="521" width="14.28515625" style="249" customWidth="1"/>
    <col min="522" max="522" width="11.85546875" style="249" customWidth="1"/>
    <col min="523" max="523" width="14.42578125" style="249" customWidth="1"/>
    <col min="524" max="524" width="12.5703125" style="249" customWidth="1"/>
    <col min="525" max="527" width="15.28515625" style="249" customWidth="1"/>
    <col min="528" max="528" width="12.42578125" style="249" customWidth="1"/>
    <col min="529" max="529" width="15.28515625" style="249" customWidth="1"/>
    <col min="530" max="768" width="8.85546875" style="249"/>
    <col min="769" max="769" width="5.28515625" style="249" customWidth="1"/>
    <col min="770" max="770" width="37.28515625" style="249" bestFit="1" customWidth="1"/>
    <col min="771" max="771" width="15.28515625" style="249" customWidth="1"/>
    <col min="772" max="772" width="3.28515625" style="249" customWidth="1"/>
    <col min="773" max="775" width="15.28515625" style="249" customWidth="1"/>
    <col min="776" max="776" width="14" style="249" customWidth="1"/>
    <col min="777" max="777" width="14.28515625" style="249" customWidth="1"/>
    <col min="778" max="778" width="11.85546875" style="249" customWidth="1"/>
    <col min="779" max="779" width="14.42578125" style="249" customWidth="1"/>
    <col min="780" max="780" width="12.5703125" style="249" customWidth="1"/>
    <col min="781" max="783" width="15.28515625" style="249" customWidth="1"/>
    <col min="784" max="784" width="12.42578125" style="249" customWidth="1"/>
    <col min="785" max="785" width="15.28515625" style="249" customWidth="1"/>
    <col min="786" max="1024" width="8.85546875" style="249"/>
    <col min="1025" max="1025" width="5.28515625" style="249" customWidth="1"/>
    <col min="1026" max="1026" width="37.28515625" style="249" bestFit="1" customWidth="1"/>
    <col min="1027" max="1027" width="15.28515625" style="249" customWidth="1"/>
    <col min="1028" max="1028" width="3.28515625" style="249" customWidth="1"/>
    <col min="1029" max="1031" width="15.28515625" style="249" customWidth="1"/>
    <col min="1032" max="1032" width="14" style="249" customWidth="1"/>
    <col min="1033" max="1033" width="14.28515625" style="249" customWidth="1"/>
    <col min="1034" max="1034" width="11.85546875" style="249" customWidth="1"/>
    <col min="1035" max="1035" width="14.42578125" style="249" customWidth="1"/>
    <col min="1036" max="1036" width="12.5703125" style="249" customWidth="1"/>
    <col min="1037" max="1039" width="15.28515625" style="249" customWidth="1"/>
    <col min="1040" max="1040" width="12.42578125" style="249" customWidth="1"/>
    <col min="1041" max="1041" width="15.28515625" style="249" customWidth="1"/>
    <col min="1042" max="1280" width="8.85546875" style="249"/>
    <col min="1281" max="1281" width="5.28515625" style="249" customWidth="1"/>
    <col min="1282" max="1282" width="37.28515625" style="249" bestFit="1" customWidth="1"/>
    <col min="1283" max="1283" width="15.28515625" style="249" customWidth="1"/>
    <col min="1284" max="1284" width="3.28515625" style="249" customWidth="1"/>
    <col min="1285" max="1287" width="15.28515625" style="249" customWidth="1"/>
    <col min="1288" max="1288" width="14" style="249" customWidth="1"/>
    <col min="1289" max="1289" width="14.28515625" style="249" customWidth="1"/>
    <col min="1290" max="1290" width="11.85546875" style="249" customWidth="1"/>
    <col min="1291" max="1291" width="14.42578125" style="249" customWidth="1"/>
    <col min="1292" max="1292" width="12.5703125" style="249" customWidth="1"/>
    <col min="1293" max="1295" width="15.28515625" style="249" customWidth="1"/>
    <col min="1296" max="1296" width="12.42578125" style="249" customWidth="1"/>
    <col min="1297" max="1297" width="15.28515625" style="249" customWidth="1"/>
    <col min="1298" max="1536" width="8.85546875" style="249"/>
    <col min="1537" max="1537" width="5.28515625" style="249" customWidth="1"/>
    <col min="1538" max="1538" width="37.28515625" style="249" bestFit="1" customWidth="1"/>
    <col min="1539" max="1539" width="15.28515625" style="249" customWidth="1"/>
    <col min="1540" max="1540" width="3.28515625" style="249" customWidth="1"/>
    <col min="1541" max="1543" width="15.28515625" style="249" customWidth="1"/>
    <col min="1544" max="1544" width="14" style="249" customWidth="1"/>
    <col min="1545" max="1545" width="14.28515625" style="249" customWidth="1"/>
    <col min="1546" max="1546" width="11.85546875" style="249" customWidth="1"/>
    <col min="1547" max="1547" width="14.42578125" style="249" customWidth="1"/>
    <col min="1548" max="1548" width="12.5703125" style="249" customWidth="1"/>
    <col min="1549" max="1551" width="15.28515625" style="249" customWidth="1"/>
    <col min="1552" max="1552" width="12.42578125" style="249" customWidth="1"/>
    <col min="1553" max="1553" width="15.28515625" style="249" customWidth="1"/>
    <col min="1554" max="1792" width="8.85546875" style="249"/>
    <col min="1793" max="1793" width="5.28515625" style="249" customWidth="1"/>
    <col min="1794" max="1794" width="37.28515625" style="249" bestFit="1" customWidth="1"/>
    <col min="1795" max="1795" width="15.28515625" style="249" customWidth="1"/>
    <col min="1796" max="1796" width="3.28515625" style="249" customWidth="1"/>
    <col min="1797" max="1799" width="15.28515625" style="249" customWidth="1"/>
    <col min="1800" max="1800" width="14" style="249" customWidth="1"/>
    <col min="1801" max="1801" width="14.28515625" style="249" customWidth="1"/>
    <col min="1802" max="1802" width="11.85546875" style="249" customWidth="1"/>
    <col min="1803" max="1803" width="14.42578125" style="249" customWidth="1"/>
    <col min="1804" max="1804" width="12.5703125" style="249" customWidth="1"/>
    <col min="1805" max="1807" width="15.28515625" style="249" customWidth="1"/>
    <col min="1808" max="1808" width="12.42578125" style="249" customWidth="1"/>
    <col min="1809" max="1809" width="15.28515625" style="249" customWidth="1"/>
    <col min="1810" max="2048" width="8.85546875" style="249"/>
    <col min="2049" max="2049" width="5.28515625" style="249" customWidth="1"/>
    <col min="2050" max="2050" width="37.28515625" style="249" bestFit="1" customWidth="1"/>
    <col min="2051" max="2051" width="15.28515625" style="249" customWidth="1"/>
    <col min="2052" max="2052" width="3.28515625" style="249" customWidth="1"/>
    <col min="2053" max="2055" width="15.28515625" style="249" customWidth="1"/>
    <col min="2056" max="2056" width="14" style="249" customWidth="1"/>
    <col min="2057" max="2057" width="14.28515625" style="249" customWidth="1"/>
    <col min="2058" max="2058" width="11.85546875" style="249" customWidth="1"/>
    <col min="2059" max="2059" width="14.42578125" style="249" customWidth="1"/>
    <col min="2060" max="2060" width="12.5703125" style="249" customWidth="1"/>
    <col min="2061" max="2063" width="15.28515625" style="249" customWidth="1"/>
    <col min="2064" max="2064" width="12.42578125" style="249" customWidth="1"/>
    <col min="2065" max="2065" width="15.28515625" style="249" customWidth="1"/>
    <col min="2066" max="2304" width="8.85546875" style="249"/>
    <col min="2305" max="2305" width="5.28515625" style="249" customWidth="1"/>
    <col min="2306" max="2306" width="37.28515625" style="249" bestFit="1" customWidth="1"/>
    <col min="2307" max="2307" width="15.28515625" style="249" customWidth="1"/>
    <col min="2308" max="2308" width="3.28515625" style="249" customWidth="1"/>
    <col min="2309" max="2311" width="15.28515625" style="249" customWidth="1"/>
    <col min="2312" max="2312" width="14" style="249" customWidth="1"/>
    <col min="2313" max="2313" width="14.28515625" style="249" customWidth="1"/>
    <col min="2314" max="2314" width="11.85546875" style="249" customWidth="1"/>
    <col min="2315" max="2315" width="14.42578125" style="249" customWidth="1"/>
    <col min="2316" max="2316" width="12.5703125" style="249" customWidth="1"/>
    <col min="2317" max="2319" width="15.28515625" style="249" customWidth="1"/>
    <col min="2320" max="2320" width="12.42578125" style="249" customWidth="1"/>
    <col min="2321" max="2321" width="15.28515625" style="249" customWidth="1"/>
    <col min="2322" max="2560" width="8.85546875" style="249"/>
    <col min="2561" max="2561" width="5.28515625" style="249" customWidth="1"/>
    <col min="2562" max="2562" width="37.28515625" style="249" bestFit="1" customWidth="1"/>
    <col min="2563" max="2563" width="15.28515625" style="249" customWidth="1"/>
    <col min="2564" max="2564" width="3.28515625" style="249" customWidth="1"/>
    <col min="2565" max="2567" width="15.28515625" style="249" customWidth="1"/>
    <col min="2568" max="2568" width="14" style="249" customWidth="1"/>
    <col min="2569" max="2569" width="14.28515625" style="249" customWidth="1"/>
    <col min="2570" max="2570" width="11.85546875" style="249" customWidth="1"/>
    <col min="2571" max="2571" width="14.42578125" style="249" customWidth="1"/>
    <col min="2572" max="2572" width="12.5703125" style="249" customWidth="1"/>
    <col min="2573" max="2575" width="15.28515625" style="249" customWidth="1"/>
    <col min="2576" max="2576" width="12.42578125" style="249" customWidth="1"/>
    <col min="2577" max="2577" width="15.28515625" style="249" customWidth="1"/>
    <col min="2578" max="2816" width="8.85546875" style="249"/>
    <col min="2817" max="2817" width="5.28515625" style="249" customWidth="1"/>
    <col min="2818" max="2818" width="37.28515625" style="249" bestFit="1" customWidth="1"/>
    <col min="2819" max="2819" width="15.28515625" style="249" customWidth="1"/>
    <col min="2820" max="2820" width="3.28515625" style="249" customWidth="1"/>
    <col min="2821" max="2823" width="15.28515625" style="249" customWidth="1"/>
    <col min="2824" max="2824" width="14" style="249" customWidth="1"/>
    <col min="2825" max="2825" width="14.28515625" style="249" customWidth="1"/>
    <col min="2826" max="2826" width="11.85546875" style="249" customWidth="1"/>
    <col min="2827" max="2827" width="14.42578125" style="249" customWidth="1"/>
    <col min="2828" max="2828" width="12.5703125" style="249" customWidth="1"/>
    <col min="2829" max="2831" width="15.28515625" style="249" customWidth="1"/>
    <col min="2832" max="2832" width="12.42578125" style="249" customWidth="1"/>
    <col min="2833" max="2833" width="15.28515625" style="249" customWidth="1"/>
    <col min="2834" max="3072" width="8.85546875" style="249"/>
    <col min="3073" max="3073" width="5.28515625" style="249" customWidth="1"/>
    <col min="3074" max="3074" width="37.28515625" style="249" bestFit="1" customWidth="1"/>
    <col min="3075" max="3075" width="15.28515625" style="249" customWidth="1"/>
    <col min="3076" max="3076" width="3.28515625" style="249" customWidth="1"/>
    <col min="3077" max="3079" width="15.28515625" style="249" customWidth="1"/>
    <col min="3080" max="3080" width="14" style="249" customWidth="1"/>
    <col min="3081" max="3081" width="14.28515625" style="249" customWidth="1"/>
    <col min="3082" max="3082" width="11.85546875" style="249" customWidth="1"/>
    <col min="3083" max="3083" width="14.42578125" style="249" customWidth="1"/>
    <col min="3084" max="3084" width="12.5703125" style="249" customWidth="1"/>
    <col min="3085" max="3087" width="15.28515625" style="249" customWidth="1"/>
    <col min="3088" max="3088" width="12.42578125" style="249" customWidth="1"/>
    <col min="3089" max="3089" width="15.28515625" style="249" customWidth="1"/>
    <col min="3090" max="3328" width="8.85546875" style="249"/>
    <col min="3329" max="3329" width="5.28515625" style="249" customWidth="1"/>
    <col min="3330" max="3330" width="37.28515625" style="249" bestFit="1" customWidth="1"/>
    <col min="3331" max="3331" width="15.28515625" style="249" customWidth="1"/>
    <col min="3332" max="3332" width="3.28515625" style="249" customWidth="1"/>
    <col min="3333" max="3335" width="15.28515625" style="249" customWidth="1"/>
    <col min="3336" max="3336" width="14" style="249" customWidth="1"/>
    <col min="3337" max="3337" width="14.28515625" style="249" customWidth="1"/>
    <col min="3338" max="3338" width="11.85546875" style="249" customWidth="1"/>
    <col min="3339" max="3339" width="14.42578125" style="249" customWidth="1"/>
    <col min="3340" max="3340" width="12.5703125" style="249" customWidth="1"/>
    <col min="3341" max="3343" width="15.28515625" style="249" customWidth="1"/>
    <col min="3344" max="3344" width="12.42578125" style="249" customWidth="1"/>
    <col min="3345" max="3345" width="15.28515625" style="249" customWidth="1"/>
    <col min="3346" max="3584" width="8.85546875" style="249"/>
    <col min="3585" max="3585" width="5.28515625" style="249" customWidth="1"/>
    <col min="3586" max="3586" width="37.28515625" style="249" bestFit="1" customWidth="1"/>
    <col min="3587" max="3587" width="15.28515625" style="249" customWidth="1"/>
    <col min="3588" max="3588" width="3.28515625" style="249" customWidth="1"/>
    <col min="3589" max="3591" width="15.28515625" style="249" customWidth="1"/>
    <col min="3592" max="3592" width="14" style="249" customWidth="1"/>
    <col min="3593" max="3593" width="14.28515625" style="249" customWidth="1"/>
    <col min="3594" max="3594" width="11.85546875" style="249" customWidth="1"/>
    <col min="3595" max="3595" width="14.42578125" style="249" customWidth="1"/>
    <col min="3596" max="3596" width="12.5703125" style="249" customWidth="1"/>
    <col min="3597" max="3599" width="15.28515625" style="249" customWidth="1"/>
    <col min="3600" max="3600" width="12.42578125" style="249" customWidth="1"/>
    <col min="3601" max="3601" width="15.28515625" style="249" customWidth="1"/>
    <col min="3602" max="3840" width="8.85546875" style="249"/>
    <col min="3841" max="3841" width="5.28515625" style="249" customWidth="1"/>
    <col min="3842" max="3842" width="37.28515625" style="249" bestFit="1" customWidth="1"/>
    <col min="3843" max="3843" width="15.28515625" style="249" customWidth="1"/>
    <col min="3844" max="3844" width="3.28515625" style="249" customWidth="1"/>
    <col min="3845" max="3847" width="15.28515625" style="249" customWidth="1"/>
    <col min="3848" max="3848" width="14" style="249" customWidth="1"/>
    <col min="3849" max="3849" width="14.28515625" style="249" customWidth="1"/>
    <col min="3850" max="3850" width="11.85546875" style="249" customWidth="1"/>
    <col min="3851" max="3851" width="14.42578125" style="249" customWidth="1"/>
    <col min="3852" max="3852" width="12.5703125" style="249" customWidth="1"/>
    <col min="3853" max="3855" width="15.28515625" style="249" customWidth="1"/>
    <col min="3856" max="3856" width="12.42578125" style="249" customWidth="1"/>
    <col min="3857" max="3857" width="15.28515625" style="249" customWidth="1"/>
    <col min="3858" max="4096" width="8.85546875" style="249"/>
    <col min="4097" max="4097" width="5.28515625" style="249" customWidth="1"/>
    <col min="4098" max="4098" width="37.28515625" style="249" bestFit="1" customWidth="1"/>
    <col min="4099" max="4099" width="15.28515625" style="249" customWidth="1"/>
    <col min="4100" max="4100" width="3.28515625" style="249" customWidth="1"/>
    <col min="4101" max="4103" width="15.28515625" style="249" customWidth="1"/>
    <col min="4104" max="4104" width="14" style="249" customWidth="1"/>
    <col min="4105" max="4105" width="14.28515625" style="249" customWidth="1"/>
    <col min="4106" max="4106" width="11.85546875" style="249" customWidth="1"/>
    <col min="4107" max="4107" width="14.42578125" style="249" customWidth="1"/>
    <col min="4108" max="4108" width="12.5703125" style="249" customWidth="1"/>
    <col min="4109" max="4111" width="15.28515625" style="249" customWidth="1"/>
    <col min="4112" max="4112" width="12.42578125" style="249" customWidth="1"/>
    <col min="4113" max="4113" width="15.28515625" style="249" customWidth="1"/>
    <col min="4114" max="4352" width="8.85546875" style="249"/>
    <col min="4353" max="4353" width="5.28515625" style="249" customWidth="1"/>
    <col min="4354" max="4354" width="37.28515625" style="249" bestFit="1" customWidth="1"/>
    <col min="4355" max="4355" width="15.28515625" style="249" customWidth="1"/>
    <col min="4356" max="4356" width="3.28515625" style="249" customWidth="1"/>
    <col min="4357" max="4359" width="15.28515625" style="249" customWidth="1"/>
    <col min="4360" max="4360" width="14" style="249" customWidth="1"/>
    <col min="4361" max="4361" width="14.28515625" style="249" customWidth="1"/>
    <col min="4362" max="4362" width="11.85546875" style="249" customWidth="1"/>
    <col min="4363" max="4363" width="14.42578125" style="249" customWidth="1"/>
    <col min="4364" max="4364" width="12.5703125" style="249" customWidth="1"/>
    <col min="4365" max="4367" width="15.28515625" style="249" customWidth="1"/>
    <col min="4368" max="4368" width="12.42578125" style="249" customWidth="1"/>
    <col min="4369" max="4369" width="15.28515625" style="249" customWidth="1"/>
    <col min="4370" max="4608" width="8.85546875" style="249"/>
    <col min="4609" max="4609" width="5.28515625" style="249" customWidth="1"/>
    <col min="4610" max="4610" width="37.28515625" style="249" bestFit="1" customWidth="1"/>
    <col min="4611" max="4611" width="15.28515625" style="249" customWidth="1"/>
    <col min="4612" max="4612" width="3.28515625" style="249" customWidth="1"/>
    <col min="4613" max="4615" width="15.28515625" style="249" customWidth="1"/>
    <col min="4616" max="4616" width="14" style="249" customWidth="1"/>
    <col min="4617" max="4617" width="14.28515625" style="249" customWidth="1"/>
    <col min="4618" max="4618" width="11.85546875" style="249" customWidth="1"/>
    <col min="4619" max="4619" width="14.42578125" style="249" customWidth="1"/>
    <col min="4620" max="4620" width="12.5703125" style="249" customWidth="1"/>
    <col min="4621" max="4623" width="15.28515625" style="249" customWidth="1"/>
    <col min="4624" max="4624" width="12.42578125" style="249" customWidth="1"/>
    <col min="4625" max="4625" width="15.28515625" style="249" customWidth="1"/>
    <col min="4626" max="4864" width="8.85546875" style="249"/>
    <col min="4865" max="4865" width="5.28515625" style="249" customWidth="1"/>
    <col min="4866" max="4866" width="37.28515625" style="249" bestFit="1" customWidth="1"/>
    <col min="4867" max="4867" width="15.28515625" style="249" customWidth="1"/>
    <col min="4868" max="4868" width="3.28515625" style="249" customWidth="1"/>
    <col min="4869" max="4871" width="15.28515625" style="249" customWidth="1"/>
    <col min="4872" max="4872" width="14" style="249" customWidth="1"/>
    <col min="4873" max="4873" width="14.28515625" style="249" customWidth="1"/>
    <col min="4874" max="4874" width="11.85546875" style="249" customWidth="1"/>
    <col min="4875" max="4875" width="14.42578125" style="249" customWidth="1"/>
    <col min="4876" max="4876" width="12.5703125" style="249" customWidth="1"/>
    <col min="4877" max="4879" width="15.28515625" style="249" customWidth="1"/>
    <col min="4880" max="4880" width="12.42578125" style="249" customWidth="1"/>
    <col min="4881" max="4881" width="15.28515625" style="249" customWidth="1"/>
    <col min="4882" max="5120" width="8.85546875" style="249"/>
    <col min="5121" max="5121" width="5.28515625" style="249" customWidth="1"/>
    <col min="5122" max="5122" width="37.28515625" style="249" bestFit="1" customWidth="1"/>
    <col min="5123" max="5123" width="15.28515625" style="249" customWidth="1"/>
    <col min="5124" max="5124" width="3.28515625" style="249" customWidth="1"/>
    <col min="5125" max="5127" width="15.28515625" style="249" customWidth="1"/>
    <col min="5128" max="5128" width="14" style="249" customWidth="1"/>
    <col min="5129" max="5129" width="14.28515625" style="249" customWidth="1"/>
    <col min="5130" max="5130" width="11.85546875" style="249" customWidth="1"/>
    <col min="5131" max="5131" width="14.42578125" style="249" customWidth="1"/>
    <col min="5132" max="5132" width="12.5703125" style="249" customWidth="1"/>
    <col min="5133" max="5135" width="15.28515625" style="249" customWidth="1"/>
    <col min="5136" max="5136" width="12.42578125" style="249" customWidth="1"/>
    <col min="5137" max="5137" width="15.28515625" style="249" customWidth="1"/>
    <col min="5138" max="5376" width="8.85546875" style="249"/>
    <col min="5377" max="5377" width="5.28515625" style="249" customWidth="1"/>
    <col min="5378" max="5378" width="37.28515625" style="249" bestFit="1" customWidth="1"/>
    <col min="5379" max="5379" width="15.28515625" style="249" customWidth="1"/>
    <col min="5380" max="5380" width="3.28515625" style="249" customWidth="1"/>
    <col min="5381" max="5383" width="15.28515625" style="249" customWidth="1"/>
    <col min="5384" max="5384" width="14" style="249" customWidth="1"/>
    <col min="5385" max="5385" width="14.28515625" style="249" customWidth="1"/>
    <col min="5386" max="5386" width="11.85546875" style="249" customWidth="1"/>
    <col min="5387" max="5387" width="14.42578125" style="249" customWidth="1"/>
    <col min="5388" max="5388" width="12.5703125" style="249" customWidth="1"/>
    <col min="5389" max="5391" width="15.28515625" style="249" customWidth="1"/>
    <col min="5392" max="5392" width="12.42578125" style="249" customWidth="1"/>
    <col min="5393" max="5393" width="15.28515625" style="249" customWidth="1"/>
    <col min="5394" max="5632" width="8.85546875" style="249"/>
    <col min="5633" max="5633" width="5.28515625" style="249" customWidth="1"/>
    <col min="5634" max="5634" width="37.28515625" style="249" bestFit="1" customWidth="1"/>
    <col min="5635" max="5635" width="15.28515625" style="249" customWidth="1"/>
    <col min="5636" max="5636" width="3.28515625" style="249" customWidth="1"/>
    <col min="5637" max="5639" width="15.28515625" style="249" customWidth="1"/>
    <col min="5640" max="5640" width="14" style="249" customWidth="1"/>
    <col min="5641" max="5641" width="14.28515625" style="249" customWidth="1"/>
    <col min="5642" max="5642" width="11.85546875" style="249" customWidth="1"/>
    <col min="5643" max="5643" width="14.42578125" style="249" customWidth="1"/>
    <col min="5644" max="5644" width="12.5703125" style="249" customWidth="1"/>
    <col min="5645" max="5647" width="15.28515625" style="249" customWidth="1"/>
    <col min="5648" max="5648" width="12.42578125" style="249" customWidth="1"/>
    <col min="5649" max="5649" width="15.28515625" style="249" customWidth="1"/>
    <col min="5650" max="5888" width="8.85546875" style="249"/>
    <col min="5889" max="5889" width="5.28515625" style="249" customWidth="1"/>
    <col min="5890" max="5890" width="37.28515625" style="249" bestFit="1" customWidth="1"/>
    <col min="5891" max="5891" width="15.28515625" style="249" customWidth="1"/>
    <col min="5892" max="5892" width="3.28515625" style="249" customWidth="1"/>
    <col min="5893" max="5895" width="15.28515625" style="249" customWidth="1"/>
    <col min="5896" max="5896" width="14" style="249" customWidth="1"/>
    <col min="5897" max="5897" width="14.28515625" style="249" customWidth="1"/>
    <col min="5898" max="5898" width="11.85546875" style="249" customWidth="1"/>
    <col min="5899" max="5899" width="14.42578125" style="249" customWidth="1"/>
    <col min="5900" max="5900" width="12.5703125" style="249" customWidth="1"/>
    <col min="5901" max="5903" width="15.28515625" style="249" customWidth="1"/>
    <col min="5904" max="5904" width="12.42578125" style="249" customWidth="1"/>
    <col min="5905" max="5905" width="15.28515625" style="249" customWidth="1"/>
    <col min="5906" max="6144" width="8.85546875" style="249"/>
    <col min="6145" max="6145" width="5.28515625" style="249" customWidth="1"/>
    <col min="6146" max="6146" width="37.28515625" style="249" bestFit="1" customWidth="1"/>
    <col min="6147" max="6147" width="15.28515625" style="249" customWidth="1"/>
    <col min="6148" max="6148" width="3.28515625" style="249" customWidth="1"/>
    <col min="6149" max="6151" width="15.28515625" style="249" customWidth="1"/>
    <col min="6152" max="6152" width="14" style="249" customWidth="1"/>
    <col min="6153" max="6153" width="14.28515625" style="249" customWidth="1"/>
    <col min="6154" max="6154" width="11.85546875" style="249" customWidth="1"/>
    <col min="6155" max="6155" width="14.42578125" style="249" customWidth="1"/>
    <col min="6156" max="6156" width="12.5703125" style="249" customWidth="1"/>
    <col min="6157" max="6159" width="15.28515625" style="249" customWidth="1"/>
    <col min="6160" max="6160" width="12.42578125" style="249" customWidth="1"/>
    <col min="6161" max="6161" width="15.28515625" style="249" customWidth="1"/>
    <col min="6162" max="6400" width="8.85546875" style="249"/>
    <col min="6401" max="6401" width="5.28515625" style="249" customWidth="1"/>
    <col min="6402" max="6402" width="37.28515625" style="249" bestFit="1" customWidth="1"/>
    <col min="6403" max="6403" width="15.28515625" style="249" customWidth="1"/>
    <col min="6404" max="6404" width="3.28515625" style="249" customWidth="1"/>
    <col min="6405" max="6407" width="15.28515625" style="249" customWidth="1"/>
    <col min="6408" max="6408" width="14" style="249" customWidth="1"/>
    <col min="6409" max="6409" width="14.28515625" style="249" customWidth="1"/>
    <col min="6410" max="6410" width="11.85546875" style="249" customWidth="1"/>
    <col min="6411" max="6411" width="14.42578125" style="249" customWidth="1"/>
    <col min="6412" max="6412" width="12.5703125" style="249" customWidth="1"/>
    <col min="6413" max="6415" width="15.28515625" style="249" customWidth="1"/>
    <col min="6416" max="6416" width="12.42578125" style="249" customWidth="1"/>
    <col min="6417" max="6417" width="15.28515625" style="249" customWidth="1"/>
    <col min="6418" max="6656" width="8.85546875" style="249"/>
    <col min="6657" max="6657" width="5.28515625" style="249" customWidth="1"/>
    <col min="6658" max="6658" width="37.28515625" style="249" bestFit="1" customWidth="1"/>
    <col min="6659" max="6659" width="15.28515625" style="249" customWidth="1"/>
    <col min="6660" max="6660" width="3.28515625" style="249" customWidth="1"/>
    <col min="6661" max="6663" width="15.28515625" style="249" customWidth="1"/>
    <col min="6664" max="6664" width="14" style="249" customWidth="1"/>
    <col min="6665" max="6665" width="14.28515625" style="249" customWidth="1"/>
    <col min="6666" max="6666" width="11.85546875" style="249" customWidth="1"/>
    <col min="6667" max="6667" width="14.42578125" style="249" customWidth="1"/>
    <col min="6668" max="6668" width="12.5703125" style="249" customWidth="1"/>
    <col min="6669" max="6671" width="15.28515625" style="249" customWidth="1"/>
    <col min="6672" max="6672" width="12.42578125" style="249" customWidth="1"/>
    <col min="6673" max="6673" width="15.28515625" style="249" customWidth="1"/>
    <col min="6674" max="6912" width="8.85546875" style="249"/>
    <col min="6913" max="6913" width="5.28515625" style="249" customWidth="1"/>
    <col min="6914" max="6914" width="37.28515625" style="249" bestFit="1" customWidth="1"/>
    <col min="6915" max="6915" width="15.28515625" style="249" customWidth="1"/>
    <col min="6916" max="6916" width="3.28515625" style="249" customWidth="1"/>
    <col min="6917" max="6919" width="15.28515625" style="249" customWidth="1"/>
    <col min="6920" max="6920" width="14" style="249" customWidth="1"/>
    <col min="6921" max="6921" width="14.28515625" style="249" customWidth="1"/>
    <col min="6922" max="6922" width="11.85546875" style="249" customWidth="1"/>
    <col min="6923" max="6923" width="14.42578125" style="249" customWidth="1"/>
    <col min="6924" max="6924" width="12.5703125" style="249" customWidth="1"/>
    <col min="6925" max="6927" width="15.28515625" style="249" customWidth="1"/>
    <col min="6928" max="6928" width="12.42578125" style="249" customWidth="1"/>
    <col min="6929" max="6929" width="15.28515625" style="249" customWidth="1"/>
    <col min="6930" max="7168" width="8.85546875" style="249"/>
    <col min="7169" max="7169" width="5.28515625" style="249" customWidth="1"/>
    <col min="7170" max="7170" width="37.28515625" style="249" bestFit="1" customWidth="1"/>
    <col min="7171" max="7171" width="15.28515625" style="249" customWidth="1"/>
    <col min="7172" max="7172" width="3.28515625" style="249" customWidth="1"/>
    <col min="7173" max="7175" width="15.28515625" style="249" customWidth="1"/>
    <col min="7176" max="7176" width="14" style="249" customWidth="1"/>
    <col min="7177" max="7177" width="14.28515625" style="249" customWidth="1"/>
    <col min="7178" max="7178" width="11.85546875" style="249" customWidth="1"/>
    <col min="7179" max="7179" width="14.42578125" style="249" customWidth="1"/>
    <col min="7180" max="7180" width="12.5703125" style="249" customWidth="1"/>
    <col min="7181" max="7183" width="15.28515625" style="249" customWidth="1"/>
    <col min="7184" max="7184" width="12.42578125" style="249" customWidth="1"/>
    <col min="7185" max="7185" width="15.28515625" style="249" customWidth="1"/>
    <col min="7186" max="7424" width="8.85546875" style="249"/>
    <col min="7425" max="7425" width="5.28515625" style="249" customWidth="1"/>
    <col min="7426" max="7426" width="37.28515625" style="249" bestFit="1" customWidth="1"/>
    <col min="7427" max="7427" width="15.28515625" style="249" customWidth="1"/>
    <col min="7428" max="7428" width="3.28515625" style="249" customWidth="1"/>
    <col min="7429" max="7431" width="15.28515625" style="249" customWidth="1"/>
    <col min="7432" max="7432" width="14" style="249" customWidth="1"/>
    <col min="7433" max="7433" width="14.28515625" style="249" customWidth="1"/>
    <col min="7434" max="7434" width="11.85546875" style="249" customWidth="1"/>
    <col min="7435" max="7435" width="14.42578125" style="249" customWidth="1"/>
    <col min="7436" max="7436" width="12.5703125" style="249" customWidth="1"/>
    <col min="7437" max="7439" width="15.28515625" style="249" customWidth="1"/>
    <col min="7440" max="7440" width="12.42578125" style="249" customWidth="1"/>
    <col min="7441" max="7441" width="15.28515625" style="249" customWidth="1"/>
    <col min="7442" max="7680" width="8.85546875" style="249"/>
    <col min="7681" max="7681" width="5.28515625" style="249" customWidth="1"/>
    <col min="7682" max="7682" width="37.28515625" style="249" bestFit="1" customWidth="1"/>
    <col min="7683" max="7683" width="15.28515625" style="249" customWidth="1"/>
    <col min="7684" max="7684" width="3.28515625" style="249" customWidth="1"/>
    <col min="7685" max="7687" width="15.28515625" style="249" customWidth="1"/>
    <col min="7688" max="7688" width="14" style="249" customWidth="1"/>
    <col min="7689" max="7689" width="14.28515625" style="249" customWidth="1"/>
    <col min="7690" max="7690" width="11.85546875" style="249" customWidth="1"/>
    <col min="7691" max="7691" width="14.42578125" style="249" customWidth="1"/>
    <col min="7692" max="7692" width="12.5703125" style="249" customWidth="1"/>
    <col min="7693" max="7695" width="15.28515625" style="249" customWidth="1"/>
    <col min="7696" max="7696" width="12.42578125" style="249" customWidth="1"/>
    <col min="7697" max="7697" width="15.28515625" style="249" customWidth="1"/>
    <col min="7698" max="7936" width="8.85546875" style="249"/>
    <col min="7937" max="7937" width="5.28515625" style="249" customWidth="1"/>
    <col min="7938" max="7938" width="37.28515625" style="249" bestFit="1" customWidth="1"/>
    <col min="7939" max="7939" width="15.28515625" style="249" customWidth="1"/>
    <col min="7940" max="7940" width="3.28515625" style="249" customWidth="1"/>
    <col min="7941" max="7943" width="15.28515625" style="249" customWidth="1"/>
    <col min="7944" max="7944" width="14" style="249" customWidth="1"/>
    <col min="7945" max="7945" width="14.28515625" style="249" customWidth="1"/>
    <col min="7946" max="7946" width="11.85546875" style="249" customWidth="1"/>
    <col min="7947" max="7947" width="14.42578125" style="249" customWidth="1"/>
    <col min="7948" max="7948" width="12.5703125" style="249" customWidth="1"/>
    <col min="7949" max="7951" width="15.28515625" style="249" customWidth="1"/>
    <col min="7952" max="7952" width="12.42578125" style="249" customWidth="1"/>
    <col min="7953" max="7953" width="15.28515625" style="249" customWidth="1"/>
    <col min="7954" max="8192" width="8.85546875" style="249"/>
    <col min="8193" max="8193" width="5.28515625" style="249" customWidth="1"/>
    <col min="8194" max="8194" width="37.28515625" style="249" bestFit="1" customWidth="1"/>
    <col min="8195" max="8195" width="15.28515625" style="249" customWidth="1"/>
    <col min="8196" max="8196" width="3.28515625" style="249" customWidth="1"/>
    <col min="8197" max="8199" width="15.28515625" style="249" customWidth="1"/>
    <col min="8200" max="8200" width="14" style="249" customWidth="1"/>
    <col min="8201" max="8201" width="14.28515625" style="249" customWidth="1"/>
    <col min="8202" max="8202" width="11.85546875" style="249" customWidth="1"/>
    <col min="8203" max="8203" width="14.42578125" style="249" customWidth="1"/>
    <col min="8204" max="8204" width="12.5703125" style="249" customWidth="1"/>
    <col min="8205" max="8207" width="15.28515625" style="249" customWidth="1"/>
    <col min="8208" max="8208" width="12.42578125" style="249" customWidth="1"/>
    <col min="8209" max="8209" width="15.28515625" style="249" customWidth="1"/>
    <col min="8210" max="8448" width="8.85546875" style="249"/>
    <col min="8449" max="8449" width="5.28515625" style="249" customWidth="1"/>
    <col min="8450" max="8450" width="37.28515625" style="249" bestFit="1" customWidth="1"/>
    <col min="8451" max="8451" width="15.28515625" style="249" customWidth="1"/>
    <col min="8452" max="8452" width="3.28515625" style="249" customWidth="1"/>
    <col min="8453" max="8455" width="15.28515625" style="249" customWidth="1"/>
    <col min="8456" max="8456" width="14" style="249" customWidth="1"/>
    <col min="8457" max="8457" width="14.28515625" style="249" customWidth="1"/>
    <col min="8458" max="8458" width="11.85546875" style="249" customWidth="1"/>
    <col min="8459" max="8459" width="14.42578125" style="249" customWidth="1"/>
    <col min="8460" max="8460" width="12.5703125" style="249" customWidth="1"/>
    <col min="8461" max="8463" width="15.28515625" style="249" customWidth="1"/>
    <col min="8464" max="8464" width="12.42578125" style="249" customWidth="1"/>
    <col min="8465" max="8465" width="15.28515625" style="249" customWidth="1"/>
    <col min="8466" max="8704" width="8.85546875" style="249"/>
    <col min="8705" max="8705" width="5.28515625" style="249" customWidth="1"/>
    <col min="8706" max="8706" width="37.28515625" style="249" bestFit="1" customWidth="1"/>
    <col min="8707" max="8707" width="15.28515625" style="249" customWidth="1"/>
    <col min="8708" max="8708" width="3.28515625" style="249" customWidth="1"/>
    <col min="8709" max="8711" width="15.28515625" style="249" customWidth="1"/>
    <col min="8712" max="8712" width="14" style="249" customWidth="1"/>
    <col min="8713" max="8713" width="14.28515625" style="249" customWidth="1"/>
    <col min="8714" max="8714" width="11.85546875" style="249" customWidth="1"/>
    <col min="8715" max="8715" width="14.42578125" style="249" customWidth="1"/>
    <col min="8716" max="8716" width="12.5703125" style="249" customWidth="1"/>
    <col min="8717" max="8719" width="15.28515625" style="249" customWidth="1"/>
    <col min="8720" max="8720" width="12.42578125" style="249" customWidth="1"/>
    <col min="8721" max="8721" width="15.28515625" style="249" customWidth="1"/>
    <col min="8722" max="8960" width="8.85546875" style="249"/>
    <col min="8961" max="8961" width="5.28515625" style="249" customWidth="1"/>
    <col min="8962" max="8962" width="37.28515625" style="249" bestFit="1" customWidth="1"/>
    <col min="8963" max="8963" width="15.28515625" style="249" customWidth="1"/>
    <col min="8964" max="8964" width="3.28515625" style="249" customWidth="1"/>
    <col min="8965" max="8967" width="15.28515625" style="249" customWidth="1"/>
    <col min="8968" max="8968" width="14" style="249" customWidth="1"/>
    <col min="8969" max="8969" width="14.28515625" style="249" customWidth="1"/>
    <col min="8970" max="8970" width="11.85546875" style="249" customWidth="1"/>
    <col min="8971" max="8971" width="14.42578125" style="249" customWidth="1"/>
    <col min="8972" max="8972" width="12.5703125" style="249" customWidth="1"/>
    <col min="8973" max="8975" width="15.28515625" style="249" customWidth="1"/>
    <col min="8976" max="8976" width="12.42578125" style="249" customWidth="1"/>
    <col min="8977" max="8977" width="15.28515625" style="249" customWidth="1"/>
    <col min="8978" max="9216" width="8.85546875" style="249"/>
    <col min="9217" max="9217" width="5.28515625" style="249" customWidth="1"/>
    <col min="9218" max="9218" width="37.28515625" style="249" bestFit="1" customWidth="1"/>
    <col min="9219" max="9219" width="15.28515625" style="249" customWidth="1"/>
    <col min="9220" max="9220" width="3.28515625" style="249" customWidth="1"/>
    <col min="9221" max="9223" width="15.28515625" style="249" customWidth="1"/>
    <col min="9224" max="9224" width="14" style="249" customWidth="1"/>
    <col min="9225" max="9225" width="14.28515625" style="249" customWidth="1"/>
    <col min="9226" max="9226" width="11.85546875" style="249" customWidth="1"/>
    <col min="9227" max="9227" width="14.42578125" style="249" customWidth="1"/>
    <col min="9228" max="9228" width="12.5703125" style="249" customWidth="1"/>
    <col min="9229" max="9231" width="15.28515625" style="249" customWidth="1"/>
    <col min="9232" max="9232" width="12.42578125" style="249" customWidth="1"/>
    <col min="9233" max="9233" width="15.28515625" style="249" customWidth="1"/>
    <col min="9234" max="9472" width="8.85546875" style="249"/>
    <col min="9473" max="9473" width="5.28515625" style="249" customWidth="1"/>
    <col min="9474" max="9474" width="37.28515625" style="249" bestFit="1" customWidth="1"/>
    <col min="9475" max="9475" width="15.28515625" style="249" customWidth="1"/>
    <col min="9476" max="9476" width="3.28515625" style="249" customWidth="1"/>
    <col min="9477" max="9479" width="15.28515625" style="249" customWidth="1"/>
    <col min="9480" max="9480" width="14" style="249" customWidth="1"/>
    <col min="9481" max="9481" width="14.28515625" style="249" customWidth="1"/>
    <col min="9482" max="9482" width="11.85546875" style="249" customWidth="1"/>
    <col min="9483" max="9483" width="14.42578125" style="249" customWidth="1"/>
    <col min="9484" max="9484" width="12.5703125" style="249" customWidth="1"/>
    <col min="9485" max="9487" width="15.28515625" style="249" customWidth="1"/>
    <col min="9488" max="9488" width="12.42578125" style="249" customWidth="1"/>
    <col min="9489" max="9489" width="15.28515625" style="249" customWidth="1"/>
    <col min="9490" max="9728" width="8.85546875" style="249"/>
    <col min="9729" max="9729" width="5.28515625" style="249" customWidth="1"/>
    <col min="9730" max="9730" width="37.28515625" style="249" bestFit="1" customWidth="1"/>
    <col min="9731" max="9731" width="15.28515625" style="249" customWidth="1"/>
    <col min="9732" max="9732" width="3.28515625" style="249" customWidth="1"/>
    <col min="9733" max="9735" width="15.28515625" style="249" customWidth="1"/>
    <col min="9736" max="9736" width="14" style="249" customWidth="1"/>
    <col min="9737" max="9737" width="14.28515625" style="249" customWidth="1"/>
    <col min="9738" max="9738" width="11.85546875" style="249" customWidth="1"/>
    <col min="9739" max="9739" width="14.42578125" style="249" customWidth="1"/>
    <col min="9740" max="9740" width="12.5703125" style="249" customWidth="1"/>
    <col min="9741" max="9743" width="15.28515625" style="249" customWidth="1"/>
    <col min="9744" max="9744" width="12.42578125" style="249" customWidth="1"/>
    <col min="9745" max="9745" width="15.28515625" style="249" customWidth="1"/>
    <col min="9746" max="9984" width="8.85546875" style="249"/>
    <col min="9985" max="9985" width="5.28515625" style="249" customWidth="1"/>
    <col min="9986" max="9986" width="37.28515625" style="249" bestFit="1" customWidth="1"/>
    <col min="9987" max="9987" width="15.28515625" style="249" customWidth="1"/>
    <col min="9988" max="9988" width="3.28515625" style="249" customWidth="1"/>
    <col min="9989" max="9991" width="15.28515625" style="249" customWidth="1"/>
    <col min="9992" max="9992" width="14" style="249" customWidth="1"/>
    <col min="9993" max="9993" width="14.28515625" style="249" customWidth="1"/>
    <col min="9994" max="9994" width="11.85546875" style="249" customWidth="1"/>
    <col min="9995" max="9995" width="14.42578125" style="249" customWidth="1"/>
    <col min="9996" max="9996" width="12.5703125" style="249" customWidth="1"/>
    <col min="9997" max="9999" width="15.28515625" style="249" customWidth="1"/>
    <col min="10000" max="10000" width="12.42578125" style="249" customWidth="1"/>
    <col min="10001" max="10001" width="15.28515625" style="249" customWidth="1"/>
    <col min="10002" max="10240" width="8.85546875" style="249"/>
    <col min="10241" max="10241" width="5.28515625" style="249" customWidth="1"/>
    <col min="10242" max="10242" width="37.28515625" style="249" bestFit="1" customWidth="1"/>
    <col min="10243" max="10243" width="15.28515625" style="249" customWidth="1"/>
    <col min="10244" max="10244" width="3.28515625" style="249" customWidth="1"/>
    <col min="10245" max="10247" width="15.28515625" style="249" customWidth="1"/>
    <col min="10248" max="10248" width="14" style="249" customWidth="1"/>
    <col min="10249" max="10249" width="14.28515625" style="249" customWidth="1"/>
    <col min="10250" max="10250" width="11.85546875" style="249" customWidth="1"/>
    <col min="10251" max="10251" width="14.42578125" style="249" customWidth="1"/>
    <col min="10252" max="10252" width="12.5703125" style="249" customWidth="1"/>
    <col min="10253" max="10255" width="15.28515625" style="249" customWidth="1"/>
    <col min="10256" max="10256" width="12.42578125" style="249" customWidth="1"/>
    <col min="10257" max="10257" width="15.28515625" style="249" customWidth="1"/>
    <col min="10258" max="10496" width="8.85546875" style="249"/>
    <col min="10497" max="10497" width="5.28515625" style="249" customWidth="1"/>
    <col min="10498" max="10498" width="37.28515625" style="249" bestFit="1" customWidth="1"/>
    <col min="10499" max="10499" width="15.28515625" style="249" customWidth="1"/>
    <col min="10500" max="10500" width="3.28515625" style="249" customWidth="1"/>
    <col min="10501" max="10503" width="15.28515625" style="249" customWidth="1"/>
    <col min="10504" max="10504" width="14" style="249" customWidth="1"/>
    <col min="10505" max="10505" width="14.28515625" style="249" customWidth="1"/>
    <col min="10506" max="10506" width="11.85546875" style="249" customWidth="1"/>
    <col min="10507" max="10507" width="14.42578125" style="249" customWidth="1"/>
    <col min="10508" max="10508" width="12.5703125" style="249" customWidth="1"/>
    <col min="10509" max="10511" width="15.28515625" style="249" customWidth="1"/>
    <col min="10512" max="10512" width="12.42578125" style="249" customWidth="1"/>
    <col min="10513" max="10513" width="15.28515625" style="249" customWidth="1"/>
    <col min="10514" max="10752" width="8.85546875" style="249"/>
    <col min="10753" max="10753" width="5.28515625" style="249" customWidth="1"/>
    <col min="10754" max="10754" width="37.28515625" style="249" bestFit="1" customWidth="1"/>
    <col min="10755" max="10755" width="15.28515625" style="249" customWidth="1"/>
    <col min="10756" max="10756" width="3.28515625" style="249" customWidth="1"/>
    <col min="10757" max="10759" width="15.28515625" style="249" customWidth="1"/>
    <col min="10760" max="10760" width="14" style="249" customWidth="1"/>
    <col min="10761" max="10761" width="14.28515625" style="249" customWidth="1"/>
    <col min="10762" max="10762" width="11.85546875" style="249" customWidth="1"/>
    <col min="10763" max="10763" width="14.42578125" style="249" customWidth="1"/>
    <col min="10764" max="10764" width="12.5703125" style="249" customWidth="1"/>
    <col min="10765" max="10767" width="15.28515625" style="249" customWidth="1"/>
    <col min="10768" max="10768" width="12.42578125" style="249" customWidth="1"/>
    <col min="10769" max="10769" width="15.28515625" style="249" customWidth="1"/>
    <col min="10770" max="11008" width="8.85546875" style="249"/>
    <col min="11009" max="11009" width="5.28515625" style="249" customWidth="1"/>
    <col min="11010" max="11010" width="37.28515625" style="249" bestFit="1" customWidth="1"/>
    <col min="11011" max="11011" width="15.28515625" style="249" customWidth="1"/>
    <col min="11012" max="11012" width="3.28515625" style="249" customWidth="1"/>
    <col min="11013" max="11015" width="15.28515625" style="249" customWidth="1"/>
    <col min="11016" max="11016" width="14" style="249" customWidth="1"/>
    <col min="11017" max="11017" width="14.28515625" style="249" customWidth="1"/>
    <col min="11018" max="11018" width="11.85546875" style="249" customWidth="1"/>
    <col min="11019" max="11019" width="14.42578125" style="249" customWidth="1"/>
    <col min="11020" max="11020" width="12.5703125" style="249" customWidth="1"/>
    <col min="11021" max="11023" width="15.28515625" style="249" customWidth="1"/>
    <col min="11024" max="11024" width="12.42578125" style="249" customWidth="1"/>
    <col min="11025" max="11025" width="15.28515625" style="249" customWidth="1"/>
    <col min="11026" max="11264" width="8.85546875" style="249"/>
    <col min="11265" max="11265" width="5.28515625" style="249" customWidth="1"/>
    <col min="11266" max="11266" width="37.28515625" style="249" bestFit="1" customWidth="1"/>
    <col min="11267" max="11267" width="15.28515625" style="249" customWidth="1"/>
    <col min="11268" max="11268" width="3.28515625" style="249" customWidth="1"/>
    <col min="11269" max="11271" width="15.28515625" style="249" customWidth="1"/>
    <col min="11272" max="11272" width="14" style="249" customWidth="1"/>
    <col min="11273" max="11273" width="14.28515625" style="249" customWidth="1"/>
    <col min="11274" max="11274" width="11.85546875" style="249" customWidth="1"/>
    <col min="11275" max="11275" width="14.42578125" style="249" customWidth="1"/>
    <col min="11276" max="11276" width="12.5703125" style="249" customWidth="1"/>
    <col min="11277" max="11279" width="15.28515625" style="249" customWidth="1"/>
    <col min="11280" max="11280" width="12.42578125" style="249" customWidth="1"/>
    <col min="11281" max="11281" width="15.28515625" style="249" customWidth="1"/>
    <col min="11282" max="11520" width="8.85546875" style="249"/>
    <col min="11521" max="11521" width="5.28515625" style="249" customWidth="1"/>
    <col min="11522" max="11522" width="37.28515625" style="249" bestFit="1" customWidth="1"/>
    <col min="11523" max="11523" width="15.28515625" style="249" customWidth="1"/>
    <col min="11524" max="11524" width="3.28515625" style="249" customWidth="1"/>
    <col min="11525" max="11527" width="15.28515625" style="249" customWidth="1"/>
    <col min="11528" max="11528" width="14" style="249" customWidth="1"/>
    <col min="11529" max="11529" width="14.28515625" style="249" customWidth="1"/>
    <col min="11530" max="11530" width="11.85546875" style="249" customWidth="1"/>
    <col min="11531" max="11531" width="14.42578125" style="249" customWidth="1"/>
    <col min="11532" max="11532" width="12.5703125" style="249" customWidth="1"/>
    <col min="11533" max="11535" width="15.28515625" style="249" customWidth="1"/>
    <col min="11536" max="11536" width="12.42578125" style="249" customWidth="1"/>
    <col min="11537" max="11537" width="15.28515625" style="249" customWidth="1"/>
    <col min="11538" max="11776" width="8.85546875" style="249"/>
    <col min="11777" max="11777" width="5.28515625" style="249" customWidth="1"/>
    <col min="11778" max="11778" width="37.28515625" style="249" bestFit="1" customWidth="1"/>
    <col min="11779" max="11779" width="15.28515625" style="249" customWidth="1"/>
    <col min="11780" max="11780" width="3.28515625" style="249" customWidth="1"/>
    <col min="11781" max="11783" width="15.28515625" style="249" customWidth="1"/>
    <col min="11784" max="11784" width="14" style="249" customWidth="1"/>
    <col min="11785" max="11785" width="14.28515625" style="249" customWidth="1"/>
    <col min="11786" max="11786" width="11.85546875" style="249" customWidth="1"/>
    <col min="11787" max="11787" width="14.42578125" style="249" customWidth="1"/>
    <col min="11788" max="11788" width="12.5703125" style="249" customWidth="1"/>
    <col min="11789" max="11791" width="15.28515625" style="249" customWidth="1"/>
    <col min="11792" max="11792" width="12.42578125" style="249" customWidth="1"/>
    <col min="11793" max="11793" width="15.28515625" style="249" customWidth="1"/>
    <col min="11794" max="12032" width="8.85546875" style="249"/>
    <col min="12033" max="12033" width="5.28515625" style="249" customWidth="1"/>
    <col min="12034" max="12034" width="37.28515625" style="249" bestFit="1" customWidth="1"/>
    <col min="12035" max="12035" width="15.28515625" style="249" customWidth="1"/>
    <col min="12036" max="12036" width="3.28515625" style="249" customWidth="1"/>
    <col min="12037" max="12039" width="15.28515625" style="249" customWidth="1"/>
    <col min="12040" max="12040" width="14" style="249" customWidth="1"/>
    <col min="12041" max="12041" width="14.28515625" style="249" customWidth="1"/>
    <col min="12042" max="12042" width="11.85546875" style="249" customWidth="1"/>
    <col min="12043" max="12043" width="14.42578125" style="249" customWidth="1"/>
    <col min="12044" max="12044" width="12.5703125" style="249" customWidth="1"/>
    <col min="12045" max="12047" width="15.28515625" style="249" customWidth="1"/>
    <col min="12048" max="12048" width="12.42578125" style="249" customWidth="1"/>
    <col min="12049" max="12049" width="15.28515625" style="249" customWidth="1"/>
    <col min="12050" max="12288" width="8.85546875" style="249"/>
    <col min="12289" max="12289" width="5.28515625" style="249" customWidth="1"/>
    <col min="12290" max="12290" width="37.28515625" style="249" bestFit="1" customWidth="1"/>
    <col min="12291" max="12291" width="15.28515625" style="249" customWidth="1"/>
    <col min="12292" max="12292" width="3.28515625" style="249" customWidth="1"/>
    <col min="12293" max="12295" width="15.28515625" style="249" customWidth="1"/>
    <col min="12296" max="12296" width="14" style="249" customWidth="1"/>
    <col min="12297" max="12297" width="14.28515625" style="249" customWidth="1"/>
    <col min="12298" max="12298" width="11.85546875" style="249" customWidth="1"/>
    <col min="12299" max="12299" width="14.42578125" style="249" customWidth="1"/>
    <col min="12300" max="12300" width="12.5703125" style="249" customWidth="1"/>
    <col min="12301" max="12303" width="15.28515625" style="249" customWidth="1"/>
    <col min="12304" max="12304" width="12.42578125" style="249" customWidth="1"/>
    <col min="12305" max="12305" width="15.28515625" style="249" customWidth="1"/>
    <col min="12306" max="12544" width="8.85546875" style="249"/>
    <col min="12545" max="12545" width="5.28515625" style="249" customWidth="1"/>
    <col min="12546" max="12546" width="37.28515625" style="249" bestFit="1" customWidth="1"/>
    <col min="12547" max="12547" width="15.28515625" style="249" customWidth="1"/>
    <col min="12548" max="12548" width="3.28515625" style="249" customWidth="1"/>
    <col min="12549" max="12551" width="15.28515625" style="249" customWidth="1"/>
    <col min="12552" max="12552" width="14" style="249" customWidth="1"/>
    <col min="12553" max="12553" width="14.28515625" style="249" customWidth="1"/>
    <col min="12554" max="12554" width="11.85546875" style="249" customWidth="1"/>
    <col min="12555" max="12555" width="14.42578125" style="249" customWidth="1"/>
    <col min="12556" max="12556" width="12.5703125" style="249" customWidth="1"/>
    <col min="12557" max="12559" width="15.28515625" style="249" customWidth="1"/>
    <col min="12560" max="12560" width="12.42578125" style="249" customWidth="1"/>
    <col min="12561" max="12561" width="15.28515625" style="249" customWidth="1"/>
    <col min="12562" max="12800" width="8.85546875" style="249"/>
    <col min="12801" max="12801" width="5.28515625" style="249" customWidth="1"/>
    <col min="12802" max="12802" width="37.28515625" style="249" bestFit="1" customWidth="1"/>
    <col min="12803" max="12803" width="15.28515625" style="249" customWidth="1"/>
    <col min="12804" max="12804" width="3.28515625" style="249" customWidth="1"/>
    <col min="12805" max="12807" width="15.28515625" style="249" customWidth="1"/>
    <col min="12808" max="12808" width="14" style="249" customWidth="1"/>
    <col min="12809" max="12809" width="14.28515625" style="249" customWidth="1"/>
    <col min="12810" max="12810" width="11.85546875" style="249" customWidth="1"/>
    <col min="12811" max="12811" width="14.42578125" style="249" customWidth="1"/>
    <col min="12812" max="12812" width="12.5703125" style="249" customWidth="1"/>
    <col min="12813" max="12815" width="15.28515625" style="249" customWidth="1"/>
    <col min="12816" max="12816" width="12.42578125" style="249" customWidth="1"/>
    <col min="12817" max="12817" width="15.28515625" style="249" customWidth="1"/>
    <col min="12818" max="13056" width="8.85546875" style="249"/>
    <col min="13057" max="13057" width="5.28515625" style="249" customWidth="1"/>
    <col min="13058" max="13058" width="37.28515625" style="249" bestFit="1" customWidth="1"/>
    <col min="13059" max="13059" width="15.28515625" style="249" customWidth="1"/>
    <col min="13060" max="13060" width="3.28515625" style="249" customWidth="1"/>
    <col min="13061" max="13063" width="15.28515625" style="249" customWidth="1"/>
    <col min="13064" max="13064" width="14" style="249" customWidth="1"/>
    <col min="13065" max="13065" width="14.28515625" style="249" customWidth="1"/>
    <col min="13066" max="13066" width="11.85546875" style="249" customWidth="1"/>
    <col min="13067" max="13067" width="14.42578125" style="249" customWidth="1"/>
    <col min="13068" max="13068" width="12.5703125" style="249" customWidth="1"/>
    <col min="13069" max="13071" width="15.28515625" style="249" customWidth="1"/>
    <col min="13072" max="13072" width="12.42578125" style="249" customWidth="1"/>
    <col min="13073" max="13073" width="15.28515625" style="249" customWidth="1"/>
    <col min="13074" max="13312" width="8.85546875" style="249"/>
    <col min="13313" max="13313" width="5.28515625" style="249" customWidth="1"/>
    <col min="13314" max="13314" width="37.28515625" style="249" bestFit="1" customWidth="1"/>
    <col min="13315" max="13315" width="15.28515625" style="249" customWidth="1"/>
    <col min="13316" max="13316" width="3.28515625" style="249" customWidth="1"/>
    <col min="13317" max="13319" width="15.28515625" style="249" customWidth="1"/>
    <col min="13320" max="13320" width="14" style="249" customWidth="1"/>
    <col min="13321" max="13321" width="14.28515625" style="249" customWidth="1"/>
    <col min="13322" max="13322" width="11.85546875" style="249" customWidth="1"/>
    <col min="13323" max="13323" width="14.42578125" style="249" customWidth="1"/>
    <col min="13324" max="13324" width="12.5703125" style="249" customWidth="1"/>
    <col min="13325" max="13327" width="15.28515625" style="249" customWidth="1"/>
    <col min="13328" max="13328" width="12.42578125" style="249" customWidth="1"/>
    <col min="13329" max="13329" width="15.28515625" style="249" customWidth="1"/>
    <col min="13330" max="13568" width="8.85546875" style="249"/>
    <col min="13569" max="13569" width="5.28515625" style="249" customWidth="1"/>
    <col min="13570" max="13570" width="37.28515625" style="249" bestFit="1" customWidth="1"/>
    <col min="13571" max="13571" width="15.28515625" style="249" customWidth="1"/>
    <col min="13572" max="13572" width="3.28515625" style="249" customWidth="1"/>
    <col min="13573" max="13575" width="15.28515625" style="249" customWidth="1"/>
    <col min="13576" max="13576" width="14" style="249" customWidth="1"/>
    <col min="13577" max="13577" width="14.28515625" style="249" customWidth="1"/>
    <col min="13578" max="13578" width="11.85546875" style="249" customWidth="1"/>
    <col min="13579" max="13579" width="14.42578125" style="249" customWidth="1"/>
    <col min="13580" max="13580" width="12.5703125" style="249" customWidth="1"/>
    <col min="13581" max="13583" width="15.28515625" style="249" customWidth="1"/>
    <col min="13584" max="13584" width="12.42578125" style="249" customWidth="1"/>
    <col min="13585" max="13585" width="15.28515625" style="249" customWidth="1"/>
    <col min="13586" max="13824" width="8.85546875" style="249"/>
    <col min="13825" max="13825" width="5.28515625" style="249" customWidth="1"/>
    <col min="13826" max="13826" width="37.28515625" style="249" bestFit="1" customWidth="1"/>
    <col min="13827" max="13827" width="15.28515625" style="249" customWidth="1"/>
    <col min="13828" max="13828" width="3.28515625" style="249" customWidth="1"/>
    <col min="13829" max="13831" width="15.28515625" style="249" customWidth="1"/>
    <col min="13832" max="13832" width="14" style="249" customWidth="1"/>
    <col min="13833" max="13833" width="14.28515625" style="249" customWidth="1"/>
    <col min="13834" max="13834" width="11.85546875" style="249" customWidth="1"/>
    <col min="13835" max="13835" width="14.42578125" style="249" customWidth="1"/>
    <col min="13836" max="13836" width="12.5703125" style="249" customWidth="1"/>
    <col min="13837" max="13839" width="15.28515625" style="249" customWidth="1"/>
    <col min="13840" max="13840" width="12.42578125" style="249" customWidth="1"/>
    <col min="13841" max="13841" width="15.28515625" style="249" customWidth="1"/>
    <col min="13842" max="14080" width="8.85546875" style="249"/>
    <col min="14081" max="14081" width="5.28515625" style="249" customWidth="1"/>
    <col min="14082" max="14082" width="37.28515625" style="249" bestFit="1" customWidth="1"/>
    <col min="14083" max="14083" width="15.28515625" style="249" customWidth="1"/>
    <col min="14084" max="14084" width="3.28515625" style="249" customWidth="1"/>
    <col min="14085" max="14087" width="15.28515625" style="249" customWidth="1"/>
    <col min="14088" max="14088" width="14" style="249" customWidth="1"/>
    <col min="14089" max="14089" width="14.28515625" style="249" customWidth="1"/>
    <col min="14090" max="14090" width="11.85546875" style="249" customWidth="1"/>
    <col min="14091" max="14091" width="14.42578125" style="249" customWidth="1"/>
    <col min="14092" max="14092" width="12.5703125" style="249" customWidth="1"/>
    <col min="14093" max="14095" width="15.28515625" style="249" customWidth="1"/>
    <col min="14096" max="14096" width="12.42578125" style="249" customWidth="1"/>
    <col min="14097" max="14097" width="15.28515625" style="249" customWidth="1"/>
    <col min="14098" max="14336" width="8.85546875" style="249"/>
    <col min="14337" max="14337" width="5.28515625" style="249" customWidth="1"/>
    <col min="14338" max="14338" width="37.28515625" style="249" bestFit="1" customWidth="1"/>
    <col min="14339" max="14339" width="15.28515625" style="249" customWidth="1"/>
    <col min="14340" max="14340" width="3.28515625" style="249" customWidth="1"/>
    <col min="14341" max="14343" width="15.28515625" style="249" customWidth="1"/>
    <col min="14344" max="14344" width="14" style="249" customWidth="1"/>
    <col min="14345" max="14345" width="14.28515625" style="249" customWidth="1"/>
    <col min="14346" max="14346" width="11.85546875" style="249" customWidth="1"/>
    <col min="14347" max="14347" width="14.42578125" style="249" customWidth="1"/>
    <col min="14348" max="14348" width="12.5703125" style="249" customWidth="1"/>
    <col min="14349" max="14351" width="15.28515625" style="249" customWidth="1"/>
    <col min="14352" max="14352" width="12.42578125" style="249" customWidth="1"/>
    <col min="14353" max="14353" width="15.28515625" style="249" customWidth="1"/>
    <col min="14354" max="14592" width="8.85546875" style="249"/>
    <col min="14593" max="14593" width="5.28515625" style="249" customWidth="1"/>
    <col min="14594" max="14594" width="37.28515625" style="249" bestFit="1" customWidth="1"/>
    <col min="14595" max="14595" width="15.28515625" style="249" customWidth="1"/>
    <col min="14596" max="14596" width="3.28515625" style="249" customWidth="1"/>
    <col min="14597" max="14599" width="15.28515625" style="249" customWidth="1"/>
    <col min="14600" max="14600" width="14" style="249" customWidth="1"/>
    <col min="14601" max="14601" width="14.28515625" style="249" customWidth="1"/>
    <col min="14602" max="14602" width="11.85546875" style="249" customWidth="1"/>
    <col min="14603" max="14603" width="14.42578125" style="249" customWidth="1"/>
    <col min="14604" max="14604" width="12.5703125" style="249" customWidth="1"/>
    <col min="14605" max="14607" width="15.28515625" style="249" customWidth="1"/>
    <col min="14608" max="14608" width="12.42578125" style="249" customWidth="1"/>
    <col min="14609" max="14609" width="15.28515625" style="249" customWidth="1"/>
    <col min="14610" max="14848" width="8.85546875" style="249"/>
    <col min="14849" max="14849" width="5.28515625" style="249" customWidth="1"/>
    <col min="14850" max="14850" width="37.28515625" style="249" bestFit="1" customWidth="1"/>
    <col min="14851" max="14851" width="15.28515625" style="249" customWidth="1"/>
    <col min="14852" max="14852" width="3.28515625" style="249" customWidth="1"/>
    <col min="14853" max="14855" width="15.28515625" style="249" customWidth="1"/>
    <col min="14856" max="14856" width="14" style="249" customWidth="1"/>
    <col min="14857" max="14857" width="14.28515625" style="249" customWidth="1"/>
    <col min="14858" max="14858" width="11.85546875" style="249" customWidth="1"/>
    <col min="14859" max="14859" width="14.42578125" style="249" customWidth="1"/>
    <col min="14860" max="14860" width="12.5703125" style="249" customWidth="1"/>
    <col min="14861" max="14863" width="15.28515625" style="249" customWidth="1"/>
    <col min="14864" max="14864" width="12.42578125" style="249" customWidth="1"/>
    <col min="14865" max="14865" width="15.28515625" style="249" customWidth="1"/>
    <col min="14866" max="15104" width="8.85546875" style="249"/>
    <col min="15105" max="15105" width="5.28515625" style="249" customWidth="1"/>
    <col min="15106" max="15106" width="37.28515625" style="249" bestFit="1" customWidth="1"/>
    <col min="15107" max="15107" width="15.28515625" style="249" customWidth="1"/>
    <col min="15108" max="15108" width="3.28515625" style="249" customWidth="1"/>
    <col min="15109" max="15111" width="15.28515625" style="249" customWidth="1"/>
    <col min="15112" max="15112" width="14" style="249" customWidth="1"/>
    <col min="15113" max="15113" width="14.28515625" style="249" customWidth="1"/>
    <col min="15114" max="15114" width="11.85546875" style="249" customWidth="1"/>
    <col min="15115" max="15115" width="14.42578125" style="249" customWidth="1"/>
    <col min="15116" max="15116" width="12.5703125" style="249" customWidth="1"/>
    <col min="15117" max="15119" width="15.28515625" style="249" customWidth="1"/>
    <col min="15120" max="15120" width="12.42578125" style="249" customWidth="1"/>
    <col min="15121" max="15121" width="15.28515625" style="249" customWidth="1"/>
    <col min="15122" max="15360" width="8.85546875" style="249"/>
    <col min="15361" max="15361" width="5.28515625" style="249" customWidth="1"/>
    <col min="15362" max="15362" width="37.28515625" style="249" bestFit="1" customWidth="1"/>
    <col min="15363" max="15363" width="15.28515625" style="249" customWidth="1"/>
    <col min="15364" max="15364" width="3.28515625" style="249" customWidth="1"/>
    <col min="15365" max="15367" width="15.28515625" style="249" customWidth="1"/>
    <col min="15368" max="15368" width="14" style="249" customWidth="1"/>
    <col min="15369" max="15369" width="14.28515625" style="249" customWidth="1"/>
    <col min="15370" max="15370" width="11.85546875" style="249" customWidth="1"/>
    <col min="15371" max="15371" width="14.42578125" style="249" customWidth="1"/>
    <col min="15372" max="15372" width="12.5703125" style="249" customWidth="1"/>
    <col min="15373" max="15375" width="15.28515625" style="249" customWidth="1"/>
    <col min="15376" max="15376" width="12.42578125" style="249" customWidth="1"/>
    <col min="15377" max="15377" width="15.28515625" style="249" customWidth="1"/>
    <col min="15378" max="15616" width="8.85546875" style="249"/>
    <col min="15617" max="15617" width="5.28515625" style="249" customWidth="1"/>
    <col min="15618" max="15618" width="37.28515625" style="249" bestFit="1" customWidth="1"/>
    <col min="15619" max="15619" width="15.28515625" style="249" customWidth="1"/>
    <col min="15620" max="15620" width="3.28515625" style="249" customWidth="1"/>
    <col min="15621" max="15623" width="15.28515625" style="249" customWidth="1"/>
    <col min="15624" max="15624" width="14" style="249" customWidth="1"/>
    <col min="15625" max="15625" width="14.28515625" style="249" customWidth="1"/>
    <col min="15626" max="15626" width="11.85546875" style="249" customWidth="1"/>
    <col min="15627" max="15627" width="14.42578125" style="249" customWidth="1"/>
    <col min="15628" max="15628" width="12.5703125" style="249" customWidth="1"/>
    <col min="15629" max="15631" width="15.28515625" style="249" customWidth="1"/>
    <col min="15632" max="15632" width="12.42578125" style="249" customWidth="1"/>
    <col min="15633" max="15633" width="15.28515625" style="249" customWidth="1"/>
    <col min="15634" max="15872" width="8.85546875" style="249"/>
    <col min="15873" max="15873" width="5.28515625" style="249" customWidth="1"/>
    <col min="15874" max="15874" width="37.28515625" style="249" bestFit="1" customWidth="1"/>
    <col min="15875" max="15875" width="15.28515625" style="249" customWidth="1"/>
    <col min="15876" max="15876" width="3.28515625" style="249" customWidth="1"/>
    <col min="15877" max="15879" width="15.28515625" style="249" customWidth="1"/>
    <col min="15880" max="15880" width="14" style="249" customWidth="1"/>
    <col min="15881" max="15881" width="14.28515625" style="249" customWidth="1"/>
    <col min="15882" max="15882" width="11.85546875" style="249" customWidth="1"/>
    <col min="15883" max="15883" width="14.42578125" style="249" customWidth="1"/>
    <col min="15884" max="15884" width="12.5703125" style="249" customWidth="1"/>
    <col min="15885" max="15887" width="15.28515625" style="249" customWidth="1"/>
    <col min="15888" max="15888" width="12.42578125" style="249" customWidth="1"/>
    <col min="15889" max="15889" width="15.28515625" style="249" customWidth="1"/>
    <col min="15890" max="16128" width="8.85546875" style="249"/>
    <col min="16129" max="16129" width="5.28515625" style="249" customWidth="1"/>
    <col min="16130" max="16130" width="37.28515625" style="249" bestFit="1" customWidth="1"/>
    <col min="16131" max="16131" width="15.28515625" style="249" customWidth="1"/>
    <col min="16132" max="16132" width="3.28515625" style="249" customWidth="1"/>
    <col min="16133" max="16135" width="15.28515625" style="249" customWidth="1"/>
    <col min="16136" max="16136" width="14" style="249" customWidth="1"/>
    <col min="16137" max="16137" width="14.28515625" style="249" customWidth="1"/>
    <col min="16138" max="16138" width="11.85546875" style="249" customWidth="1"/>
    <col min="16139" max="16139" width="14.42578125" style="249" customWidth="1"/>
    <col min="16140" max="16140" width="12.5703125" style="249" customWidth="1"/>
    <col min="16141" max="16143" width="15.28515625" style="249" customWidth="1"/>
    <col min="16144" max="16144" width="12.42578125" style="249" customWidth="1"/>
    <col min="16145" max="16145" width="15.28515625" style="249" customWidth="1"/>
    <col min="16146" max="16384" width="8.85546875" style="249"/>
  </cols>
  <sheetData>
    <row r="1" spans="1:18">
      <c r="A1" s="641" t="s">
        <v>15</v>
      </c>
      <c r="B1" s="641"/>
      <c r="C1" s="641"/>
      <c r="D1" s="641"/>
      <c r="E1" s="641"/>
      <c r="F1" s="641"/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</row>
    <row r="2" spans="1:18">
      <c r="A2" s="641" t="s">
        <v>372</v>
      </c>
      <c r="B2" s="641"/>
      <c r="C2" s="641"/>
      <c r="D2" s="641"/>
      <c r="E2" s="641"/>
      <c r="F2" s="641"/>
      <c r="G2" s="641"/>
      <c r="H2" s="641"/>
      <c r="I2" s="641"/>
      <c r="J2" s="641"/>
      <c r="K2" s="641"/>
      <c r="L2" s="641"/>
      <c r="M2" s="641"/>
      <c r="N2" s="641"/>
      <c r="O2" s="641"/>
      <c r="P2" s="641"/>
      <c r="Q2" s="641"/>
    </row>
    <row r="3" spans="1:18">
      <c r="A3" s="641" t="s">
        <v>413</v>
      </c>
      <c r="B3" s="641"/>
      <c r="C3" s="641"/>
      <c r="D3" s="641"/>
      <c r="E3" s="641"/>
      <c r="F3" s="641"/>
      <c r="G3" s="641"/>
      <c r="H3" s="641"/>
      <c r="I3" s="641"/>
      <c r="J3" s="641"/>
      <c r="K3" s="641"/>
      <c r="L3" s="641"/>
      <c r="M3" s="641"/>
      <c r="N3" s="641"/>
      <c r="O3" s="641"/>
      <c r="P3" s="641"/>
      <c r="Q3" s="641"/>
    </row>
    <row r="4" spans="1:18">
      <c r="A4" s="641" t="s">
        <v>414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6" spans="1:18" ht="33.75">
      <c r="A6" s="250" t="s">
        <v>24</v>
      </c>
      <c r="B6" s="250" t="s">
        <v>375</v>
      </c>
      <c r="C6" s="250" t="s">
        <v>376</v>
      </c>
      <c r="D6" s="250"/>
      <c r="E6" s="250" t="s">
        <v>377</v>
      </c>
      <c r="F6" s="250" t="s">
        <v>378</v>
      </c>
      <c r="G6" s="250" t="s">
        <v>379</v>
      </c>
      <c r="H6" s="250" t="s">
        <v>380</v>
      </c>
      <c r="I6" s="250" t="s">
        <v>381</v>
      </c>
      <c r="J6" s="250" t="s">
        <v>382</v>
      </c>
      <c r="K6" s="250" t="s">
        <v>383</v>
      </c>
      <c r="L6" s="250" t="s">
        <v>384</v>
      </c>
      <c r="M6" s="250" t="s">
        <v>385</v>
      </c>
      <c r="N6" s="250" t="s">
        <v>386</v>
      </c>
      <c r="O6" s="250" t="s">
        <v>387</v>
      </c>
      <c r="P6" s="250" t="s">
        <v>388</v>
      </c>
      <c r="Q6" s="250" t="s">
        <v>389</v>
      </c>
    </row>
    <row r="7" spans="1:18">
      <c r="A7" s="251"/>
      <c r="B7" s="252" t="s">
        <v>155</v>
      </c>
      <c r="C7" s="252" t="s">
        <v>156</v>
      </c>
      <c r="D7" s="252"/>
      <c r="E7" s="252" t="s">
        <v>157</v>
      </c>
      <c r="F7" s="252" t="s">
        <v>158</v>
      </c>
      <c r="G7" s="252" t="s">
        <v>159</v>
      </c>
      <c r="H7" s="252" t="s">
        <v>161</v>
      </c>
      <c r="I7" s="252" t="s">
        <v>162</v>
      </c>
      <c r="J7" s="252" t="s">
        <v>359</v>
      </c>
      <c r="K7" s="252" t="s">
        <v>360</v>
      </c>
      <c r="L7" s="252" t="s">
        <v>361</v>
      </c>
      <c r="M7" s="252" t="s">
        <v>362</v>
      </c>
      <c r="N7" s="252" t="s">
        <v>363</v>
      </c>
      <c r="O7" s="252" t="s">
        <v>364</v>
      </c>
      <c r="P7" s="252" t="s">
        <v>390</v>
      </c>
      <c r="Q7" s="252" t="s">
        <v>391</v>
      </c>
    </row>
    <row r="8" spans="1:18">
      <c r="C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18">
      <c r="A9" s="253">
        <v>1</v>
      </c>
      <c r="B9" s="254" t="s">
        <v>392</v>
      </c>
      <c r="C9" s="275">
        <v>22311829039.999996</v>
      </c>
      <c r="D9" s="275"/>
      <c r="E9" s="275">
        <v>11362694034.5944</v>
      </c>
      <c r="F9" s="275">
        <v>2983833723.3713889</v>
      </c>
      <c r="G9" s="275">
        <v>3080584885.4856691</v>
      </c>
      <c r="H9" s="275">
        <v>2051022389.543107</v>
      </c>
      <c r="I9" s="275">
        <v>1342870567.1184549</v>
      </c>
      <c r="J9" s="275">
        <v>4594563.3633324662</v>
      </c>
      <c r="K9" s="275">
        <v>124979540.86316925</v>
      </c>
      <c r="L9" s="275">
        <v>639599439.09802258</v>
      </c>
      <c r="M9" s="275">
        <v>632887813.72208166</v>
      </c>
      <c r="N9" s="275">
        <v>0</v>
      </c>
      <c r="O9" s="275">
        <v>0</v>
      </c>
      <c r="P9" s="275">
        <v>81534389.017231286</v>
      </c>
      <c r="Q9" s="275">
        <v>7227693.8231415441</v>
      </c>
      <c r="R9" s="257"/>
    </row>
    <row r="10" spans="1:18">
      <c r="A10" s="253">
        <f>+A9+1</f>
        <v>2</v>
      </c>
      <c r="B10" s="254" t="s">
        <v>395</v>
      </c>
      <c r="C10" s="275">
        <v>3941657.8585261339</v>
      </c>
      <c r="D10" s="275"/>
      <c r="E10" s="275">
        <v>2401760.8159533199</v>
      </c>
      <c r="F10" s="275">
        <v>483797.35950569448</v>
      </c>
      <c r="G10" s="275">
        <v>452472.55815379717</v>
      </c>
      <c r="H10" s="275">
        <v>261562.891393383</v>
      </c>
      <c r="I10" s="275">
        <v>179157.07260351363</v>
      </c>
      <c r="J10" s="275">
        <v>4.0419526549894496</v>
      </c>
      <c r="K10" s="275">
        <v>0</v>
      </c>
      <c r="L10" s="275">
        <v>80420.565981487191</v>
      </c>
      <c r="M10" s="275">
        <v>67179.705291231017</v>
      </c>
      <c r="N10" s="275">
        <v>0</v>
      </c>
      <c r="O10" s="275">
        <v>0</v>
      </c>
      <c r="P10" s="275">
        <v>13772.381425311305</v>
      </c>
      <c r="Q10" s="275">
        <v>1530.4662657410647</v>
      </c>
    </row>
    <row r="11" spans="1:18">
      <c r="A11" s="253">
        <f t="shared" ref="A11:A30" si="0">+A10+1</f>
        <v>3</v>
      </c>
      <c r="B11" s="259" t="s">
        <v>398</v>
      </c>
      <c r="C11" s="276">
        <f>SUM(E11:Q11)</f>
        <v>1.0000000000000002</v>
      </c>
      <c r="D11" s="277"/>
      <c r="E11" s="276">
        <f t="shared" ref="E11:Q11" si="1">(E9/$C$9*$C$12+E10/$C$10*$C$13)</f>
        <v>0.53428267414961672</v>
      </c>
      <c r="F11" s="276">
        <f t="shared" si="1"/>
        <v>0.13098483852655646</v>
      </c>
      <c r="G11" s="276">
        <f t="shared" si="1"/>
        <v>0.13225029791791532</v>
      </c>
      <c r="H11" s="276">
        <f t="shared" si="1"/>
        <v>8.5533651911442882E-2</v>
      </c>
      <c r="I11" s="276">
        <f t="shared" si="1"/>
        <v>5.6502917113085652E-2</v>
      </c>
      <c r="J11" s="276">
        <f t="shared" si="1"/>
        <v>1.5470011013980859E-4</v>
      </c>
      <c r="K11" s="276">
        <f t="shared" si="1"/>
        <v>4.2011193022020825E-3</v>
      </c>
      <c r="L11" s="276">
        <f t="shared" si="1"/>
        <v>2.6600468875824963E-2</v>
      </c>
      <c r="M11" s="276">
        <f t="shared" si="1"/>
        <v>2.5535058472508355E-2</v>
      </c>
      <c r="N11" s="276">
        <f t="shared" si="1"/>
        <v>0</v>
      </c>
      <c r="O11" s="276">
        <f t="shared" si="1"/>
        <v>0</v>
      </c>
      <c r="P11" s="276">
        <f t="shared" si="1"/>
        <v>3.614248664337222E-3</v>
      </c>
      <c r="Q11" s="276">
        <f t="shared" si="1"/>
        <v>3.4002495637072092E-4</v>
      </c>
    </row>
    <row r="12" spans="1:18">
      <c r="A12" s="253">
        <f t="shared" si="0"/>
        <v>4</v>
      </c>
      <c r="B12" s="262" t="s">
        <v>400</v>
      </c>
      <c r="C12" s="278">
        <v>0.75</v>
      </c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</row>
    <row r="13" spans="1:18">
      <c r="A13" s="253">
        <f t="shared" si="0"/>
        <v>5</v>
      </c>
      <c r="B13" s="262" t="s">
        <v>401</v>
      </c>
      <c r="C13" s="278">
        <v>0.25</v>
      </c>
      <c r="E13" s="279"/>
      <c r="F13" s="279"/>
      <c r="G13" s="279"/>
      <c r="H13" s="279"/>
      <c r="I13" s="279"/>
      <c r="J13" s="279"/>
      <c r="K13" s="279"/>
      <c r="L13" s="279"/>
      <c r="M13" s="279"/>
      <c r="N13" s="279"/>
      <c r="O13" s="279"/>
      <c r="P13" s="279"/>
      <c r="Q13" s="279"/>
    </row>
    <row r="14" spans="1:18">
      <c r="A14" s="253">
        <f t="shared" si="0"/>
        <v>6</v>
      </c>
      <c r="C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</row>
    <row r="15" spans="1:18">
      <c r="A15" s="253">
        <f t="shared" si="0"/>
        <v>7</v>
      </c>
      <c r="B15" s="259" t="s">
        <v>402</v>
      </c>
      <c r="C15" s="279">
        <f>SUM(E15:Q15)</f>
        <v>2108200587.7086906</v>
      </c>
      <c r="E15" s="279">
        <v>1199530845.961303</v>
      </c>
      <c r="F15" s="279">
        <v>267214405.57393074</v>
      </c>
      <c r="G15" s="279">
        <v>251912322.65464625</v>
      </c>
      <c r="H15" s="279">
        <v>153008096.02665669</v>
      </c>
      <c r="I15" s="279">
        <v>104103146.19852759</v>
      </c>
      <c r="J15" s="279">
        <v>429180.35752772924</v>
      </c>
      <c r="K15" s="279">
        <v>10935459.949142268</v>
      </c>
      <c r="L15" s="279">
        <v>46953616.608873129</v>
      </c>
      <c r="M15" s="279">
        <v>42557366.967938654</v>
      </c>
      <c r="N15" s="279">
        <v>1121279.5765295029</v>
      </c>
      <c r="O15" s="279">
        <v>11216018.725058943</v>
      </c>
      <c r="P15" s="279">
        <v>18495472.952828079</v>
      </c>
      <c r="Q15" s="279">
        <v>723376.15572802676</v>
      </c>
    </row>
    <row r="16" spans="1:18" ht="10.15" customHeight="1">
      <c r="A16" s="253">
        <f t="shared" si="0"/>
        <v>8</v>
      </c>
      <c r="B16" s="254"/>
    </row>
    <row r="17" spans="1:17" ht="10.9" customHeight="1">
      <c r="A17" s="253">
        <f t="shared" si="0"/>
        <v>9</v>
      </c>
      <c r="B17" s="254" t="s">
        <v>415</v>
      </c>
      <c r="C17" s="279">
        <f>SUM(E17:Q17)</f>
        <v>111225825.98513673</v>
      </c>
      <c r="E17" s="279">
        <v>60792526.492355719</v>
      </c>
      <c r="F17" s="279">
        <v>16929189.203066148</v>
      </c>
      <c r="G17" s="279">
        <v>11900165.035182636</v>
      </c>
      <c r="H17" s="279">
        <v>7202400.4051362295</v>
      </c>
      <c r="I17" s="279">
        <v>5549720.1749180267</v>
      </c>
      <c r="J17" s="279">
        <v>22319.875382678936</v>
      </c>
      <c r="K17" s="279">
        <v>479441.21714901226</v>
      </c>
      <c r="L17" s="279">
        <v>2170923.4248753381</v>
      </c>
      <c r="M17" s="279">
        <v>4835975.8716102857</v>
      </c>
      <c r="N17" s="279">
        <v>2850.6248341625537</v>
      </c>
      <c r="O17" s="279">
        <v>875638.69411477575</v>
      </c>
      <c r="P17" s="279">
        <v>425733.74896333064</v>
      </c>
      <c r="Q17" s="279">
        <v>38941.217548381959</v>
      </c>
    </row>
    <row r="18" spans="1:17">
      <c r="A18" s="253">
        <f t="shared" si="0"/>
        <v>10</v>
      </c>
      <c r="C18" s="279"/>
    </row>
    <row r="19" spans="1:17">
      <c r="A19" s="253">
        <f t="shared" si="0"/>
        <v>11</v>
      </c>
      <c r="B19" s="254" t="s">
        <v>416</v>
      </c>
      <c r="C19" s="280">
        <f>'Exh.A-1 Settlement'!F39</f>
        <v>556740939.36561978</v>
      </c>
      <c r="E19" s="279"/>
      <c r="F19" s="279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</row>
    <row r="20" spans="1:17">
      <c r="A20" s="253">
        <f t="shared" si="0"/>
        <v>12</v>
      </c>
      <c r="B20" s="254"/>
      <c r="C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</row>
    <row r="21" spans="1:17">
      <c r="A21" s="253">
        <f t="shared" si="0"/>
        <v>13</v>
      </c>
      <c r="B21" s="254" t="s">
        <v>417</v>
      </c>
      <c r="C21" s="280">
        <v>724517480.87919581</v>
      </c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</row>
    <row r="22" spans="1:17">
      <c r="A22" s="253">
        <f t="shared" si="0"/>
        <v>14</v>
      </c>
      <c r="B22" s="254"/>
      <c r="C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</row>
    <row r="23" spans="1:17">
      <c r="A23" s="253">
        <f t="shared" si="0"/>
        <v>15</v>
      </c>
      <c r="B23" s="259" t="s">
        <v>406</v>
      </c>
      <c r="C23" s="279">
        <f>SUM(E23:Q23)</f>
        <v>556740939.3656199</v>
      </c>
      <c r="E23" s="279">
        <f>+$C$19*E$11</f>
        <v>297457037.89283293</v>
      </c>
      <c r="F23" s="279">
        <f t="shared" ref="F23:Q23" si="2">+$C$19*F$11</f>
        <v>72924622.04392907</v>
      </c>
      <c r="G23" s="279">
        <f t="shared" si="2"/>
        <v>73629155.094203249</v>
      </c>
      <c r="H23" s="279">
        <f t="shared" si="2"/>
        <v>47620085.712548651</v>
      </c>
      <c r="I23" s="279">
        <f t="shared" si="2"/>
        <v>31457487.150437061</v>
      </c>
      <c r="J23" s="279">
        <f t="shared" si="2"/>
        <v>86127.884639201875</v>
      </c>
      <c r="K23" s="279">
        <f t="shared" si="2"/>
        <v>2338935.1066950243</v>
      </c>
      <c r="L23" s="279">
        <f t="shared" si="2"/>
        <v>14809570.029492723</v>
      </c>
      <c r="M23" s="279">
        <f t="shared" si="2"/>
        <v>14216412.44074033</v>
      </c>
      <c r="N23" s="279">
        <f>+$C$19*N$11</f>
        <v>0</v>
      </c>
      <c r="O23" s="279">
        <f t="shared" si="2"/>
        <v>0</v>
      </c>
      <c r="P23" s="279">
        <f t="shared" si="2"/>
        <v>2012200.1964840416</v>
      </c>
      <c r="Q23" s="279">
        <f t="shared" si="2"/>
        <v>189305.81361758904</v>
      </c>
    </row>
    <row r="24" spans="1:17">
      <c r="A24" s="253">
        <f t="shared" si="0"/>
        <v>16</v>
      </c>
      <c r="B24" s="259" t="s">
        <v>407</v>
      </c>
      <c r="C24" s="279">
        <f>SUM(E24:Q24)</f>
        <v>724517480.87919605</v>
      </c>
      <c r="E24" s="279">
        <f t="shared" ref="E24:Q24" si="3">+$C$21*E$11</f>
        <v>387097137.15228051</v>
      </c>
      <c r="F24" s="279">
        <f t="shared" si="3"/>
        <v>94900805.242628917</v>
      </c>
      <c r="G24" s="279">
        <f t="shared" si="3"/>
        <v>95817652.693011165</v>
      </c>
      <c r="H24" s="279">
        <f t="shared" si="3"/>
        <v>61970626.013276607</v>
      </c>
      <c r="I24" s="279">
        <f t="shared" si="3"/>
        <v>40937351.169098817</v>
      </c>
      <c r="J24" s="279">
        <f t="shared" si="3"/>
        <v>112082.93409022826</v>
      </c>
      <c r="K24" s="279">
        <f t="shared" si="3"/>
        <v>3043784.3737044176</v>
      </c>
      <c r="L24" s="279">
        <f t="shared" si="3"/>
        <v>19272504.700118154</v>
      </c>
      <c r="M24" s="279">
        <f t="shared" si="3"/>
        <v>18500596.238604721</v>
      </c>
      <c r="N24" s="279">
        <f t="shared" si="3"/>
        <v>0</v>
      </c>
      <c r="O24" s="279">
        <f t="shared" si="3"/>
        <v>0</v>
      </c>
      <c r="P24" s="279">
        <f t="shared" si="3"/>
        <v>2618586.3375566024</v>
      </c>
      <c r="Q24" s="279">
        <f t="shared" si="3"/>
        <v>246354.02482577317</v>
      </c>
    </row>
    <row r="25" spans="1:17">
      <c r="A25" s="253">
        <f t="shared" si="0"/>
        <v>17</v>
      </c>
      <c r="B25" s="262" t="s">
        <v>408</v>
      </c>
      <c r="C25" s="279">
        <f>SUM(E25:Q25)</f>
        <v>1281258420.2448158</v>
      </c>
      <c r="E25" s="279">
        <f>SUM(E23:E24)</f>
        <v>684554175.04511344</v>
      </c>
      <c r="F25" s="279">
        <f t="shared" ref="F25:Q25" si="4">SUM(F23:F24)</f>
        <v>167825427.28655797</v>
      </c>
      <c r="G25" s="279">
        <f t="shared" si="4"/>
        <v>169446807.7872144</v>
      </c>
      <c r="H25" s="279">
        <f t="shared" si="4"/>
        <v>109590711.72582525</v>
      </c>
      <c r="I25" s="279">
        <f t="shared" si="4"/>
        <v>72394838.319535881</v>
      </c>
      <c r="J25" s="279">
        <f t="shared" si="4"/>
        <v>198210.81872943015</v>
      </c>
      <c r="K25" s="279">
        <f t="shared" si="4"/>
        <v>5382719.4803994419</v>
      </c>
      <c r="L25" s="279">
        <f t="shared" si="4"/>
        <v>34082074.729610875</v>
      </c>
      <c r="M25" s="279">
        <f t="shared" si="4"/>
        <v>32717008.679345049</v>
      </c>
      <c r="N25" s="279">
        <f t="shared" si="4"/>
        <v>0</v>
      </c>
      <c r="O25" s="279">
        <f t="shared" si="4"/>
        <v>0</v>
      </c>
      <c r="P25" s="279">
        <f t="shared" si="4"/>
        <v>4630786.5340406438</v>
      </c>
      <c r="Q25" s="279">
        <f t="shared" si="4"/>
        <v>435659.83844336221</v>
      </c>
    </row>
    <row r="26" spans="1:17">
      <c r="A26" s="253">
        <f t="shared" si="0"/>
        <v>18</v>
      </c>
      <c r="B26" s="254"/>
      <c r="C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</row>
    <row r="27" spans="1:17" s="272" customFormat="1">
      <c r="A27" s="253">
        <f t="shared" si="0"/>
        <v>19</v>
      </c>
      <c r="B27" s="271" t="s">
        <v>409</v>
      </c>
    </row>
    <row r="28" spans="1:17" s="272" customFormat="1">
      <c r="A28" s="253">
        <f t="shared" si="0"/>
        <v>20</v>
      </c>
      <c r="B28" s="271" t="s">
        <v>410</v>
      </c>
      <c r="C28" s="281">
        <f>SUM(E28:Q28)</f>
        <v>0.74999999999999989</v>
      </c>
      <c r="D28" s="281"/>
      <c r="E28" s="281">
        <f t="shared" ref="E28:Q28" si="5">ROUND(+$C$12*E9/$C$9,6)</f>
        <v>0.38195099999999998</v>
      </c>
      <c r="F28" s="281">
        <f t="shared" si="5"/>
        <v>0.1003</v>
      </c>
      <c r="G28" s="281">
        <f t="shared" si="5"/>
        <v>0.10355200000000001</v>
      </c>
      <c r="H28" s="281">
        <f t="shared" si="5"/>
        <v>6.8944000000000005E-2</v>
      </c>
      <c r="I28" s="281">
        <f t="shared" si="5"/>
        <v>4.514E-2</v>
      </c>
      <c r="J28" s="281">
        <f t="shared" si="5"/>
        <v>1.54E-4</v>
      </c>
      <c r="K28" s="281">
        <f t="shared" si="5"/>
        <v>4.2009999999999999E-3</v>
      </c>
      <c r="L28" s="281">
        <f t="shared" si="5"/>
        <v>2.1499999999999998E-2</v>
      </c>
      <c r="M28" s="281">
        <f t="shared" si="5"/>
        <v>2.1274000000000001E-2</v>
      </c>
      <c r="N28" s="281">
        <f t="shared" si="5"/>
        <v>0</v>
      </c>
      <c r="O28" s="281">
        <f t="shared" si="5"/>
        <v>0</v>
      </c>
      <c r="P28" s="281">
        <f t="shared" si="5"/>
        <v>2.7409999999999999E-3</v>
      </c>
      <c r="Q28" s="281">
        <f t="shared" si="5"/>
        <v>2.43E-4</v>
      </c>
    </row>
    <row r="29" spans="1:17" s="272" customFormat="1">
      <c r="A29" s="253">
        <f t="shared" si="0"/>
        <v>21</v>
      </c>
      <c r="B29" s="271" t="s">
        <v>411</v>
      </c>
      <c r="C29" s="281">
        <f>SUM(E29:Q29)</f>
        <v>0.25</v>
      </c>
      <c r="D29" s="281"/>
      <c r="E29" s="281">
        <f>ROUND(+$C$13*E10/$C$10,6)-0.000001</f>
        <v>0.15233099999999999</v>
      </c>
      <c r="F29" s="281">
        <f t="shared" ref="F29:Q29" si="6">ROUND(+$C$13*F10/$C$10,6)</f>
        <v>3.0685E-2</v>
      </c>
      <c r="G29" s="281">
        <f t="shared" si="6"/>
        <v>2.8698000000000001E-2</v>
      </c>
      <c r="H29" s="281">
        <f t="shared" si="6"/>
        <v>1.6590000000000001E-2</v>
      </c>
      <c r="I29" s="281">
        <f t="shared" si="6"/>
        <v>1.1363E-2</v>
      </c>
      <c r="J29" s="281">
        <f t="shared" si="6"/>
        <v>0</v>
      </c>
      <c r="K29" s="281">
        <f t="shared" si="6"/>
        <v>0</v>
      </c>
      <c r="L29" s="281">
        <f t="shared" si="6"/>
        <v>5.1009999999999996E-3</v>
      </c>
      <c r="M29" s="281">
        <f t="shared" si="6"/>
        <v>4.261E-3</v>
      </c>
      <c r="N29" s="281">
        <f t="shared" si="6"/>
        <v>0</v>
      </c>
      <c r="O29" s="281">
        <f t="shared" si="6"/>
        <v>0</v>
      </c>
      <c r="P29" s="281">
        <f t="shared" si="6"/>
        <v>8.7399999999999999E-4</v>
      </c>
      <c r="Q29" s="281">
        <f t="shared" si="6"/>
        <v>9.7E-5</v>
      </c>
    </row>
    <row r="30" spans="1:17" s="272" customFormat="1">
      <c r="A30" s="253">
        <f t="shared" si="0"/>
        <v>22</v>
      </c>
      <c r="B30" s="271" t="s">
        <v>412</v>
      </c>
      <c r="C30" s="281">
        <f>SUM(E30:Q30)</f>
        <v>0.99999999999999989</v>
      </c>
      <c r="E30" s="281">
        <f>SUM(E28:E29)</f>
        <v>0.53428199999999992</v>
      </c>
      <c r="F30" s="281">
        <f t="shared" ref="F30:Q30" si="7">SUM(F28:F29)</f>
        <v>0.13098499999999999</v>
      </c>
      <c r="G30" s="281">
        <f t="shared" si="7"/>
        <v>0.13225000000000001</v>
      </c>
      <c r="H30" s="281">
        <f t="shared" si="7"/>
        <v>8.5533999999999999E-2</v>
      </c>
      <c r="I30" s="281">
        <f t="shared" si="7"/>
        <v>5.6502999999999998E-2</v>
      </c>
      <c r="J30" s="281">
        <f t="shared" si="7"/>
        <v>1.54E-4</v>
      </c>
      <c r="K30" s="281">
        <f t="shared" si="7"/>
        <v>4.2009999999999999E-3</v>
      </c>
      <c r="L30" s="281">
        <f t="shared" si="7"/>
        <v>2.6601E-2</v>
      </c>
      <c r="M30" s="281">
        <f t="shared" si="7"/>
        <v>2.5535000000000002E-2</v>
      </c>
      <c r="N30" s="281">
        <f t="shared" si="7"/>
        <v>0</v>
      </c>
      <c r="O30" s="281">
        <f t="shared" si="7"/>
        <v>0</v>
      </c>
      <c r="P30" s="281">
        <f t="shared" si="7"/>
        <v>3.6150000000000002E-3</v>
      </c>
      <c r="Q30" s="281">
        <f t="shared" si="7"/>
        <v>3.4000000000000002E-4</v>
      </c>
    </row>
    <row r="31" spans="1:17" s="272" customFormat="1">
      <c r="A31" s="253"/>
    </row>
    <row r="32" spans="1:17">
      <c r="A32" s="273"/>
    </row>
    <row r="33" spans="1:1">
      <c r="A33" s="273"/>
    </row>
    <row r="34" spans="1:1">
      <c r="A34" s="273"/>
    </row>
    <row r="35" spans="1:1">
      <c r="A35" s="273"/>
    </row>
    <row r="36" spans="1:1">
      <c r="A36" s="273"/>
    </row>
    <row r="37" spans="1:1">
      <c r="A37" s="273"/>
    </row>
    <row r="38" spans="1:1">
      <c r="A38" s="273"/>
    </row>
    <row r="39" spans="1:1">
      <c r="A39" s="273"/>
    </row>
    <row r="40" spans="1:1">
      <c r="A40" s="273"/>
    </row>
    <row r="41" spans="1:1">
      <c r="A41" s="273"/>
    </row>
    <row r="42" spans="1:1">
      <c r="A42" s="273"/>
    </row>
    <row r="43" spans="1:1">
      <c r="A43" s="273"/>
    </row>
    <row r="44" spans="1:1">
      <c r="A44" s="273"/>
    </row>
    <row r="45" spans="1:1">
      <c r="A45" s="273"/>
    </row>
    <row r="46" spans="1:1">
      <c r="A46" s="273"/>
    </row>
    <row r="47" spans="1:1">
      <c r="A47" s="273"/>
    </row>
  </sheetData>
  <mergeCells count="4">
    <mergeCell ref="A1:Q1"/>
    <mergeCell ref="A2:Q2"/>
    <mergeCell ref="A3:Q3"/>
    <mergeCell ref="A4:Q4"/>
  </mergeCells>
  <printOptions horizontalCentered="1"/>
  <pageMargins left="0.5" right="0.5" top="0.57999999999999996" bottom="0.72" header="0.22" footer="0.46"/>
  <pageSetup scale="50" pageOrder="overThenDown" orientation="landscape" blackAndWhite="1" r:id="rId1"/>
  <headerFooter alignWithMargins="0">
    <oddFooter>&amp;R&amp;F
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workbookViewId="0">
      <selection activeCell="B6" sqref="B6"/>
    </sheetView>
  </sheetViews>
  <sheetFormatPr defaultColWidth="9.28515625" defaultRowHeight="11.25"/>
  <cols>
    <col min="1" max="1" width="4.42578125" style="284" customWidth="1"/>
    <col min="2" max="2" width="40.85546875" style="284" customWidth="1"/>
    <col min="3" max="3" width="11.5703125" style="284" bestFit="1" customWidth="1"/>
    <col min="4" max="4" width="20.42578125" style="284" bestFit="1" customWidth="1"/>
    <col min="5" max="5" width="4" style="284" bestFit="1" customWidth="1"/>
    <col min="6" max="6" width="15.85546875" style="284" bestFit="1" customWidth="1"/>
    <col min="7" max="7" width="10.28515625" style="284" bestFit="1" customWidth="1"/>
    <col min="8" max="8" width="0.7109375" style="284" customWidth="1"/>
    <col min="9" max="9" width="11.5703125" style="82" bestFit="1" customWidth="1"/>
    <col min="10" max="10" width="20.42578125" style="82" bestFit="1" customWidth="1"/>
    <col min="11" max="11" width="4" style="82" bestFit="1" customWidth="1"/>
    <col min="12" max="12" width="13.7109375" style="82" bestFit="1" customWidth="1"/>
    <col min="13" max="13" width="10.28515625" style="82" bestFit="1" customWidth="1"/>
    <col min="14" max="14" width="11.28515625" style="82" bestFit="1" customWidth="1"/>
    <col min="15" max="15" width="22.7109375" style="83" bestFit="1" customWidth="1"/>
    <col min="16" max="16" width="14.5703125" style="82" bestFit="1" customWidth="1"/>
    <col min="17" max="17" width="16.5703125" style="82" bestFit="1" customWidth="1"/>
    <col min="18" max="18" width="9.28515625" style="82"/>
    <col min="19" max="19" width="5.7109375" style="82" bestFit="1" customWidth="1"/>
    <col min="20" max="20" width="11.5703125" style="82" bestFit="1" customWidth="1"/>
    <col min="21" max="16384" width="9.28515625" style="284"/>
  </cols>
  <sheetData>
    <row r="1" spans="1:15">
      <c r="A1" s="282" t="s">
        <v>221</v>
      </c>
      <c r="B1" s="283"/>
      <c r="M1" s="285"/>
      <c r="N1" s="285"/>
    </row>
    <row r="2" spans="1:15">
      <c r="A2" s="286" t="s">
        <v>222</v>
      </c>
      <c r="B2" s="287"/>
      <c r="M2" s="288"/>
      <c r="N2" s="288"/>
    </row>
    <row r="3" spans="1:15" ht="12" thickBot="1">
      <c r="A3" s="282"/>
      <c r="B3" s="287"/>
    </row>
    <row r="4" spans="1:15" ht="12" thickBot="1">
      <c r="A4" s="282"/>
      <c r="B4" s="287"/>
      <c r="C4" s="289" t="s">
        <v>223</v>
      </c>
      <c r="D4" s="290"/>
      <c r="E4" s="290"/>
      <c r="F4" s="291"/>
      <c r="G4" s="292"/>
      <c r="I4" s="289" t="s">
        <v>224</v>
      </c>
      <c r="J4" s="290"/>
      <c r="K4" s="290"/>
      <c r="L4" s="291"/>
      <c r="M4" s="292"/>
    </row>
    <row r="5" spans="1:15">
      <c r="A5" s="293" t="s">
        <v>225</v>
      </c>
      <c r="B5" s="294"/>
      <c r="C5" s="295" t="s">
        <v>226</v>
      </c>
      <c r="D5" s="296"/>
      <c r="E5" s="296"/>
      <c r="F5" s="296"/>
      <c r="G5" s="297"/>
      <c r="I5" s="295" t="s">
        <v>226</v>
      </c>
      <c r="J5" s="296"/>
      <c r="K5" s="296"/>
      <c r="L5" s="296"/>
      <c r="M5" s="297"/>
    </row>
    <row r="6" spans="1:15">
      <c r="A6" s="293">
        <v>3</v>
      </c>
      <c r="B6" s="298" t="s">
        <v>227</v>
      </c>
      <c r="C6" s="299">
        <v>199079031.3739852</v>
      </c>
      <c r="D6" s="84"/>
      <c r="E6" s="84"/>
      <c r="F6" s="84"/>
      <c r="G6" s="85"/>
      <c r="I6" s="299">
        <f>+C6</f>
        <v>199079031.3739852</v>
      </c>
      <c r="J6" s="84"/>
      <c r="K6" s="84"/>
      <c r="L6" s="84"/>
      <c r="M6" s="85"/>
      <c r="N6" s="86" t="s">
        <v>228</v>
      </c>
      <c r="O6" s="86" t="s">
        <v>229</v>
      </c>
    </row>
    <row r="7" spans="1:15">
      <c r="A7" s="293">
        <v>4</v>
      </c>
      <c r="B7" s="298" t="s">
        <v>230</v>
      </c>
      <c r="C7" s="300">
        <v>85738601.034227908</v>
      </c>
      <c r="D7" s="88"/>
      <c r="E7" s="88"/>
      <c r="F7" s="88"/>
      <c r="G7" s="301"/>
      <c r="I7" s="300">
        <f>+C7</f>
        <v>85738601.034227908</v>
      </c>
      <c r="J7" s="88"/>
      <c r="K7" s="88"/>
      <c r="L7" s="88"/>
      <c r="M7" s="301"/>
      <c r="N7" s="302"/>
    </row>
    <row r="8" spans="1:15">
      <c r="A8" s="293">
        <v>5</v>
      </c>
      <c r="B8" s="298" t="s">
        <v>231</v>
      </c>
      <c r="C8" s="300">
        <v>1961447671.7378278</v>
      </c>
      <c r="D8" s="88"/>
      <c r="E8" s="303"/>
      <c r="F8" s="304" t="s">
        <v>232</v>
      </c>
      <c r="G8" s="305">
        <v>3.8393999999999998E-2</v>
      </c>
      <c r="I8" s="300">
        <f>+C8</f>
        <v>1961447671.7378278</v>
      </c>
      <c r="J8" s="88"/>
      <c r="K8" s="306"/>
      <c r="L8" s="304" t="s">
        <v>233</v>
      </c>
      <c r="M8" s="307">
        <v>3.8172439532610514E-2</v>
      </c>
      <c r="N8" s="308">
        <f>M8-G8</f>
        <v>-2.2156046738948387E-4</v>
      </c>
      <c r="O8" s="309" t="s">
        <v>234</v>
      </c>
    </row>
    <row r="9" spans="1:15">
      <c r="A9" s="293">
        <v>6</v>
      </c>
      <c r="B9" s="283"/>
      <c r="C9" s="310">
        <f>SUM(C6:C8)</f>
        <v>2246265304.1460409</v>
      </c>
      <c r="D9" s="311"/>
      <c r="E9" s="312"/>
      <c r="F9" s="313"/>
      <c r="G9" s="305">
        <f>1-G8</f>
        <v>0.96160599999999996</v>
      </c>
      <c r="I9" s="310">
        <f>SUM(I6:I8)</f>
        <v>2246265304.1460409</v>
      </c>
      <c r="J9" s="311"/>
      <c r="K9" s="314"/>
      <c r="L9" s="315"/>
      <c r="M9" s="305">
        <f>1-M8</f>
        <v>0.96182756046738949</v>
      </c>
      <c r="N9" s="308">
        <f>M9-G9</f>
        <v>2.2156046738952551E-4</v>
      </c>
      <c r="O9" s="309" t="s">
        <v>234</v>
      </c>
    </row>
    <row r="10" spans="1:15">
      <c r="A10" s="293">
        <v>7</v>
      </c>
      <c r="B10" s="298" t="s">
        <v>235</v>
      </c>
      <c r="C10" s="316">
        <v>6.9699999999999998E-2</v>
      </c>
      <c r="D10" s="317"/>
      <c r="E10" s="312"/>
      <c r="F10" s="312" t="s">
        <v>236</v>
      </c>
      <c r="G10" s="318" t="s">
        <v>237</v>
      </c>
      <c r="I10" s="316">
        <f>+C10</f>
        <v>6.9699999999999998E-2</v>
      </c>
      <c r="J10" s="317"/>
      <c r="K10" s="314"/>
      <c r="L10" s="312" t="s">
        <v>236</v>
      </c>
      <c r="M10" s="318" t="s">
        <v>237</v>
      </c>
      <c r="N10" s="319"/>
    </row>
    <row r="11" spans="1:15">
      <c r="A11" s="293">
        <v>8</v>
      </c>
      <c r="B11" s="320"/>
      <c r="C11" s="321"/>
      <c r="D11" s="312" t="s">
        <v>238</v>
      </c>
      <c r="E11" s="312"/>
      <c r="F11" s="312" t="s">
        <v>239</v>
      </c>
      <c r="G11" s="318" t="s">
        <v>239</v>
      </c>
      <c r="I11" s="321"/>
      <c r="J11" s="312" t="s">
        <v>238</v>
      </c>
      <c r="K11" s="312"/>
      <c r="L11" s="312" t="s">
        <v>239</v>
      </c>
      <c r="M11" s="318" t="s">
        <v>239</v>
      </c>
      <c r="N11" s="319"/>
    </row>
    <row r="12" spans="1:15">
      <c r="A12" s="293">
        <v>9</v>
      </c>
      <c r="B12" s="322"/>
      <c r="C12" s="321"/>
      <c r="D12" s="312" t="s">
        <v>240</v>
      </c>
      <c r="E12" s="323" t="s">
        <v>241</v>
      </c>
      <c r="F12" s="323" t="s">
        <v>242</v>
      </c>
      <c r="G12" s="324" t="s">
        <v>243</v>
      </c>
      <c r="H12" s="325"/>
      <c r="I12" s="321"/>
      <c r="J12" s="312" t="s">
        <v>240</v>
      </c>
      <c r="K12" s="323" t="s">
        <v>241</v>
      </c>
      <c r="L12" s="323" t="s">
        <v>242</v>
      </c>
      <c r="M12" s="324" t="s">
        <v>243</v>
      </c>
      <c r="N12" s="323"/>
    </row>
    <row r="13" spans="1:15">
      <c r="A13" s="293" t="s">
        <v>244</v>
      </c>
      <c r="B13" s="298"/>
      <c r="C13" s="326" t="s">
        <v>245</v>
      </c>
      <c r="D13" s="312" t="s">
        <v>246</v>
      </c>
      <c r="E13" s="312" t="s">
        <v>247</v>
      </c>
      <c r="F13" s="323" t="s">
        <v>248</v>
      </c>
      <c r="G13" s="324" t="s">
        <v>249</v>
      </c>
      <c r="H13" s="325"/>
      <c r="I13" s="326" t="s">
        <v>245</v>
      </c>
      <c r="J13" s="312" t="s">
        <v>246</v>
      </c>
      <c r="K13" s="312" t="s">
        <v>247</v>
      </c>
      <c r="L13" s="323" t="s">
        <v>248</v>
      </c>
      <c r="M13" s="324" t="s">
        <v>249</v>
      </c>
    </row>
    <row r="14" spans="1:15">
      <c r="A14" s="293">
        <v>10</v>
      </c>
      <c r="B14" s="298" t="s">
        <v>250</v>
      </c>
      <c r="C14" s="299">
        <f>C6*$I$10/0.79</f>
        <v>17564314.5402111</v>
      </c>
      <c r="D14" s="327">
        <f t="shared" ref="D14:D35" si="0">+C14/$C$40</f>
        <v>0.8475674343154771</v>
      </c>
      <c r="E14" s="328" t="s">
        <v>251</v>
      </c>
      <c r="F14" s="329">
        <f>+C14</f>
        <v>17564314.5402111</v>
      </c>
      <c r="G14" s="330">
        <v>0</v>
      </c>
      <c r="H14" s="331"/>
      <c r="I14" s="299">
        <f>I6*$I$10/0.79</f>
        <v>17564314.5402111</v>
      </c>
      <c r="J14" s="327">
        <f t="shared" ref="J14:J35" si="1">+I14/$I$40</f>
        <v>0.86596411007935781</v>
      </c>
      <c r="K14" s="328" t="s">
        <v>251</v>
      </c>
      <c r="L14" s="329">
        <f>+I14</f>
        <v>17564314.5402111</v>
      </c>
      <c r="M14" s="330">
        <v>0</v>
      </c>
      <c r="N14" s="332"/>
    </row>
    <row r="15" spans="1:15">
      <c r="A15" s="293" t="s">
        <v>252</v>
      </c>
      <c r="B15" s="298" t="s">
        <v>253</v>
      </c>
      <c r="C15" s="300">
        <v>4769481.1386719989</v>
      </c>
      <c r="D15" s="327">
        <f t="shared" si="0"/>
        <v>0.23015170233177235</v>
      </c>
      <c r="E15" s="328" t="s">
        <v>254</v>
      </c>
      <c r="F15" s="88"/>
      <c r="G15" s="333">
        <f>+C15</f>
        <v>4769481.1386719989</v>
      </c>
      <c r="H15" s="331"/>
      <c r="I15" s="300">
        <f>+C15/$G$9*$M$9</f>
        <v>4770580.0590929296</v>
      </c>
      <c r="J15" s="327">
        <f t="shared" si="1"/>
        <v>0.23520138551248512</v>
      </c>
      <c r="K15" s="328" t="s">
        <v>254</v>
      </c>
      <c r="L15" s="88"/>
      <c r="M15" s="333">
        <f>+I15</f>
        <v>4770580.0590929296</v>
      </c>
      <c r="N15" s="334">
        <f>M15-G15</f>
        <v>1098.9204209307209</v>
      </c>
      <c r="O15" s="309" t="s">
        <v>255</v>
      </c>
    </row>
    <row r="16" spans="1:15">
      <c r="A16" s="293">
        <v>11</v>
      </c>
      <c r="B16" s="283" t="s">
        <v>256</v>
      </c>
      <c r="C16" s="335">
        <f>C7*$I$10/0.79</f>
        <v>7564532.2684628917</v>
      </c>
      <c r="D16" s="327">
        <f t="shared" si="0"/>
        <v>0.36502712314218622</v>
      </c>
      <c r="E16" s="328" t="s">
        <v>251</v>
      </c>
      <c r="F16" s="336">
        <f>+C16</f>
        <v>7564532.2684628917</v>
      </c>
      <c r="G16" s="301"/>
      <c r="H16" s="331"/>
      <c r="I16" s="337">
        <f>I7*$I$10/0.79</f>
        <v>7564532.2684628917</v>
      </c>
      <c r="J16" s="327">
        <f t="shared" si="1"/>
        <v>0.3729501335807508</v>
      </c>
      <c r="K16" s="328" t="s">
        <v>251</v>
      </c>
      <c r="L16" s="336">
        <f>+I16</f>
        <v>7564532.2684628917</v>
      </c>
      <c r="M16" s="301"/>
      <c r="N16" s="302"/>
    </row>
    <row r="17" spans="1:15">
      <c r="A17" s="293">
        <v>12</v>
      </c>
      <c r="B17" s="283" t="s">
        <v>257</v>
      </c>
      <c r="C17" s="300">
        <f>C8*$I$10/0.79</f>
        <v>173054307.24066657</v>
      </c>
      <c r="D17" s="327">
        <f t="shared" si="0"/>
        <v>8.3507497459932871</v>
      </c>
      <c r="E17" s="328" t="s">
        <v>251</v>
      </c>
      <c r="F17" s="336">
        <f>+C17</f>
        <v>173054307.24066657</v>
      </c>
      <c r="G17" s="301"/>
      <c r="H17" s="331"/>
      <c r="I17" s="300">
        <f>I8*$I$10/0.79</f>
        <v>173054307.24066657</v>
      </c>
      <c r="J17" s="327">
        <f t="shared" si="1"/>
        <v>8.532004982146173</v>
      </c>
      <c r="K17" s="328" t="s">
        <v>251</v>
      </c>
      <c r="L17" s="336">
        <f>+I17</f>
        <v>173054307.24066657</v>
      </c>
      <c r="M17" s="301"/>
      <c r="N17" s="302"/>
    </row>
    <row r="18" spans="1:15">
      <c r="A18" s="293">
        <v>13</v>
      </c>
      <c r="B18" s="283" t="s">
        <v>258</v>
      </c>
      <c r="C18" s="300">
        <v>69962949.456452519</v>
      </c>
      <c r="D18" s="327">
        <f t="shared" si="0"/>
        <v>3.3760678466668006</v>
      </c>
      <c r="E18" s="328" t="s">
        <v>254</v>
      </c>
      <c r="F18" s="88"/>
      <c r="G18" s="333">
        <f>+C18</f>
        <v>69962949.456452519</v>
      </c>
      <c r="H18" s="331"/>
      <c r="I18" s="300">
        <v>69979069.388921246</v>
      </c>
      <c r="J18" s="327">
        <f t="shared" si="1"/>
        <v>3.4501410464282478</v>
      </c>
      <c r="K18" s="328" t="s">
        <v>254</v>
      </c>
      <c r="L18" s="88"/>
      <c r="M18" s="333">
        <f>+I18</f>
        <v>69979069.388921246</v>
      </c>
      <c r="N18" s="334">
        <f>M18-G18</f>
        <v>16119.932468727231</v>
      </c>
      <c r="O18" s="309" t="s">
        <v>255</v>
      </c>
    </row>
    <row r="19" spans="1:15">
      <c r="A19" s="293">
        <v>14</v>
      </c>
      <c r="B19" s="283" t="s">
        <v>259</v>
      </c>
      <c r="C19" s="300">
        <v>378349379.60972166</v>
      </c>
      <c r="D19" s="327">
        <f t="shared" si="0"/>
        <v>18.257280249480782</v>
      </c>
      <c r="E19" s="328" t="s">
        <v>254</v>
      </c>
      <c r="F19" s="88"/>
      <c r="G19" s="333">
        <f>+C19</f>
        <v>378349379.60972166</v>
      </c>
      <c r="H19" s="331"/>
      <c r="I19" s="300">
        <v>370094613.96061605</v>
      </c>
      <c r="J19" s="327">
        <f t="shared" si="1"/>
        <v>18.246579010518932</v>
      </c>
      <c r="K19" s="328" t="s">
        <v>254</v>
      </c>
      <c r="L19" s="88"/>
      <c r="M19" s="333">
        <f>+I19</f>
        <v>370094613.96061605</v>
      </c>
      <c r="N19" s="334">
        <f>M19-G19</f>
        <v>-8254765.6491056085</v>
      </c>
      <c r="O19" s="309" t="s">
        <v>260</v>
      </c>
    </row>
    <row r="20" spans="1:15">
      <c r="A20" s="293">
        <v>15</v>
      </c>
      <c r="B20" s="283" t="s">
        <v>261</v>
      </c>
      <c r="C20" s="300">
        <v>7238267.1874165451</v>
      </c>
      <c r="D20" s="327">
        <f t="shared" si="0"/>
        <v>0.34928317497864692</v>
      </c>
      <c r="E20" s="328" t="s">
        <v>251</v>
      </c>
      <c r="F20" s="336">
        <f>+C20</f>
        <v>7238267.1874165451</v>
      </c>
      <c r="G20" s="301"/>
      <c r="H20" s="331"/>
      <c r="I20" s="300">
        <f>+C20</f>
        <v>7238267.1874165451</v>
      </c>
      <c r="J20" s="327">
        <f t="shared" si="1"/>
        <v>0.35686445885023704</v>
      </c>
      <c r="K20" s="328" t="s">
        <v>251</v>
      </c>
      <c r="L20" s="336">
        <f>+I20</f>
        <v>7238267.1874165451</v>
      </c>
      <c r="M20" s="301"/>
      <c r="N20" s="302"/>
    </row>
    <row r="21" spans="1:15">
      <c r="A21" s="293" t="s">
        <v>262</v>
      </c>
      <c r="B21" s="338" t="s">
        <v>263</v>
      </c>
      <c r="C21" s="300">
        <v>8206061.1260157973</v>
      </c>
      <c r="D21" s="327">
        <f t="shared" si="0"/>
        <v>0.39598415061915598</v>
      </c>
      <c r="E21" s="328" t="s">
        <v>251</v>
      </c>
      <c r="F21" s="336">
        <f>+C21</f>
        <v>8206061.1260157973</v>
      </c>
      <c r="G21" s="301"/>
      <c r="H21" s="331"/>
      <c r="I21" s="300">
        <f>+C21</f>
        <v>8206061.1260157973</v>
      </c>
      <c r="J21" s="327">
        <f t="shared" si="1"/>
        <v>0.40457909154259974</v>
      </c>
      <c r="K21" s="328" t="s">
        <v>251</v>
      </c>
      <c r="L21" s="336">
        <f>+I21</f>
        <v>8206061.1260157973</v>
      </c>
      <c r="M21" s="301"/>
      <c r="N21" s="302"/>
    </row>
    <row r="22" spans="1:15">
      <c r="A22" s="293" t="s">
        <v>264</v>
      </c>
      <c r="B22" s="338" t="s">
        <v>265</v>
      </c>
      <c r="C22" s="300">
        <v>2763777.09</v>
      </c>
      <c r="D22" s="327">
        <f t="shared" si="0"/>
        <v>0.13336628946312651</v>
      </c>
      <c r="E22" s="328" t="s">
        <v>251</v>
      </c>
      <c r="F22" s="336">
        <f>+C22</f>
        <v>2763777.09</v>
      </c>
      <c r="G22" s="301"/>
      <c r="H22" s="331"/>
      <c r="I22" s="300">
        <f>+C22</f>
        <v>2763777.09</v>
      </c>
      <c r="J22" s="327">
        <f t="shared" si="1"/>
        <v>0.13626104011747003</v>
      </c>
      <c r="K22" s="328" t="s">
        <v>251</v>
      </c>
      <c r="L22" s="336">
        <f>+I22</f>
        <v>2763777.09</v>
      </c>
      <c r="M22" s="301"/>
      <c r="N22" s="302"/>
    </row>
    <row r="23" spans="1:15">
      <c r="A23" s="293" t="s">
        <v>266</v>
      </c>
      <c r="B23" s="338" t="s">
        <v>267</v>
      </c>
      <c r="C23" s="300">
        <v>1262663.2680056884</v>
      </c>
      <c r="D23" s="327">
        <f t="shared" si="0"/>
        <v>6.092991924153475E-2</v>
      </c>
      <c r="E23" s="328" t="s">
        <v>254</v>
      </c>
      <c r="F23" s="88"/>
      <c r="G23" s="333">
        <f>+C23</f>
        <v>1262663.2680056884</v>
      </c>
      <c r="H23" s="331"/>
      <c r="I23" s="300">
        <f>+C23/$G$9*$M$9</f>
        <v>1262954.1940854082</v>
      </c>
      <c r="J23" s="327">
        <f t="shared" si="1"/>
        <v>6.2266762659501915E-2</v>
      </c>
      <c r="K23" s="328" t="s">
        <v>254</v>
      </c>
      <c r="L23" s="88"/>
      <c r="M23" s="333">
        <f>+I23</f>
        <v>1262954.1940854082</v>
      </c>
      <c r="N23" s="334">
        <f>M23-G23</f>
        <v>290.92607971979305</v>
      </c>
      <c r="O23" s="309" t="s">
        <v>255</v>
      </c>
    </row>
    <row r="24" spans="1:15">
      <c r="A24" s="293" t="s">
        <v>268</v>
      </c>
      <c r="B24" s="338" t="s">
        <v>269</v>
      </c>
      <c r="C24" s="300">
        <v>2119540.3036357597</v>
      </c>
      <c r="D24" s="327">
        <f t="shared" si="0"/>
        <v>0.1022785906599471</v>
      </c>
      <c r="E24" s="328" t="s">
        <v>251</v>
      </c>
      <c r="F24" s="336">
        <f>+C24</f>
        <v>2119540.3036357597</v>
      </c>
      <c r="G24" s="301"/>
      <c r="H24" s="331"/>
      <c r="I24" s="300">
        <f>+C24</f>
        <v>2119540.3036357597</v>
      </c>
      <c r="J24" s="327">
        <f t="shared" si="1"/>
        <v>0.10449857457364874</v>
      </c>
      <c r="K24" s="328" t="s">
        <v>251</v>
      </c>
      <c r="L24" s="336">
        <f>+I24</f>
        <v>2119540.3036357597</v>
      </c>
      <c r="M24" s="301"/>
      <c r="N24" s="302"/>
    </row>
    <row r="25" spans="1:15">
      <c r="A25" s="293" t="s">
        <v>270</v>
      </c>
      <c r="B25" s="338" t="s">
        <v>271</v>
      </c>
      <c r="C25" s="300">
        <v>313332.07420681993</v>
      </c>
      <c r="D25" s="327">
        <f t="shared" si="0"/>
        <v>1.5119864861007507E-2</v>
      </c>
      <c r="E25" s="328" t="s">
        <v>254</v>
      </c>
      <c r="F25" s="88"/>
      <c r="G25" s="333">
        <f>+C25</f>
        <v>313332.07420681993</v>
      </c>
      <c r="H25" s="331"/>
      <c r="I25" s="300">
        <f>+C25/$G$9*$M$9</f>
        <v>313404.2680167685</v>
      </c>
      <c r="J25" s="327">
        <f t="shared" si="1"/>
        <v>1.5451604867749744E-2</v>
      </c>
      <c r="K25" s="328" t="s">
        <v>254</v>
      </c>
      <c r="L25" s="88"/>
      <c r="M25" s="333">
        <f>+I25</f>
        <v>313404.2680167685</v>
      </c>
      <c r="N25" s="334">
        <f>M25-G25</f>
        <v>72.193809948570561</v>
      </c>
      <c r="O25" s="309" t="s">
        <v>255</v>
      </c>
    </row>
    <row r="26" spans="1:15">
      <c r="A26" s="293">
        <v>16</v>
      </c>
      <c r="B26" s="283" t="s">
        <v>272</v>
      </c>
      <c r="C26" s="300">
        <v>171115373.90212974</v>
      </c>
      <c r="D26" s="327">
        <f t="shared" si="0"/>
        <v>8.2571863592018406</v>
      </c>
      <c r="E26" s="328" t="s">
        <v>254</v>
      </c>
      <c r="F26" s="88"/>
      <c r="G26" s="333">
        <f>+C26</f>
        <v>171115373.90212974</v>
      </c>
      <c r="H26" s="331"/>
      <c r="I26" s="300">
        <v>171056253.11371228</v>
      </c>
      <c r="J26" s="327">
        <f t="shared" si="1"/>
        <v>8.433495976287892</v>
      </c>
      <c r="K26" s="328" t="s">
        <v>254</v>
      </c>
      <c r="L26" s="88"/>
      <c r="M26" s="333">
        <f>+I26</f>
        <v>171056253.11371228</v>
      </c>
      <c r="N26" s="334">
        <f>M26-G26</f>
        <v>-59120.788417458534</v>
      </c>
      <c r="O26" s="309" t="s">
        <v>260</v>
      </c>
    </row>
    <row r="27" spans="1:15">
      <c r="A27" s="293">
        <v>17</v>
      </c>
      <c r="B27" s="283" t="s">
        <v>273</v>
      </c>
      <c r="C27" s="300">
        <v>108374278.4084733</v>
      </c>
      <c r="D27" s="327">
        <f t="shared" si="0"/>
        <v>5.2296096660175699</v>
      </c>
      <c r="E27" s="328" t="s">
        <v>254</v>
      </c>
      <c r="F27" s="88"/>
      <c r="G27" s="333">
        <f>+C27</f>
        <v>108374278.4084733</v>
      </c>
      <c r="H27" s="331"/>
      <c r="I27" s="300">
        <v>108399248.56857753</v>
      </c>
      <c r="J27" s="327">
        <f t="shared" si="1"/>
        <v>5.3443508202416385</v>
      </c>
      <c r="K27" s="328" t="s">
        <v>254</v>
      </c>
      <c r="L27" s="88"/>
      <c r="M27" s="333">
        <f>+I27</f>
        <v>108399248.56857753</v>
      </c>
      <c r="N27" s="334">
        <f>M27-G27</f>
        <v>24970.160104230046</v>
      </c>
      <c r="O27" s="309" t="s">
        <v>255</v>
      </c>
    </row>
    <row r="28" spans="1:15">
      <c r="A28" s="293">
        <v>18</v>
      </c>
      <c r="B28" s="283" t="s">
        <v>274</v>
      </c>
      <c r="C28" s="300">
        <v>-11639833.365925668</v>
      </c>
      <c r="D28" s="327">
        <f t="shared" si="0"/>
        <v>-0.56168111082453498</v>
      </c>
      <c r="E28" s="328" t="s">
        <v>251</v>
      </c>
      <c r="F28" s="336">
        <f>+C28</f>
        <v>-11639833.365925668</v>
      </c>
      <c r="G28" s="301"/>
      <c r="H28" s="331"/>
      <c r="I28" s="300">
        <f>+C28</f>
        <v>-11639833.365925668</v>
      </c>
      <c r="J28" s="327">
        <f t="shared" si="1"/>
        <v>-0.57387254817828448</v>
      </c>
      <c r="K28" s="328" t="s">
        <v>251</v>
      </c>
      <c r="L28" s="336">
        <f>+I28</f>
        <v>-11639833.365925668</v>
      </c>
      <c r="M28" s="301"/>
      <c r="N28" s="302"/>
    </row>
    <row r="29" spans="1:15">
      <c r="A29" s="293">
        <v>19</v>
      </c>
      <c r="B29" s="283" t="s">
        <v>275</v>
      </c>
      <c r="C29" s="300">
        <v>138209148.65181684</v>
      </c>
      <c r="D29" s="327">
        <f t="shared" si="0"/>
        <v>6.6692937691116345</v>
      </c>
      <c r="E29" s="328" t="s">
        <v>251</v>
      </c>
      <c r="F29" s="336">
        <f>+C29</f>
        <v>138209148.65181684</v>
      </c>
      <c r="G29" s="301"/>
      <c r="H29" s="331"/>
      <c r="I29" s="300">
        <f>+C29</f>
        <v>138209148.65181684</v>
      </c>
      <c r="J29" s="327">
        <f t="shared" si="1"/>
        <v>6.814052557707031</v>
      </c>
      <c r="K29" s="328" t="s">
        <v>251</v>
      </c>
      <c r="L29" s="336">
        <f>+I29</f>
        <v>138209148.65181684</v>
      </c>
      <c r="M29" s="301"/>
      <c r="N29" s="302"/>
    </row>
    <row r="30" spans="1:15">
      <c r="A30" s="293">
        <v>20</v>
      </c>
      <c r="B30" s="283" t="s">
        <v>276</v>
      </c>
      <c r="C30" s="300">
        <v>-36228866.83523047</v>
      </c>
      <c r="D30" s="327">
        <f t="shared" si="0"/>
        <v>-1.7482269314521348</v>
      </c>
      <c r="E30" s="328" t="s">
        <v>254</v>
      </c>
      <c r="F30" s="88"/>
      <c r="G30" s="333">
        <f>+C30</f>
        <v>-36228866.83523047</v>
      </c>
      <c r="H30" s="331"/>
      <c r="I30" s="300">
        <v>-39617468.444088995</v>
      </c>
      <c r="J30" s="327">
        <f t="shared" si="1"/>
        <v>-1.9532390931761483</v>
      </c>
      <c r="K30" s="328" t="s">
        <v>254</v>
      </c>
      <c r="L30" s="88"/>
      <c r="M30" s="333">
        <f>+I30</f>
        <v>-39617468.444088995</v>
      </c>
      <c r="N30" s="334">
        <f>M30-G30</f>
        <v>-3388601.6088585258</v>
      </c>
      <c r="O30" s="309" t="s">
        <v>260</v>
      </c>
    </row>
    <row r="31" spans="1:15">
      <c r="A31" s="339">
        <v>21</v>
      </c>
      <c r="B31" s="340" t="s">
        <v>277</v>
      </c>
      <c r="C31" s="300">
        <v>-16223873.273980575</v>
      </c>
      <c r="D31" s="327">
        <f t="shared" si="0"/>
        <v>-0.78288433140994562</v>
      </c>
      <c r="E31" s="328" t="s">
        <v>254</v>
      </c>
      <c r="F31" s="88"/>
      <c r="G31" s="333">
        <f>+C31</f>
        <v>-16223873.273980575</v>
      </c>
      <c r="H31" s="331"/>
      <c r="I31" s="300">
        <v>-16227611.363120463</v>
      </c>
      <c r="J31" s="327">
        <f t="shared" si="1"/>
        <v>-0.80006134031629517</v>
      </c>
      <c r="K31" s="328" t="s">
        <v>254</v>
      </c>
      <c r="L31" s="88"/>
      <c r="M31" s="333">
        <f>+I31</f>
        <v>-16227611.363120463</v>
      </c>
      <c r="N31" s="334">
        <f>M31-G31</f>
        <v>-3738.0891398880631</v>
      </c>
      <c r="O31" s="309" t="s">
        <v>255</v>
      </c>
    </row>
    <row r="32" spans="1:15">
      <c r="A32" s="293">
        <v>22</v>
      </c>
      <c r="B32" s="283" t="s">
        <v>278</v>
      </c>
      <c r="C32" s="300">
        <v>662134.87</v>
      </c>
      <c r="D32" s="327">
        <f t="shared" si="0"/>
        <v>3.1951372292491807E-2</v>
      </c>
      <c r="E32" s="328" t="s">
        <v>251</v>
      </c>
      <c r="F32" s="336">
        <f>+C32</f>
        <v>662134.87</v>
      </c>
      <c r="G32" s="301"/>
      <c r="H32" s="331"/>
      <c r="I32" s="300">
        <f>+C32</f>
        <v>662134.87</v>
      </c>
      <c r="J32" s="327">
        <f t="shared" si="1"/>
        <v>3.264488529508934E-2</v>
      </c>
      <c r="K32" s="328" t="s">
        <v>251</v>
      </c>
      <c r="L32" s="336">
        <f>+I32</f>
        <v>662134.87</v>
      </c>
      <c r="M32" s="301"/>
      <c r="N32" s="302"/>
    </row>
    <row r="33" spans="1:14">
      <c r="A33" s="293">
        <v>23</v>
      </c>
      <c r="B33" s="341" t="s">
        <v>279</v>
      </c>
      <c r="C33" s="300">
        <v>161583689.16694248</v>
      </c>
      <c r="D33" s="327">
        <f t="shared" si="0"/>
        <v>7.7972341329301305</v>
      </c>
      <c r="E33" s="328" t="s">
        <v>251</v>
      </c>
      <c r="F33" s="336">
        <f>+C33</f>
        <v>161583689.16694248</v>
      </c>
      <c r="G33" s="301"/>
      <c r="H33" s="331"/>
      <c r="I33" s="300">
        <f>+C33</f>
        <v>161583689.16694248</v>
      </c>
      <c r="J33" s="327">
        <f t="shared" si="1"/>
        <v>7.9664751660220032</v>
      </c>
      <c r="K33" s="328" t="s">
        <v>251</v>
      </c>
      <c r="L33" s="336">
        <f>+I33</f>
        <v>161583689.16694248</v>
      </c>
      <c r="M33" s="301"/>
      <c r="N33" s="302"/>
    </row>
    <row r="34" spans="1:14">
      <c r="A34" s="293">
        <v>24</v>
      </c>
      <c r="B34" s="294" t="s">
        <v>280</v>
      </c>
      <c r="C34" s="300">
        <v>3490805.0455442886</v>
      </c>
      <c r="D34" s="327">
        <f t="shared" si="0"/>
        <v>0.16844908290465715</v>
      </c>
      <c r="E34" s="328" t="s">
        <v>251</v>
      </c>
      <c r="F34" s="336">
        <f>+C34</f>
        <v>3490805.0455442886</v>
      </c>
      <c r="G34" s="301"/>
      <c r="H34" s="331"/>
      <c r="I34" s="300">
        <f>+C34</f>
        <v>3490805.0455442886</v>
      </c>
      <c r="J34" s="327">
        <f t="shared" si="1"/>
        <v>0.17210531488745251</v>
      </c>
      <c r="K34" s="328" t="s">
        <v>251</v>
      </c>
      <c r="L34" s="336">
        <f>+I34</f>
        <v>3490805.0455442886</v>
      </c>
      <c r="M34" s="301"/>
      <c r="N34" s="302"/>
    </row>
    <row r="35" spans="1:14">
      <c r="A35" s="293">
        <f t="shared" ref="A35:A46" si="2">+A34+1</f>
        <v>25</v>
      </c>
      <c r="B35" s="294" t="s">
        <v>281</v>
      </c>
      <c r="C35" s="300">
        <v>19415532.153878614</v>
      </c>
      <c r="D35" s="327">
        <f t="shared" si="0"/>
        <v>0.93689809163112181</v>
      </c>
      <c r="E35" s="328" t="s">
        <v>251</v>
      </c>
      <c r="F35" s="336">
        <f>+C35</f>
        <v>19415532.153878614</v>
      </c>
      <c r="G35" s="301"/>
      <c r="H35" s="331"/>
      <c r="I35" s="300">
        <f>+C35</f>
        <v>19415532.153878614</v>
      </c>
      <c r="J35" s="327">
        <f t="shared" si="1"/>
        <v>0.95723371298431426</v>
      </c>
      <c r="K35" s="328" t="s">
        <v>251</v>
      </c>
      <c r="L35" s="336">
        <f>+I35</f>
        <v>19415532.153878614</v>
      </c>
      <c r="M35" s="301"/>
      <c r="N35" s="302"/>
    </row>
    <row r="36" spans="1:14">
      <c r="A36" s="293">
        <f t="shared" si="2"/>
        <v>26</v>
      </c>
      <c r="B36" s="342" t="s">
        <v>282</v>
      </c>
      <c r="C36" s="343"/>
      <c r="D36" s="344"/>
      <c r="E36" s="328"/>
      <c r="F36" s="344"/>
      <c r="G36" s="345"/>
      <c r="H36" s="331"/>
      <c r="I36" s="343"/>
      <c r="J36" s="344"/>
      <c r="K36" s="328"/>
      <c r="L36" s="344"/>
      <c r="M36" s="345"/>
      <c r="N36" s="346"/>
    </row>
    <row r="37" spans="1:14">
      <c r="A37" s="293">
        <f t="shared" si="2"/>
        <v>27</v>
      </c>
      <c r="B37" s="347" t="s">
        <v>283</v>
      </c>
      <c r="C37" s="348">
        <f>SUM(C14:C36)</f>
        <v>1211926994.0271161</v>
      </c>
      <c r="D37" s="349">
        <f>SUM(D14:D36)</f>
        <v>58.48163619215655</v>
      </c>
      <c r="E37" s="349"/>
      <c r="F37" s="350">
        <f>SUM(F14:F36)</f>
        <v>530232276.27866518</v>
      </c>
      <c r="G37" s="351">
        <f>SUM(G14:G36)</f>
        <v>681694717.74845052</v>
      </c>
      <c r="H37" s="325"/>
      <c r="I37" s="348">
        <f>SUM(I14:I36)</f>
        <v>1200263320.0244782</v>
      </c>
      <c r="J37" s="349">
        <f>SUM(J14:J36)</f>
        <v>59.175947652631841</v>
      </c>
      <c r="K37" s="349"/>
      <c r="L37" s="350">
        <f>SUM(L14:L36)</f>
        <v>530232276.27866518</v>
      </c>
      <c r="M37" s="351">
        <f>SUM(M14:M36)</f>
        <v>670031043.74581277</v>
      </c>
      <c r="N37" s="352"/>
    </row>
    <row r="38" spans="1:14">
      <c r="A38" s="293">
        <f t="shared" si="2"/>
        <v>28</v>
      </c>
      <c r="B38" s="283" t="s">
        <v>284</v>
      </c>
      <c r="C38" s="353">
        <v>0.95238599999999995</v>
      </c>
      <c r="D38" s="354">
        <f>+C38</f>
        <v>0.95238599999999995</v>
      </c>
      <c r="E38" s="354"/>
      <c r="F38" s="355">
        <f>+D38</f>
        <v>0.95238599999999995</v>
      </c>
      <c r="G38" s="356">
        <f>+F38</f>
        <v>0.95238599999999995</v>
      </c>
      <c r="H38" s="325"/>
      <c r="I38" s="353">
        <f>+C38</f>
        <v>0.95238599999999995</v>
      </c>
      <c r="J38" s="354">
        <f>+I38</f>
        <v>0.95238599999999995</v>
      </c>
      <c r="K38" s="354"/>
      <c r="L38" s="355">
        <f>+J38</f>
        <v>0.95238599999999995</v>
      </c>
      <c r="M38" s="356">
        <f>+L38</f>
        <v>0.95238599999999995</v>
      </c>
      <c r="N38" s="357"/>
    </row>
    <row r="39" spans="1:14">
      <c r="A39" s="293">
        <f t="shared" si="2"/>
        <v>29</v>
      </c>
      <c r="B39" s="283" t="s">
        <v>285</v>
      </c>
      <c r="C39" s="348">
        <f>+C37/C38</f>
        <v>1272516599.3904951</v>
      </c>
      <c r="D39" s="349">
        <f>+D37/C38</f>
        <v>61.405392553183852</v>
      </c>
      <c r="E39" s="349"/>
      <c r="F39" s="350">
        <f>+F37/F38</f>
        <v>556740939.36561978</v>
      </c>
      <c r="G39" s="351">
        <f>+G37/G38</f>
        <v>715775660.02487493</v>
      </c>
      <c r="H39" s="325"/>
      <c r="I39" s="348">
        <f>+I37/I38</f>
        <v>1260269806.5957272</v>
      </c>
      <c r="J39" s="349">
        <f>+J37/J38</f>
        <v>62.134415722860105</v>
      </c>
      <c r="K39" s="349"/>
      <c r="L39" s="350">
        <f>+L37/L38</f>
        <v>556740939.36561978</v>
      </c>
      <c r="M39" s="351">
        <f>+M37/M38</f>
        <v>703528867.23010707</v>
      </c>
      <c r="N39" s="358"/>
    </row>
    <row r="40" spans="1:14">
      <c r="A40" s="293">
        <f t="shared" si="2"/>
        <v>30</v>
      </c>
      <c r="B40" s="283" t="s">
        <v>286</v>
      </c>
      <c r="C40" s="335">
        <v>20723206</v>
      </c>
      <c r="D40" s="359" t="s">
        <v>287</v>
      </c>
      <c r="E40" s="359"/>
      <c r="F40" s="88"/>
      <c r="G40" s="301"/>
      <c r="H40" s="325"/>
      <c r="I40" s="335">
        <v>20282959</v>
      </c>
      <c r="J40" s="359" t="s">
        <v>287</v>
      </c>
      <c r="K40" s="359"/>
      <c r="L40" s="88"/>
      <c r="M40" s="301"/>
      <c r="N40" s="302"/>
    </row>
    <row r="41" spans="1:14">
      <c r="A41" s="293">
        <f t="shared" si="2"/>
        <v>31</v>
      </c>
      <c r="B41" s="298"/>
      <c r="C41" s="360"/>
      <c r="D41" s="361" t="s">
        <v>10</v>
      </c>
      <c r="E41" s="361"/>
      <c r="F41" s="361" t="s">
        <v>236</v>
      </c>
      <c r="G41" s="362" t="s">
        <v>288</v>
      </c>
      <c r="H41" s="325"/>
      <c r="I41" s="363"/>
      <c r="J41" s="361" t="s">
        <v>10</v>
      </c>
      <c r="K41" s="361"/>
      <c r="L41" s="361" t="s">
        <v>236</v>
      </c>
      <c r="M41" s="362" t="s">
        <v>288</v>
      </c>
      <c r="N41" s="364"/>
    </row>
    <row r="42" spans="1:14">
      <c r="A42" s="293">
        <f t="shared" si="2"/>
        <v>32</v>
      </c>
      <c r="B42" s="283" t="s">
        <v>289</v>
      </c>
      <c r="C42" s="365"/>
      <c r="D42" s="366"/>
      <c r="E42" s="366"/>
      <c r="F42" s="366"/>
      <c r="G42" s="367"/>
      <c r="H42" s="325"/>
      <c r="I42" s="365"/>
      <c r="J42" s="366"/>
      <c r="K42" s="366"/>
      <c r="L42" s="366"/>
      <c r="M42" s="367"/>
      <c r="N42" s="368"/>
    </row>
    <row r="43" spans="1:14">
      <c r="A43" s="293">
        <f t="shared" si="2"/>
        <v>33</v>
      </c>
      <c r="B43" s="283" t="s">
        <v>290</v>
      </c>
      <c r="C43" s="369"/>
      <c r="D43" s="370">
        <f>+F43+G43</f>
        <v>58.481636192156543</v>
      </c>
      <c r="E43" s="370"/>
      <c r="F43" s="370">
        <f>+F37/$C$40</f>
        <v>25.586401847217328</v>
      </c>
      <c r="G43" s="371">
        <f>+G37/$C$40</f>
        <v>32.895234344939219</v>
      </c>
      <c r="H43" s="325"/>
      <c r="I43" s="369"/>
      <c r="J43" s="370">
        <f>+L43+M43</f>
        <v>59.175947652631848</v>
      </c>
      <c r="K43" s="370"/>
      <c r="L43" s="370">
        <f>+L37/$I$40</f>
        <v>26.14176147960784</v>
      </c>
      <c r="M43" s="371">
        <f>+M37/$I$40</f>
        <v>33.034186173024004</v>
      </c>
      <c r="N43" s="372"/>
    </row>
    <row r="44" spans="1:14" ht="12" thickBot="1">
      <c r="A44" s="293">
        <f t="shared" si="2"/>
        <v>34</v>
      </c>
      <c r="B44" s="283" t="s">
        <v>291</v>
      </c>
      <c r="C44" s="373"/>
      <c r="D44" s="374">
        <f>+F44+G44</f>
        <v>61.405392553183837</v>
      </c>
      <c r="E44" s="374"/>
      <c r="F44" s="374">
        <f>+F39/$C$40</f>
        <v>26.865579552006565</v>
      </c>
      <c r="G44" s="375">
        <f>+G39/$C$40</f>
        <v>34.539813001177272</v>
      </c>
      <c r="H44" s="325"/>
      <c r="I44" s="373"/>
      <c r="J44" s="374">
        <f>+L44+M44</f>
        <v>62.134415722860105</v>
      </c>
      <c r="K44" s="374"/>
      <c r="L44" s="374">
        <f>+L39/$I$40</f>
        <v>27.448704075456632</v>
      </c>
      <c r="M44" s="375">
        <f>+M39/$I$40</f>
        <v>34.685711647403473</v>
      </c>
      <c r="N44" s="372"/>
    </row>
    <row r="45" spans="1:14">
      <c r="A45" s="293">
        <f t="shared" si="2"/>
        <v>35</v>
      </c>
      <c r="B45" s="283"/>
      <c r="H45" s="325"/>
      <c r="I45" s="325"/>
      <c r="J45" s="325"/>
      <c r="K45" s="325"/>
      <c r="L45" s="325"/>
      <c r="M45" s="325"/>
      <c r="N45" s="325"/>
    </row>
    <row r="46" spans="1:14">
      <c r="A46" s="293">
        <f t="shared" si="2"/>
        <v>36</v>
      </c>
      <c r="B46" s="283" t="s">
        <v>292</v>
      </c>
      <c r="H46" s="325"/>
      <c r="L46" s="89"/>
    </row>
    <row r="47" spans="1:14">
      <c r="B47" s="376"/>
      <c r="G47" s="377"/>
      <c r="H47" s="325"/>
      <c r="I47" s="376"/>
      <c r="L47" s="89"/>
    </row>
    <row r="48" spans="1:14">
      <c r="B48" s="82"/>
      <c r="C48" s="82"/>
      <c r="D48" s="82"/>
      <c r="E48" s="82"/>
      <c r="F48" s="82"/>
      <c r="G48" s="82"/>
      <c r="H48" s="325"/>
      <c r="L48" s="89"/>
    </row>
    <row r="49" spans="1:15" s="284" customFormat="1">
      <c r="B49" s="82"/>
      <c r="C49" s="82"/>
      <c r="D49" s="82"/>
      <c r="E49" s="82"/>
      <c r="F49" s="82"/>
      <c r="G49" s="82"/>
      <c r="H49" s="325"/>
      <c r="I49" s="82"/>
      <c r="J49" s="82"/>
      <c r="K49" s="82"/>
      <c r="L49" s="82"/>
      <c r="M49" s="82"/>
      <c r="N49" s="82"/>
      <c r="O49" s="83"/>
    </row>
    <row r="50" spans="1:15" s="284" customFormat="1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3"/>
    </row>
    <row r="51" spans="1:15" s="284" customFormat="1"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3"/>
    </row>
    <row r="52" spans="1:15" s="284" customFormat="1"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3"/>
    </row>
    <row r="53" spans="1:15" s="284" customFormat="1"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3"/>
    </row>
    <row r="54" spans="1:15" s="284" customFormat="1"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3"/>
    </row>
    <row r="55" spans="1:15" s="284" customFormat="1"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3"/>
    </row>
    <row r="56" spans="1:15" s="284" customFormat="1"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3"/>
    </row>
    <row r="57" spans="1:15" s="284" customFormat="1"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3"/>
    </row>
    <row r="58" spans="1:15" s="284" customFormat="1"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3"/>
    </row>
    <row r="59" spans="1:15" s="284" customFormat="1"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3"/>
    </row>
    <row r="60" spans="1:15" s="284" customFormat="1">
      <c r="A60" s="87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3"/>
    </row>
    <row r="61" spans="1:15" s="284" customFormat="1">
      <c r="A61" s="87"/>
      <c r="B61" s="82"/>
      <c r="C61" s="82"/>
      <c r="D61" s="82"/>
      <c r="E61" s="82"/>
      <c r="F61" s="82"/>
      <c r="G61" s="82"/>
      <c r="H61" s="325"/>
      <c r="I61" s="82"/>
      <c r="J61" s="82"/>
      <c r="K61" s="82"/>
      <c r="L61" s="82"/>
      <c r="M61" s="82"/>
      <c r="N61" s="82"/>
      <c r="O61" s="83"/>
    </row>
    <row r="62" spans="1:15" s="284" customFormat="1">
      <c r="B62" s="88"/>
      <c r="C62" s="82"/>
      <c r="D62" s="82"/>
      <c r="E62" s="82"/>
      <c r="F62" s="82"/>
      <c r="I62" s="82"/>
      <c r="J62" s="82"/>
      <c r="K62" s="82"/>
      <c r="L62" s="82"/>
      <c r="M62" s="82"/>
      <c r="N62" s="82"/>
      <c r="O62" s="83"/>
    </row>
    <row r="63" spans="1:15" s="284" customFormat="1">
      <c r="C63" s="82"/>
      <c r="D63" s="82"/>
      <c r="E63" s="82"/>
      <c r="F63" s="82"/>
      <c r="I63" s="82"/>
      <c r="J63" s="82"/>
      <c r="K63" s="82"/>
      <c r="L63" s="82"/>
      <c r="M63" s="82"/>
      <c r="N63" s="82"/>
      <c r="O63" s="83"/>
    </row>
    <row r="64" spans="1:15" s="284" customFormat="1">
      <c r="D64" s="378"/>
      <c r="E64" s="378"/>
      <c r="I64" s="82"/>
      <c r="J64" s="82"/>
      <c r="K64" s="82"/>
      <c r="L64" s="82"/>
      <c r="M64" s="82"/>
      <c r="N64" s="82"/>
      <c r="O64" s="83"/>
    </row>
  </sheetData>
  <pageMargins left="0.7" right="0.7" top="0.75" bottom="0.75" header="0.3" footer="0.3"/>
  <pageSetup scale="35" orientation="portrait" r:id="rId1"/>
  <headerFooter>
    <oddFooter>&amp;R&amp;F
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4"/>
  <sheetViews>
    <sheetView workbookViewId="0">
      <selection activeCell="G24" sqref="G24"/>
    </sheetView>
  </sheetViews>
  <sheetFormatPr defaultColWidth="7.140625" defaultRowHeight="11.25"/>
  <cols>
    <col min="1" max="1" width="4" style="175" customWidth="1"/>
    <col min="2" max="2" width="38.28515625" style="175" customWidth="1"/>
    <col min="3" max="3" width="1.42578125" style="175" customWidth="1"/>
    <col min="4" max="4" width="17" style="175" bestFit="1" customWidth="1"/>
    <col min="5" max="5" width="1.28515625" style="175" customWidth="1"/>
    <col min="6" max="6" width="19.28515625" style="175" bestFit="1" customWidth="1"/>
    <col min="7" max="7" width="13.5703125" style="175" bestFit="1" customWidth="1"/>
    <col min="8" max="8" width="0.85546875" style="175" customWidth="1"/>
    <col min="9" max="9" width="0.7109375" style="175" customWidth="1"/>
    <col min="10" max="10" width="7.140625" style="175"/>
    <col min="11" max="11" width="9.28515625" style="175" bestFit="1" customWidth="1"/>
    <col min="12" max="16384" width="7.140625" style="175"/>
  </cols>
  <sheetData>
    <row r="1" spans="1:11">
      <c r="A1" s="168"/>
      <c r="B1" s="169"/>
      <c r="C1" s="170"/>
      <c r="D1" s="170"/>
      <c r="E1" s="170"/>
      <c r="F1" s="171"/>
      <c r="G1" s="172"/>
      <c r="H1" s="173"/>
      <c r="I1" s="174"/>
      <c r="J1" s="174"/>
      <c r="K1" s="174"/>
    </row>
    <row r="2" spans="1:11">
      <c r="A2" s="176"/>
      <c r="B2" s="177"/>
      <c r="C2" s="178"/>
      <c r="D2" s="178"/>
      <c r="E2" s="178"/>
      <c r="F2" s="178"/>
      <c r="G2" s="179"/>
      <c r="H2" s="180"/>
      <c r="I2" s="174"/>
      <c r="J2" s="174"/>
      <c r="K2" s="174"/>
    </row>
    <row r="3" spans="1:11">
      <c r="A3" s="176"/>
      <c r="B3" s="181"/>
      <c r="C3" s="178"/>
      <c r="D3" s="178"/>
      <c r="E3" s="178"/>
      <c r="F3" s="178"/>
      <c r="G3" s="182"/>
      <c r="H3" s="180"/>
      <c r="I3" s="174"/>
      <c r="J3" s="174"/>
      <c r="K3" s="174"/>
    </row>
    <row r="4" spans="1:11">
      <c r="A4" s="176"/>
      <c r="B4" s="181"/>
      <c r="C4" s="178"/>
      <c r="D4" s="178"/>
      <c r="E4" s="178"/>
      <c r="F4" s="178"/>
      <c r="G4" s="183" t="s">
        <v>293</v>
      </c>
      <c r="H4" s="184"/>
      <c r="I4" s="103"/>
      <c r="J4" s="174"/>
      <c r="K4" s="174"/>
    </row>
    <row r="5" spans="1:11">
      <c r="A5" s="185"/>
      <c r="B5" s="186" t="s">
        <v>15</v>
      </c>
      <c r="C5" s="187"/>
      <c r="D5" s="187"/>
      <c r="E5" s="187"/>
      <c r="F5" s="187"/>
      <c r="G5" s="187"/>
      <c r="H5" s="188"/>
      <c r="I5" s="174"/>
      <c r="J5" s="174"/>
      <c r="K5" s="174"/>
    </row>
    <row r="6" spans="1:11">
      <c r="A6" s="185"/>
      <c r="B6" s="186" t="s">
        <v>294</v>
      </c>
      <c r="C6" s="187"/>
      <c r="D6" s="187"/>
      <c r="E6" s="187"/>
      <c r="F6" s="187"/>
      <c r="G6" s="187"/>
      <c r="H6" s="188"/>
      <c r="I6" s="174"/>
      <c r="J6" s="174"/>
      <c r="K6" s="174"/>
    </row>
    <row r="7" spans="1:11">
      <c r="A7" s="185"/>
      <c r="B7" s="189" t="s">
        <v>295</v>
      </c>
      <c r="C7" s="187"/>
      <c r="D7" s="187"/>
      <c r="E7" s="187"/>
      <c r="F7" s="187"/>
      <c r="G7" s="187"/>
      <c r="H7" s="188"/>
      <c r="I7" s="174"/>
      <c r="J7" s="174"/>
      <c r="K7" s="174"/>
    </row>
    <row r="8" spans="1:11">
      <c r="A8" s="185"/>
      <c r="B8" s="190" t="s">
        <v>296</v>
      </c>
      <c r="C8" s="187"/>
      <c r="D8" s="187"/>
      <c r="E8" s="187"/>
      <c r="F8" s="187"/>
      <c r="G8" s="187"/>
      <c r="H8" s="188"/>
      <c r="I8" s="174"/>
      <c r="J8" s="174"/>
      <c r="K8" s="174"/>
    </row>
    <row r="9" spans="1:11">
      <c r="A9" s="185"/>
      <c r="B9" s="191"/>
      <c r="C9" s="187"/>
      <c r="D9" s="187"/>
      <c r="E9" s="187"/>
      <c r="F9" s="163"/>
      <c r="G9" s="187"/>
      <c r="H9" s="188"/>
      <c r="I9" s="174"/>
      <c r="J9" s="174"/>
      <c r="K9" s="174"/>
    </row>
    <row r="10" spans="1:11">
      <c r="A10" s="185"/>
      <c r="B10" s="191"/>
      <c r="C10" s="187"/>
      <c r="D10" s="192" t="s">
        <v>297</v>
      </c>
      <c r="E10" s="187"/>
      <c r="F10" s="192" t="s">
        <v>298</v>
      </c>
      <c r="G10" s="145"/>
      <c r="H10" s="188"/>
      <c r="I10" s="174"/>
      <c r="J10" s="174"/>
      <c r="K10" s="174"/>
    </row>
    <row r="11" spans="1:11">
      <c r="A11" s="185"/>
      <c r="B11" s="193" t="s">
        <v>299</v>
      </c>
      <c r="C11" s="187"/>
      <c r="D11" s="194" t="s">
        <v>300</v>
      </c>
      <c r="E11" s="145"/>
      <c r="F11" s="194" t="s">
        <v>300</v>
      </c>
      <c r="G11" s="92" t="s">
        <v>301</v>
      </c>
      <c r="H11" s="188"/>
      <c r="I11" s="174"/>
      <c r="J11" s="195"/>
      <c r="K11" s="174"/>
    </row>
    <row r="12" spans="1:11">
      <c r="A12" s="196" t="s">
        <v>225</v>
      </c>
      <c r="B12" s="197" t="s">
        <v>302</v>
      </c>
      <c r="C12" s="198"/>
      <c r="D12" s="199" t="s">
        <v>303</v>
      </c>
      <c r="E12" s="120"/>
      <c r="F12" s="199" t="s">
        <v>303</v>
      </c>
      <c r="G12" s="120" t="s">
        <v>304</v>
      </c>
      <c r="H12" s="200"/>
      <c r="I12" s="174"/>
      <c r="J12" s="195"/>
      <c r="K12" s="174"/>
    </row>
    <row r="13" spans="1:11">
      <c r="A13" s="185"/>
      <c r="B13" s="187"/>
      <c r="C13" s="187"/>
      <c r="D13" s="187"/>
      <c r="E13" s="187"/>
      <c r="F13" s="187"/>
      <c r="G13" s="187"/>
      <c r="H13" s="188"/>
      <c r="I13" s="174"/>
      <c r="J13" s="195"/>
      <c r="K13" s="174"/>
    </row>
    <row r="14" spans="1:11">
      <c r="A14" s="201">
        <v>1</v>
      </c>
      <c r="B14" s="187" t="s">
        <v>305</v>
      </c>
      <c r="C14" s="187"/>
      <c r="D14" s="202">
        <v>670031043.74581277</v>
      </c>
      <c r="E14" s="187"/>
      <c r="F14" s="202">
        <v>681694717.74845052</v>
      </c>
      <c r="G14" s="202" t="s">
        <v>306</v>
      </c>
      <c r="H14" s="188"/>
      <c r="I14" s="174"/>
      <c r="J14" s="195"/>
      <c r="K14" s="174"/>
    </row>
    <row r="15" spans="1:11">
      <c r="A15" s="201">
        <f t="shared" ref="A15:A24" si="0">+A14+1</f>
        <v>2</v>
      </c>
      <c r="B15" s="187" t="s">
        <v>307</v>
      </c>
      <c r="C15" s="187"/>
      <c r="D15" s="203">
        <v>0.95238599999999995</v>
      </c>
      <c r="E15" s="187"/>
      <c r="F15" s="203">
        <v>0.95238599999999995</v>
      </c>
      <c r="G15" s="204"/>
      <c r="H15" s="188"/>
      <c r="I15" s="174"/>
      <c r="J15" s="195"/>
      <c r="K15" s="174"/>
    </row>
    <row r="16" spans="1:11">
      <c r="A16" s="201">
        <f t="shared" si="0"/>
        <v>3</v>
      </c>
      <c r="B16" s="187" t="s">
        <v>308</v>
      </c>
      <c r="C16" s="187"/>
      <c r="D16" s="187"/>
      <c r="E16" s="187"/>
      <c r="F16" s="187"/>
      <c r="G16" s="202" t="s">
        <v>306</v>
      </c>
      <c r="H16" s="188"/>
      <c r="I16" s="174"/>
      <c r="J16" s="195"/>
      <c r="K16" s="174"/>
    </row>
    <row r="17" spans="1:11">
      <c r="A17" s="201">
        <f t="shared" si="0"/>
        <v>4</v>
      </c>
      <c r="B17" s="205" t="s">
        <v>309</v>
      </c>
      <c r="C17" s="187"/>
      <c r="D17" s="206">
        <f>+ROUND(D14/D15,0)</f>
        <v>703528867</v>
      </c>
      <c r="E17" s="187"/>
      <c r="F17" s="206">
        <f>+ROUND(F14/F15,0)</f>
        <v>715775660</v>
      </c>
      <c r="G17" s="202"/>
      <c r="H17" s="188"/>
      <c r="I17" s="174"/>
      <c r="J17" s="195"/>
      <c r="K17" s="174"/>
    </row>
    <row r="18" spans="1:11">
      <c r="A18" s="201">
        <f t="shared" si="0"/>
        <v>5</v>
      </c>
      <c r="B18" s="187" t="s">
        <v>286</v>
      </c>
      <c r="C18" s="187"/>
      <c r="D18" s="207">
        <v>20282959</v>
      </c>
      <c r="E18" s="208"/>
      <c r="F18" s="207">
        <v>20723206</v>
      </c>
      <c r="G18" s="209" t="s">
        <v>306</v>
      </c>
      <c r="H18" s="188"/>
      <c r="I18" s="174"/>
      <c r="J18" s="195"/>
      <c r="K18" s="174"/>
    </row>
    <row r="19" spans="1:11">
      <c r="A19" s="201">
        <f t="shared" si="0"/>
        <v>6</v>
      </c>
      <c r="B19" s="187"/>
      <c r="C19" s="187"/>
      <c r="D19" s="207"/>
      <c r="E19" s="208"/>
      <c r="F19" s="207"/>
      <c r="G19" s="209"/>
      <c r="H19" s="188"/>
      <c r="I19" s="174"/>
      <c r="J19" s="195"/>
      <c r="K19" s="174"/>
    </row>
    <row r="20" spans="1:11">
      <c r="A20" s="201">
        <f t="shared" si="0"/>
        <v>7</v>
      </c>
      <c r="B20" s="187" t="str">
        <f>"Gross Baseline per MWH (Line "&amp;A17&amp;" / Line "&amp;A18&amp;")"</f>
        <v>Gross Baseline per MWH (Line 4 / Line 5)</v>
      </c>
      <c r="C20" s="187"/>
      <c r="D20" s="210">
        <f>ROUND(+D17/D18,3)</f>
        <v>34.686</v>
      </c>
      <c r="E20" s="208"/>
      <c r="F20" s="210">
        <f>ROUND(+F17/F18,3)</f>
        <v>34.54</v>
      </c>
      <c r="G20" s="210">
        <f>+D20-F20</f>
        <v>0.1460000000000008</v>
      </c>
      <c r="H20" s="188"/>
      <c r="I20" s="174"/>
      <c r="J20" s="195"/>
      <c r="K20" s="174"/>
    </row>
    <row r="21" spans="1:11">
      <c r="A21" s="201">
        <f t="shared" si="0"/>
        <v>8</v>
      </c>
      <c r="B21" s="187"/>
      <c r="C21" s="187"/>
      <c r="D21" s="210"/>
      <c r="E21" s="208"/>
      <c r="F21" s="210"/>
      <c r="G21" s="210"/>
      <c r="H21" s="188"/>
      <c r="I21" s="174"/>
      <c r="J21" s="195"/>
      <c r="K21" s="174"/>
    </row>
    <row r="22" spans="1:11">
      <c r="A22" s="201">
        <f t="shared" si="0"/>
        <v>9</v>
      </c>
      <c r="B22" s="211" t="s">
        <v>310</v>
      </c>
      <c r="C22" s="187"/>
      <c r="D22" s="212"/>
      <c r="E22" s="187"/>
      <c r="F22" s="207"/>
      <c r="G22" s="206">
        <f>+D18</f>
        <v>20282959</v>
      </c>
      <c r="H22" s="188"/>
      <c r="I22" s="174"/>
      <c r="J22" s="195"/>
      <c r="K22" s="174"/>
    </row>
    <row r="23" spans="1:11">
      <c r="A23" s="201">
        <f t="shared" si="0"/>
        <v>10</v>
      </c>
      <c r="B23" s="211"/>
      <c r="C23" s="187"/>
      <c r="D23" s="212"/>
      <c r="E23" s="187"/>
      <c r="F23" s="207"/>
      <c r="G23" s="206"/>
      <c r="H23" s="188"/>
      <c r="I23" s="174"/>
      <c r="J23" s="195"/>
      <c r="K23" s="174"/>
    </row>
    <row r="24" spans="1:11">
      <c r="A24" s="201">
        <f t="shared" si="0"/>
        <v>11</v>
      </c>
      <c r="B24" s="187" t="s">
        <v>311</v>
      </c>
      <c r="C24" s="187"/>
      <c r="D24" s="212"/>
      <c r="E24" s="187"/>
      <c r="F24" s="207"/>
      <c r="G24" s="213">
        <f>+G20*G22</f>
        <v>2961312.0140000163</v>
      </c>
      <c r="H24" s="188"/>
      <c r="I24" s="174"/>
      <c r="J24" s="195"/>
      <c r="K24" s="174"/>
    </row>
    <row r="25" spans="1:11">
      <c r="A25" s="201"/>
      <c r="B25" s="187"/>
      <c r="C25" s="187"/>
      <c r="D25" s="212"/>
      <c r="E25" s="187"/>
      <c r="F25" s="207"/>
      <c r="G25" s="202"/>
      <c r="H25" s="188"/>
      <c r="I25" s="174"/>
      <c r="J25" s="195"/>
      <c r="K25" s="174"/>
    </row>
    <row r="26" spans="1:11">
      <c r="A26" s="201"/>
      <c r="B26" s="214"/>
      <c r="C26" s="187"/>
      <c r="D26" s="212"/>
      <c r="E26" s="187"/>
      <c r="F26" s="207"/>
      <c r="G26" s="202"/>
      <c r="H26" s="188"/>
      <c r="I26" s="174"/>
      <c r="J26" s="195"/>
      <c r="K26" s="174"/>
    </row>
    <row r="27" spans="1:11">
      <c r="A27" s="201"/>
      <c r="B27" s="214"/>
      <c r="C27" s="187"/>
      <c r="D27" s="212"/>
      <c r="E27" s="187"/>
      <c r="F27" s="207"/>
      <c r="G27" s="202"/>
      <c r="H27" s="188"/>
      <c r="I27" s="174"/>
      <c r="J27" s="195"/>
      <c r="K27" s="174"/>
    </row>
    <row r="28" spans="1:11">
      <c r="A28" s="201"/>
      <c r="B28" s="214"/>
      <c r="C28" s="187"/>
      <c r="D28" s="212"/>
      <c r="E28" s="187"/>
      <c r="F28" s="207"/>
      <c r="G28" s="215"/>
      <c r="H28" s="188"/>
      <c r="I28" s="174"/>
      <c r="J28" s="195"/>
      <c r="K28" s="174"/>
    </row>
    <row r="29" spans="1:11" ht="12" thickBot="1">
      <c r="A29" s="216"/>
      <c r="B29" s="217"/>
      <c r="C29" s="217"/>
      <c r="D29" s="217"/>
      <c r="E29" s="217"/>
      <c r="F29" s="217"/>
      <c r="G29" s="217"/>
      <c r="H29" s="218"/>
      <c r="I29" s="174"/>
      <c r="J29" s="195"/>
      <c r="K29" s="174"/>
    </row>
    <row r="30" spans="1:11">
      <c r="A30" s="195"/>
      <c r="B30" s="191"/>
      <c r="C30" s="187"/>
      <c r="D30" s="187"/>
      <c r="E30" s="187"/>
      <c r="F30" s="187"/>
      <c r="G30" s="187"/>
      <c r="H30" s="187"/>
      <c r="I30" s="174"/>
      <c r="J30" s="195"/>
      <c r="K30" s="174"/>
    </row>
    <row r="31" spans="1:11">
      <c r="A31" s="219"/>
      <c r="B31" s="645"/>
      <c r="C31" s="645"/>
      <c r="D31" s="645"/>
      <c r="E31" s="645"/>
      <c r="F31" s="645"/>
      <c r="G31" s="220"/>
      <c r="H31" s="174"/>
      <c r="I31" s="174"/>
      <c r="J31" s="195"/>
      <c r="K31" s="174"/>
    </row>
    <row r="32" spans="1:11">
      <c r="A32" s="195"/>
      <c r="B32" s="174"/>
      <c r="C32" s="174"/>
      <c r="D32" s="221"/>
      <c r="E32" s="174"/>
      <c r="F32" s="210"/>
      <c r="G32" s="174"/>
      <c r="H32" s="174"/>
      <c r="I32" s="174"/>
      <c r="J32" s="195"/>
      <c r="K32" s="174"/>
    </row>
    <row r="33" spans="1:11">
      <c r="A33" s="195"/>
      <c r="B33" s="195"/>
      <c r="C33" s="195"/>
      <c r="D33" s="222"/>
      <c r="E33" s="195"/>
      <c r="F33" s="195"/>
      <c r="G33" s="195"/>
      <c r="H33" s="195"/>
      <c r="I33" s="195"/>
      <c r="J33" s="195"/>
      <c r="K33" s="174"/>
    </row>
    <row r="34" spans="1:11">
      <c r="A34" s="174"/>
      <c r="B34" s="174"/>
      <c r="C34" s="174"/>
      <c r="D34" s="221"/>
      <c r="E34" s="174"/>
      <c r="F34" s="174"/>
      <c r="G34" s="174"/>
      <c r="H34" s="174"/>
      <c r="I34" s="174"/>
      <c r="J34" s="174"/>
      <c r="K34" s="174"/>
    </row>
  </sheetData>
  <mergeCells count="1">
    <mergeCell ref="B31:F31"/>
  </mergeCells>
  <pageMargins left="0.7" right="0.7" top="0.75" bottom="0.75" header="0.3" footer="0.3"/>
  <pageSetup scale="96" orientation="portrait" r:id="rId1"/>
  <headerFooter>
    <oddFooter>&amp;R&amp;F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2"/>
  <sheetViews>
    <sheetView topLeftCell="A2" workbookViewId="0">
      <selection activeCell="R8" sqref="R8"/>
    </sheetView>
  </sheetViews>
  <sheetFormatPr defaultRowHeight="12.75"/>
  <cols>
    <col min="1" max="1" width="4.140625" customWidth="1"/>
    <col min="2" max="2" width="29" customWidth="1"/>
    <col min="3" max="3" width="9" bestFit="1" customWidth="1"/>
    <col min="4" max="4" width="14.140625" customWidth="1"/>
    <col min="5" max="5" width="15.28515625" customWidth="1"/>
    <col min="6" max="6" width="0.7109375" customWidth="1"/>
    <col min="7" max="7" width="12.28515625" bestFit="1" customWidth="1"/>
    <col min="8" max="8" width="11.5703125" bestFit="1" customWidth="1"/>
    <col min="9" max="9" width="11.28515625" customWidth="1"/>
    <col min="10" max="10" width="0.7109375" customWidth="1"/>
    <col min="11" max="11" width="11.140625" customWidth="1"/>
    <col min="12" max="12" width="11.5703125" bestFit="1" customWidth="1"/>
    <col min="13" max="13" width="11.5703125" customWidth="1"/>
    <col min="14" max="14" width="11.28515625" customWidth="1"/>
    <col min="15" max="15" width="0.7109375" customWidth="1"/>
    <col min="16" max="16" width="11.85546875" customWidth="1"/>
    <col min="17" max="17" width="13" customWidth="1"/>
    <col min="18" max="18" width="11.42578125" customWidth="1"/>
  </cols>
  <sheetData>
    <row r="1" spans="1:19" s="90" customFormat="1" ht="12.75" customHeight="1">
      <c r="A1" s="599" t="s">
        <v>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</row>
    <row r="2" spans="1:19" s="90" customFormat="1">
      <c r="A2" s="599" t="s">
        <v>335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</row>
    <row r="3" spans="1:19" s="90" customFormat="1">
      <c r="A3" s="601" t="s">
        <v>463</v>
      </c>
      <c r="B3" s="600"/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O3" s="600"/>
      <c r="P3" s="600"/>
      <c r="Q3" s="600"/>
      <c r="R3" s="600"/>
    </row>
    <row r="4" spans="1:19" s="90" customFormat="1" ht="11.25">
      <c r="B4" s="99"/>
      <c r="C4" s="99"/>
      <c r="D4" s="99"/>
      <c r="E4" s="99"/>
      <c r="F4" s="99"/>
      <c r="J4" s="99"/>
      <c r="O4" s="99"/>
      <c r="P4" s="99"/>
    </row>
    <row r="5" spans="1:19" s="91" customFormat="1" ht="67.5">
      <c r="A5" s="540" t="s">
        <v>24</v>
      </c>
      <c r="B5" s="540" t="s">
        <v>312</v>
      </c>
      <c r="C5" s="540" t="s">
        <v>16</v>
      </c>
      <c r="D5" s="541" t="s">
        <v>344</v>
      </c>
      <c r="E5" s="541" t="s">
        <v>313</v>
      </c>
      <c r="F5" s="541"/>
      <c r="G5" s="541" t="s">
        <v>487</v>
      </c>
      <c r="H5" s="541" t="s">
        <v>488</v>
      </c>
      <c r="I5" s="541" t="s">
        <v>489</v>
      </c>
      <c r="J5" s="541"/>
      <c r="K5" s="541" t="s">
        <v>475</v>
      </c>
      <c r="L5" s="541" t="s">
        <v>476</v>
      </c>
      <c r="M5" s="541" t="s">
        <v>473</v>
      </c>
      <c r="N5" s="541" t="s">
        <v>472</v>
      </c>
      <c r="O5" s="541"/>
      <c r="P5" s="541" t="s">
        <v>483</v>
      </c>
      <c r="Q5" s="541" t="s">
        <v>490</v>
      </c>
      <c r="R5" s="541" t="s">
        <v>491</v>
      </c>
    </row>
    <row r="6" spans="1:19" s="91" customFormat="1" ht="33.75">
      <c r="A6" s="92"/>
      <c r="B6" s="93" t="s">
        <v>155</v>
      </c>
      <c r="C6" s="94" t="s">
        <v>156</v>
      </c>
      <c r="D6" s="94" t="s">
        <v>157</v>
      </c>
      <c r="E6" s="94" t="s">
        <v>158</v>
      </c>
      <c r="F6" s="94"/>
      <c r="G6" s="95" t="s">
        <v>159</v>
      </c>
      <c r="H6" s="95" t="s">
        <v>160</v>
      </c>
      <c r="I6" s="94" t="s">
        <v>314</v>
      </c>
      <c r="J6" s="94"/>
      <c r="K6" s="95" t="s">
        <v>162</v>
      </c>
      <c r="L6" s="95" t="s">
        <v>359</v>
      </c>
      <c r="M6" s="95" t="s">
        <v>481</v>
      </c>
      <c r="N6" s="94" t="s">
        <v>477</v>
      </c>
      <c r="O6" s="94"/>
      <c r="P6" s="94" t="s">
        <v>478</v>
      </c>
      <c r="Q6" s="94" t="s">
        <v>479</v>
      </c>
      <c r="R6" s="94" t="s">
        <v>480</v>
      </c>
    </row>
    <row r="7" spans="1:19" s="91" customFormat="1" ht="11.25">
      <c r="A7" s="91">
        <v>1</v>
      </c>
      <c r="B7" s="96" t="s">
        <v>0</v>
      </c>
      <c r="C7" s="92"/>
      <c r="D7" s="92"/>
      <c r="E7" s="97"/>
      <c r="F7" s="97"/>
      <c r="I7" s="97"/>
      <c r="J7" s="97"/>
      <c r="N7" s="97"/>
      <c r="O7" s="97"/>
      <c r="P7" s="97"/>
      <c r="Q7" s="97"/>
      <c r="R7" s="97"/>
    </row>
    <row r="8" spans="1:19" s="90" customFormat="1" ht="11.25">
      <c r="A8" s="91">
        <f t="shared" ref="A8:A35" si="0">+A7+1</f>
        <v>2</v>
      </c>
      <c r="B8" s="98" t="s">
        <v>0</v>
      </c>
      <c r="C8" s="99">
        <v>7</v>
      </c>
      <c r="D8" s="121">
        <f>'Rate Spread '!K8</f>
        <v>10838149000</v>
      </c>
      <c r="E8" s="164">
        <v>1075024000</v>
      </c>
      <c r="F8" s="164"/>
      <c r="G8" s="125">
        <v>0</v>
      </c>
      <c r="H8" s="127">
        <f>'Rate Spread '!L8</f>
        <v>1.4876691186854057E-4</v>
      </c>
      <c r="I8" s="100">
        <f>SUM(H8,-G8)*D8</f>
        <v>1612357.9571011111</v>
      </c>
      <c r="J8" s="164"/>
      <c r="K8" s="537">
        <v>2.7910999999999998E-2</v>
      </c>
      <c r="L8" s="537">
        <v>2.7910999999999998E-2</v>
      </c>
      <c r="M8" s="533">
        <f>L8-K8</f>
        <v>0</v>
      </c>
      <c r="N8" s="100">
        <f>SUM(L8,-K8)*D8</f>
        <v>0</v>
      </c>
      <c r="O8" s="164"/>
      <c r="P8" s="539">
        <f>H8+M8</f>
        <v>1.4876691186854057E-4</v>
      </c>
      <c r="Q8" s="100">
        <f>N8+I8</f>
        <v>1612357.9571011111</v>
      </c>
      <c r="R8" s="101">
        <f>Q8/SUM(E8,D8*G8,D8*K8)</f>
        <v>1.1704723624611723E-3</v>
      </c>
      <c r="S8" s="102"/>
    </row>
    <row r="9" spans="1:19" s="90" customFormat="1" ht="11.25">
      <c r="A9" s="91">
        <f t="shared" si="0"/>
        <v>3</v>
      </c>
      <c r="B9" s="103" t="s">
        <v>315</v>
      </c>
      <c r="D9" s="104">
        <f>SUM(D8:D8)</f>
        <v>10838149000</v>
      </c>
      <c r="E9" s="167">
        <f>SUM(E8:E8)</f>
        <v>1075024000</v>
      </c>
      <c r="F9" s="167"/>
      <c r="G9" s="105">
        <f>+G8</f>
        <v>0</v>
      </c>
      <c r="H9" s="105">
        <f>+H8</f>
        <v>1.4876691186854057E-4</v>
      </c>
      <c r="I9" s="106">
        <f>SUM(I8:I8)</f>
        <v>1612357.9571011111</v>
      </c>
      <c r="J9" s="167"/>
      <c r="K9" s="105">
        <f>+K8</f>
        <v>2.7910999999999998E-2</v>
      </c>
      <c r="L9" s="105">
        <f>+L8</f>
        <v>2.7910999999999998E-2</v>
      </c>
      <c r="M9" s="105">
        <f>+M8</f>
        <v>0</v>
      </c>
      <c r="N9" s="106">
        <f>SUM(N8:N8)</f>
        <v>0</v>
      </c>
      <c r="O9" s="167"/>
      <c r="P9" s="536">
        <f>SUM(P8)</f>
        <v>1.4876691186854057E-4</v>
      </c>
      <c r="Q9" s="106">
        <f>SUM(Q8:Q8)</f>
        <v>1612357.9571011111</v>
      </c>
      <c r="R9" s="531">
        <f>Q9/SUM(E9,D9*G9,D9*K9)</f>
        <v>1.1704723624611723E-3</v>
      </c>
      <c r="S9" s="102"/>
    </row>
    <row r="10" spans="1:19" s="90" customFormat="1" ht="11.25">
      <c r="A10" s="91">
        <f t="shared" si="0"/>
        <v>4</v>
      </c>
      <c r="D10" s="107"/>
      <c r="E10" s="107"/>
      <c r="F10" s="107"/>
      <c r="G10" s="108"/>
      <c r="H10" s="108"/>
      <c r="I10" s="109"/>
      <c r="J10" s="107"/>
      <c r="K10" s="108"/>
      <c r="L10" s="108"/>
      <c r="M10" s="108"/>
      <c r="N10" s="109"/>
      <c r="O10" s="107"/>
      <c r="P10" s="107"/>
      <c r="Q10" s="109"/>
      <c r="R10" s="110"/>
      <c r="S10" s="102"/>
    </row>
    <row r="11" spans="1:19" s="90" customFormat="1" ht="11.25">
      <c r="A11" s="91">
        <f t="shared" si="0"/>
        <v>5</v>
      </c>
      <c r="B11" s="90" t="s">
        <v>316</v>
      </c>
      <c r="D11" s="107"/>
      <c r="E11" s="107"/>
      <c r="F11" s="107"/>
      <c r="G11" s="108"/>
      <c r="H11" s="108"/>
      <c r="I11" s="109"/>
      <c r="J11" s="107"/>
      <c r="K11" s="108"/>
      <c r="L11" s="108"/>
      <c r="M11" s="108"/>
      <c r="N11" s="109"/>
      <c r="O11" s="107"/>
      <c r="P11" s="107"/>
      <c r="Q11" s="109"/>
      <c r="R11" s="110"/>
      <c r="S11" s="102"/>
    </row>
    <row r="12" spans="1:19" s="90" customFormat="1" ht="11.25">
      <c r="A12" s="91">
        <f t="shared" si="0"/>
        <v>6</v>
      </c>
      <c r="B12" s="111" t="s">
        <v>317</v>
      </c>
      <c r="C12" s="112" t="s">
        <v>318</v>
      </c>
      <c r="D12" s="121">
        <f>'Rate Spread '!K9</f>
        <v>3117609000</v>
      </c>
      <c r="E12" s="164">
        <v>315731000</v>
      </c>
      <c r="F12" s="164"/>
      <c r="G12" s="125">
        <v>0</v>
      </c>
      <c r="H12" s="127">
        <f>'Rate Spread '!L9</f>
        <v>1.2682155181916366E-4</v>
      </c>
      <c r="I12" s="109">
        <f t="shared" ref="I12:I15" si="1">SUM(H12,-G12)*D12</f>
        <v>395380.01134539099</v>
      </c>
      <c r="J12" s="164"/>
      <c r="K12" s="537">
        <v>2.6327E-2</v>
      </c>
      <c r="L12" s="537">
        <v>2.6327E-2</v>
      </c>
      <c r="M12" s="533">
        <f t="shared" ref="M12:M15" si="2">L12-K12</f>
        <v>0</v>
      </c>
      <c r="N12" s="100">
        <f>SUM(L12,-K12)*D12</f>
        <v>0</v>
      </c>
      <c r="O12" s="164"/>
      <c r="P12" s="539">
        <f t="shared" ref="P12:P15" si="3">H12+M12</f>
        <v>1.2682155181916366E-4</v>
      </c>
      <c r="Q12" s="100">
        <f>N12+I12</f>
        <v>395380.01134539099</v>
      </c>
      <c r="R12" s="101">
        <f>Q12/SUM(E12,D12*G12,D12*K12)</f>
        <v>9.9389585173167744E-4</v>
      </c>
      <c r="S12" s="102"/>
    </row>
    <row r="13" spans="1:19" s="90" customFormat="1" ht="11.25">
      <c r="A13" s="91">
        <f t="shared" si="0"/>
        <v>7</v>
      </c>
      <c r="B13" s="111" t="s">
        <v>319</v>
      </c>
      <c r="C13" s="112" t="s">
        <v>320</v>
      </c>
      <c r="D13" s="121">
        <f>'Rate Spread '!K10</f>
        <v>3283165000</v>
      </c>
      <c r="E13" s="164">
        <v>310810000</v>
      </c>
      <c r="F13" s="164"/>
      <c r="G13" s="125">
        <v>0</v>
      </c>
      <c r="H13" s="127">
        <f>'Rate Spread '!L10</f>
        <v>1.2110755297008581E-4</v>
      </c>
      <c r="I13" s="109">
        <f t="shared" si="1"/>
        <v>397616.07914703176</v>
      </c>
      <c r="J13" s="164"/>
      <c r="K13" s="537">
        <v>2.4472000000000001E-2</v>
      </c>
      <c r="L13" s="537">
        <v>2.4472000000000001E-2</v>
      </c>
      <c r="M13" s="533">
        <f t="shared" si="2"/>
        <v>0</v>
      </c>
      <c r="N13" s="100">
        <f>SUM(L13,-K13)*D13</f>
        <v>0</v>
      </c>
      <c r="O13" s="164"/>
      <c r="P13" s="539">
        <f t="shared" si="3"/>
        <v>1.2110755297008581E-4</v>
      </c>
      <c r="Q13" s="100">
        <f>N13+I13</f>
        <v>397616.07914703176</v>
      </c>
      <c r="R13" s="101">
        <f>Q13/SUM(E13,D13*G13,D13*K13)</f>
        <v>1.0165163557361437E-3</v>
      </c>
      <c r="S13" s="102"/>
    </row>
    <row r="14" spans="1:19" s="90" customFormat="1" ht="11.25">
      <c r="A14" s="91">
        <f t="shared" si="0"/>
        <v>8</v>
      </c>
      <c r="B14" s="111" t="s">
        <v>321</v>
      </c>
      <c r="C14" s="112" t="s">
        <v>322</v>
      </c>
      <c r="D14" s="121">
        <f>'Rate Spread '!K11</f>
        <v>1942526000</v>
      </c>
      <c r="E14" s="164">
        <v>167048000</v>
      </c>
      <c r="F14" s="164"/>
      <c r="G14" s="125">
        <v>0</v>
      </c>
      <c r="H14" s="127">
        <f>'Rate Spread '!L11</f>
        <v>1.3293695424934624E-4</v>
      </c>
      <c r="I14" s="109">
        <f t="shared" si="1"/>
        <v>258233.48999016554</v>
      </c>
      <c r="J14" s="164"/>
      <c r="K14" s="537">
        <v>2.5430999999999999E-2</v>
      </c>
      <c r="L14" s="537">
        <v>2.5430999999999999E-2</v>
      </c>
      <c r="M14" s="533">
        <f t="shared" si="2"/>
        <v>0</v>
      </c>
      <c r="N14" s="100">
        <f>SUM(L14,-K14)*D14</f>
        <v>0</v>
      </c>
      <c r="O14" s="164"/>
      <c r="P14" s="539">
        <f t="shared" si="3"/>
        <v>1.3293695424934624E-4</v>
      </c>
      <c r="Q14" s="100">
        <f>N14+I14</f>
        <v>258233.48999016554</v>
      </c>
      <c r="R14" s="101">
        <f>Q14/SUM(E14,D14*G14,D14*K14)</f>
        <v>1.1930488531906348E-3</v>
      </c>
      <c r="S14" s="102"/>
    </row>
    <row r="15" spans="1:19" s="90" customFormat="1" ht="11.25">
      <c r="A15" s="91">
        <f t="shared" si="0"/>
        <v>9</v>
      </c>
      <c r="B15" s="98" t="s">
        <v>323</v>
      </c>
      <c r="C15" s="99">
        <v>29</v>
      </c>
      <c r="D15" s="121">
        <f>'Rate Spread '!K12</f>
        <v>16292000</v>
      </c>
      <c r="E15" s="164">
        <v>1238000</v>
      </c>
      <c r="F15" s="164"/>
      <c r="G15" s="125">
        <v>0</v>
      </c>
      <c r="H15" s="127">
        <f>'Rate Spread '!L12</f>
        <v>9.9188454347035499E-5</v>
      </c>
      <c r="I15" s="109">
        <f t="shared" si="1"/>
        <v>1615.9782982219024</v>
      </c>
      <c r="J15" s="164"/>
      <c r="K15" s="537">
        <v>2.4472000000000001E-2</v>
      </c>
      <c r="L15" s="537">
        <v>2.4472000000000001E-2</v>
      </c>
      <c r="M15" s="533">
        <f t="shared" si="2"/>
        <v>0</v>
      </c>
      <c r="N15" s="100">
        <f>SUM(L15,-K15)*D15</f>
        <v>0</v>
      </c>
      <c r="O15" s="164"/>
      <c r="P15" s="539">
        <f t="shared" si="3"/>
        <v>9.9188454347035499E-5</v>
      </c>
      <c r="Q15" s="100">
        <f>N15+I15</f>
        <v>1615.9782982219024</v>
      </c>
      <c r="R15" s="101">
        <f>Q15/SUM(E15,D15*G15,D15*K15)</f>
        <v>9.8734065294504999E-4</v>
      </c>
      <c r="S15" s="102"/>
    </row>
    <row r="16" spans="1:19" s="90" customFormat="1" ht="11.25">
      <c r="A16" s="91">
        <f t="shared" si="0"/>
        <v>10</v>
      </c>
      <c r="B16" s="113" t="s">
        <v>324</v>
      </c>
      <c r="D16" s="104">
        <f>SUM(D12:D15)</f>
        <v>8359592000</v>
      </c>
      <c r="E16" s="167">
        <f>SUM(E12:E15)</f>
        <v>794827000</v>
      </c>
      <c r="F16" s="167"/>
      <c r="G16" s="105">
        <f>SUMPRODUCT(D12:D15,G12:G15)/SUM(D12:D15)</f>
        <v>0</v>
      </c>
      <c r="H16" s="105">
        <f>SUMPRODUCT(D12:D15,H12:H15)/SUM(D12:D15)</f>
        <v>1.2594461054807581E-4</v>
      </c>
      <c r="I16" s="106">
        <f>SUM(I12:I15)</f>
        <v>1052845.5587808101</v>
      </c>
      <c r="J16" s="167"/>
      <c r="K16" s="105">
        <f>SUMPRODUCT(D12:D15,K12:K15)/SUM(D12:D15)</f>
        <v>2.5386643576983184E-2</v>
      </c>
      <c r="L16" s="105">
        <f>SUMPRODUCT(D12:D15,L12:L15)/SUM(D12:D15)</f>
        <v>2.5386643576983184E-2</v>
      </c>
      <c r="M16" s="105">
        <f>SUMPRODUCT(D12:D15,M12:M15)/SUM(D12:D15)</f>
        <v>0</v>
      </c>
      <c r="N16" s="106">
        <f>SUM(N12:N15)</f>
        <v>0</v>
      </c>
      <c r="O16" s="167"/>
      <c r="P16" s="105">
        <f>SUMPRODUCT(D12:D15,P12:P15)/SUM(D12:D15)</f>
        <v>1.2594461054807581E-4</v>
      </c>
      <c r="Q16" s="106">
        <f>SUM(Q12:Q15)</f>
        <v>1052845.5587808101</v>
      </c>
      <c r="R16" s="531">
        <f>Q16/SUM(E16,D16*G16,D16*K16)</f>
        <v>1.0454760165803552E-3</v>
      </c>
      <c r="S16" s="102"/>
    </row>
    <row r="17" spans="1:20" s="90" customFormat="1" ht="11.25">
      <c r="A17" s="91">
        <f t="shared" si="0"/>
        <v>11</v>
      </c>
      <c r="D17" s="107"/>
      <c r="E17" s="107"/>
      <c r="F17" s="107"/>
      <c r="G17" s="108"/>
      <c r="H17" s="108"/>
      <c r="I17" s="109"/>
      <c r="J17" s="107"/>
      <c r="K17" s="108"/>
      <c r="L17" s="108"/>
      <c r="M17" s="108"/>
      <c r="N17" s="109"/>
      <c r="O17" s="107"/>
      <c r="P17" s="107"/>
      <c r="Q17" s="109"/>
      <c r="R17" s="110"/>
      <c r="S17" s="102"/>
    </row>
    <row r="18" spans="1:20" s="90" customFormat="1" ht="11.25">
      <c r="A18" s="91">
        <f t="shared" si="0"/>
        <v>12</v>
      </c>
      <c r="B18" s="90" t="s">
        <v>325</v>
      </c>
      <c r="D18" s="107"/>
      <c r="E18" s="107"/>
      <c r="F18" s="107"/>
      <c r="G18" s="108"/>
      <c r="H18" s="108"/>
      <c r="I18" s="109"/>
      <c r="J18" s="107"/>
      <c r="K18" s="108"/>
      <c r="L18" s="108"/>
      <c r="M18" s="108"/>
      <c r="N18" s="109"/>
      <c r="O18" s="107"/>
      <c r="P18" s="107"/>
      <c r="Q18" s="109"/>
      <c r="R18" s="110"/>
      <c r="S18" s="102"/>
    </row>
    <row r="19" spans="1:20" s="90" customFormat="1" ht="11.25">
      <c r="A19" s="91">
        <f t="shared" si="0"/>
        <v>13</v>
      </c>
      <c r="B19" s="111" t="s">
        <v>326</v>
      </c>
      <c r="C19" s="112" t="s">
        <v>327</v>
      </c>
      <c r="D19" s="121">
        <f>'Rate Spread '!K13</f>
        <v>1420073000</v>
      </c>
      <c r="E19" s="164">
        <v>119174000</v>
      </c>
      <c r="F19" s="164"/>
      <c r="G19" s="125">
        <v>0</v>
      </c>
      <c r="H19" s="127">
        <f>'Rate Spread '!L13</f>
        <v>1.2012163271405909E-4</v>
      </c>
      <c r="I19" s="109">
        <f t="shared" ref="I19:I21" si="4">SUM(H19,-G19)*D19</f>
        <v>170581.48733315204</v>
      </c>
      <c r="J19" s="164"/>
      <c r="K19" s="537">
        <v>2.3810000000000001E-2</v>
      </c>
      <c r="L19" s="537">
        <v>2.3810000000000001E-2</v>
      </c>
      <c r="M19" s="533">
        <f t="shared" ref="M19:M21" si="5">L19-K19</f>
        <v>0</v>
      </c>
      <c r="N19" s="100">
        <f>SUM(L19,-K19)*D19</f>
        <v>0</v>
      </c>
      <c r="O19" s="164"/>
      <c r="P19" s="539">
        <f t="shared" ref="P19:P21" si="6">H19+M19</f>
        <v>1.2012163271405909E-4</v>
      </c>
      <c r="Q19" s="100">
        <f>N19+I19</f>
        <v>170581.48733315204</v>
      </c>
      <c r="R19" s="101">
        <f>Q19/SUM(E19,D19*G19,D19*K19)</f>
        <v>1.1150141602439317E-3</v>
      </c>
      <c r="S19" s="102"/>
    </row>
    <row r="20" spans="1:20" s="90" customFormat="1" ht="11.25">
      <c r="A20" s="91">
        <f t="shared" si="0"/>
        <v>14</v>
      </c>
      <c r="B20" s="98" t="s">
        <v>323</v>
      </c>
      <c r="C20" s="99">
        <v>35</v>
      </c>
      <c r="D20" s="121">
        <f>'Rate Spread '!K14</f>
        <v>5174000</v>
      </c>
      <c r="E20" s="164">
        <v>290000</v>
      </c>
      <c r="F20" s="164"/>
      <c r="G20" s="125">
        <v>0</v>
      </c>
      <c r="H20" s="127">
        <f>'Rate Spread '!L14</f>
        <v>9.0350405850349029E-5</v>
      </c>
      <c r="I20" s="109">
        <f t="shared" si="4"/>
        <v>467.47299986970586</v>
      </c>
      <c r="J20" s="164"/>
      <c r="K20" s="537">
        <v>2.4472000000000001E-2</v>
      </c>
      <c r="L20" s="537">
        <v>2.4472000000000001E-2</v>
      </c>
      <c r="M20" s="533">
        <f t="shared" si="5"/>
        <v>0</v>
      </c>
      <c r="N20" s="100">
        <f>SUM(L20,-K20)*D20</f>
        <v>0</v>
      </c>
      <c r="O20" s="164"/>
      <c r="P20" s="539">
        <f t="shared" si="6"/>
        <v>9.0350405850349029E-5</v>
      </c>
      <c r="Q20" s="100">
        <f>N20+I20</f>
        <v>467.47299986970586</v>
      </c>
      <c r="R20" s="101">
        <f>Q20/SUM(E20,D20*G20,D20*K20)</f>
        <v>1.1220659122872009E-3</v>
      </c>
      <c r="S20" s="102"/>
    </row>
    <row r="21" spans="1:20" s="90" customFormat="1" ht="11.25">
      <c r="A21" s="91">
        <f t="shared" si="0"/>
        <v>15</v>
      </c>
      <c r="B21" s="98" t="s">
        <v>328</v>
      </c>
      <c r="C21" s="99">
        <v>43</v>
      </c>
      <c r="D21" s="121">
        <f>'Rate Spread '!K15</f>
        <v>127202000</v>
      </c>
      <c r="E21" s="164">
        <v>11686000</v>
      </c>
      <c r="F21" s="164"/>
      <c r="G21" s="125">
        <v>0</v>
      </c>
      <c r="H21" s="127">
        <f>'Rate Spread '!L15</f>
        <v>9.9802253258252021E-5</v>
      </c>
      <c r="I21" s="109">
        <f t="shared" si="4"/>
        <v>12695.046218956173</v>
      </c>
      <c r="J21" s="164"/>
      <c r="K21" s="537">
        <v>2.4472000000000001E-2</v>
      </c>
      <c r="L21" s="537">
        <v>2.4472000000000001E-2</v>
      </c>
      <c r="M21" s="533">
        <f t="shared" si="5"/>
        <v>0</v>
      </c>
      <c r="N21" s="100">
        <f>SUM(L21,-K21)*D21</f>
        <v>0</v>
      </c>
      <c r="O21" s="164"/>
      <c r="P21" s="539">
        <f t="shared" si="6"/>
        <v>9.9802253258252021E-5</v>
      </c>
      <c r="Q21" s="100">
        <f>N21+I21</f>
        <v>12695.046218956173</v>
      </c>
      <c r="R21" s="101">
        <f>Q21/SUM(E21,D21*G21,D21*K21)</f>
        <v>8.5783788496120964E-4</v>
      </c>
      <c r="S21" s="102"/>
    </row>
    <row r="22" spans="1:20" s="90" customFormat="1" ht="11.25">
      <c r="A22" s="91">
        <f t="shared" si="0"/>
        <v>16</v>
      </c>
      <c r="B22" s="103" t="s">
        <v>329</v>
      </c>
      <c r="D22" s="104">
        <f>SUM(D19:D21)</f>
        <v>1552449000</v>
      </c>
      <c r="E22" s="167">
        <f>SUM(E19:E21)</f>
        <v>131150000</v>
      </c>
      <c r="F22" s="167"/>
      <c r="G22" s="105">
        <f>SUMPRODUCT(D19:D21,G19:G21)/SUM(D19:D21)</f>
        <v>0</v>
      </c>
      <c r="H22" s="105">
        <f>SUMPRODUCT(D19:D21,H19:H21)/SUM(D19:D21)</f>
        <v>1.1835751548165377E-4</v>
      </c>
      <c r="I22" s="106">
        <f>SUM(I19:I21)</f>
        <v>183744.00655197792</v>
      </c>
      <c r="J22" s="167"/>
      <c r="K22" s="105">
        <f>SUMPRODUCT(D19:D21,K19:K21)/SUM(D19:D21)</f>
        <v>2.386644817446499E-2</v>
      </c>
      <c r="L22" s="105">
        <f>SUMPRODUCT(D19:D21,L19:L21)/SUM(D19:D21)</f>
        <v>2.386644817446499E-2</v>
      </c>
      <c r="M22" s="105">
        <f>SUMPRODUCT(D19:D21,M19:M21)/SUM(D19:D21)</f>
        <v>0</v>
      </c>
      <c r="N22" s="106">
        <f>SUM(N19:N21)</f>
        <v>0</v>
      </c>
      <c r="O22" s="167"/>
      <c r="P22" s="105">
        <f>SUMPRODUCT(D19:D21,P19:P21)/SUM(D19:D21)</f>
        <v>1.1835751548165377E-4</v>
      </c>
      <c r="Q22" s="106">
        <f>SUM(Q19:Q21)</f>
        <v>183744.00655197792</v>
      </c>
      <c r="R22" s="531">
        <f>Q22/SUM(E22,D22*G22,D22*K22)</f>
        <v>1.092404456330083E-3</v>
      </c>
      <c r="S22" s="102"/>
    </row>
    <row r="23" spans="1:20" s="90" customFormat="1" ht="11.25">
      <c r="A23" s="91">
        <f t="shared" si="0"/>
        <v>17</v>
      </c>
      <c r="D23" s="114"/>
      <c r="E23" s="114"/>
      <c r="F23" s="114"/>
      <c r="G23" s="115"/>
      <c r="H23" s="115"/>
      <c r="I23" s="102"/>
      <c r="J23" s="114"/>
      <c r="K23" s="115"/>
      <c r="L23" s="115"/>
      <c r="M23" s="115"/>
      <c r="N23" s="102"/>
      <c r="O23" s="114"/>
      <c r="P23" s="114"/>
      <c r="Q23" s="102"/>
      <c r="R23" s="116"/>
      <c r="S23" s="102"/>
    </row>
    <row r="24" spans="1:20" s="90" customFormat="1" ht="11.25">
      <c r="A24" s="91">
        <f t="shared" si="0"/>
        <v>18</v>
      </c>
      <c r="B24" s="90" t="s">
        <v>330</v>
      </c>
      <c r="C24" s="99" t="s">
        <v>496</v>
      </c>
      <c r="D24" s="122">
        <f>'Rate Spread '!K18</f>
        <v>133138000</v>
      </c>
      <c r="E24" s="165">
        <v>45383000</v>
      </c>
      <c r="F24" s="165"/>
      <c r="G24" s="126">
        <v>0</v>
      </c>
      <c r="H24" s="128">
        <f>'Rate Spread '!L18</f>
        <v>1.752073560637896E-4</v>
      </c>
      <c r="I24" s="106">
        <f>SUM(H24,-G24)*D24</f>
        <v>23326.75697162082</v>
      </c>
      <c r="J24" s="165"/>
      <c r="K24" s="538">
        <v>2.7692999999999999E-2</v>
      </c>
      <c r="L24" s="538">
        <v>2.7692999999999999E-2</v>
      </c>
      <c r="M24" s="534">
        <f>L24-K24</f>
        <v>0</v>
      </c>
      <c r="N24" s="530">
        <f>SUM(L24,-K24)*D24</f>
        <v>0</v>
      </c>
      <c r="O24" s="165"/>
      <c r="P24" s="536">
        <f t="shared" ref="P24" si="7">H24+M24</f>
        <v>1.752073560637896E-4</v>
      </c>
      <c r="Q24" s="530">
        <f>N24+I24</f>
        <v>23326.75697162082</v>
      </c>
      <c r="R24" s="531">
        <f>Q24/SUM(E24,D24*G24,D24*K24)</f>
        <v>4.7537724524157523E-4</v>
      </c>
      <c r="S24" s="102"/>
    </row>
    <row r="25" spans="1:20" s="90" customFormat="1" ht="11.25">
      <c r="A25" s="91">
        <f t="shared" si="0"/>
        <v>19</v>
      </c>
      <c r="D25" s="114"/>
      <c r="E25" s="124"/>
      <c r="F25" s="124"/>
      <c r="G25" s="115"/>
      <c r="H25" s="115"/>
      <c r="I25" s="102"/>
      <c r="J25" s="124"/>
      <c r="K25" s="115"/>
      <c r="L25" s="115"/>
      <c r="M25" s="115"/>
      <c r="N25" s="102"/>
      <c r="O25" s="124"/>
      <c r="P25" s="124"/>
      <c r="Q25" s="102"/>
      <c r="R25" s="116"/>
      <c r="S25" s="102"/>
    </row>
    <row r="26" spans="1:20" s="90" customFormat="1" ht="11.25">
      <c r="A26" s="91">
        <f t="shared" si="0"/>
        <v>20</v>
      </c>
      <c r="B26" s="90" t="s">
        <v>331</v>
      </c>
      <c r="D26" s="107"/>
      <c r="E26" s="124"/>
      <c r="F26" s="124"/>
      <c r="G26" s="108"/>
      <c r="H26" s="108"/>
      <c r="I26" s="109"/>
      <c r="J26" s="124"/>
      <c r="K26" s="108"/>
      <c r="L26" s="108"/>
      <c r="M26" s="108"/>
      <c r="N26" s="109"/>
      <c r="O26" s="124"/>
      <c r="P26" s="124"/>
      <c r="Q26" s="109"/>
      <c r="R26" s="110"/>
      <c r="S26" s="102"/>
    </row>
    <row r="27" spans="1:20" s="90" customFormat="1" ht="11.25">
      <c r="A27" s="91">
        <f t="shared" si="0"/>
        <v>21</v>
      </c>
      <c r="B27" s="111" t="s">
        <v>332</v>
      </c>
      <c r="C27" s="99">
        <v>46</v>
      </c>
      <c r="D27" s="121">
        <f>'Rate Spread '!K20</f>
        <v>76029000</v>
      </c>
      <c r="E27" s="164">
        <v>5327000</v>
      </c>
      <c r="F27" s="164"/>
      <c r="G27" s="125">
        <v>0</v>
      </c>
      <c r="H27" s="127">
        <f>'Rate Spread '!L20</f>
        <v>7.8211661704520767E-5</v>
      </c>
      <c r="I27" s="109">
        <f t="shared" ref="I27:I28" si="8">SUM(H27,-G27)*D27</f>
        <v>5946.3544277330093</v>
      </c>
      <c r="J27" s="164"/>
      <c r="K27" s="127">
        <f>'JAP-10 Page 1 (FPC)'!E29</f>
        <v>2.2401000000000001E-2</v>
      </c>
      <c r="L27" s="127">
        <f>'JAP-10 Page 1 (FPC)'!F29</f>
        <v>2.2841E-2</v>
      </c>
      <c r="M27" s="535">
        <f>L27-K27</f>
        <v>4.3999999999999942E-4</v>
      </c>
      <c r="N27" s="100">
        <f>SUM(L27,-K27)*D27</f>
        <v>33452.759999999958</v>
      </c>
      <c r="O27" s="164"/>
      <c r="P27" s="539">
        <f>H27+M27</f>
        <v>5.1821166170452015E-4</v>
      </c>
      <c r="Q27" s="100">
        <f>N27+I27</f>
        <v>39399.114427732966</v>
      </c>
      <c r="R27" s="101">
        <f>Q27/SUM(E27,D27*G27,D27*K27)</f>
        <v>5.6043257982769925E-3</v>
      </c>
      <c r="S27" s="102"/>
    </row>
    <row r="28" spans="1:20" s="90" customFormat="1" ht="11.25">
      <c r="A28" s="91">
        <f t="shared" si="0"/>
        <v>22</v>
      </c>
      <c r="B28" s="111" t="s">
        <v>326</v>
      </c>
      <c r="C28" s="99">
        <v>49</v>
      </c>
      <c r="D28" s="121">
        <f>'Rate Spread '!K21</f>
        <v>606297000</v>
      </c>
      <c r="E28" s="164">
        <v>42056000</v>
      </c>
      <c r="F28" s="164"/>
      <c r="G28" s="125">
        <v>0</v>
      </c>
      <c r="H28" s="127">
        <f>'Rate Spread '!L21</f>
        <v>1.1736155907004928E-4</v>
      </c>
      <c r="I28" s="109">
        <f t="shared" si="8"/>
        <v>71155.961179493665</v>
      </c>
      <c r="J28" s="164"/>
      <c r="K28" s="127">
        <f>'JAP-10 Page 1 (FPC)'!E30</f>
        <v>2.2401000000000001E-2</v>
      </c>
      <c r="L28" s="127">
        <f>'JAP-10 Page 1 (FPC)'!F30</f>
        <v>2.2841E-2</v>
      </c>
      <c r="M28" s="535">
        <f>L28-K28</f>
        <v>4.3999999999999942E-4</v>
      </c>
      <c r="N28" s="100">
        <f>SUM(L28,-K28)*D28</f>
        <v>266770.67999999964</v>
      </c>
      <c r="O28" s="164"/>
      <c r="P28" s="539">
        <f t="shared" ref="P28" si="9">H28+M28</f>
        <v>5.5736155907004864E-4</v>
      </c>
      <c r="Q28" s="100">
        <f>N28+I28</f>
        <v>337926.64117949328</v>
      </c>
      <c r="R28" s="101">
        <f>Q28/SUM(E28,D28*G28,D28*K28)</f>
        <v>6.0737034351201593E-3</v>
      </c>
      <c r="S28" s="102"/>
    </row>
    <row r="29" spans="1:20" s="90" customFormat="1" ht="11.25">
      <c r="A29" s="91">
        <f t="shared" si="0"/>
        <v>23</v>
      </c>
      <c r="B29" s="113" t="s">
        <v>333</v>
      </c>
      <c r="D29" s="104">
        <f>SUM(D27:D28)</f>
        <v>682326000</v>
      </c>
      <c r="E29" s="167">
        <f>SUM(E27:E28)</f>
        <v>47383000</v>
      </c>
      <c r="F29" s="167"/>
      <c r="G29" s="105">
        <f>SUMPRODUCT(D27:D28,G27:G28)/SUM(D27:D28)</f>
        <v>0</v>
      </c>
      <c r="H29" s="105">
        <f>SUMPRODUCT(D27:D28,H27:H28)/SUM(D27:D28)</f>
        <v>1.1299923439415569E-4</v>
      </c>
      <c r="I29" s="106">
        <f>SUM(I27:I28)</f>
        <v>77102.315607226672</v>
      </c>
      <c r="J29" s="167"/>
      <c r="K29" s="105">
        <f>SUMPRODUCT(D27:D28,K27:K28)/SUM(D27:D28)</f>
        <v>2.2401000000000001E-2</v>
      </c>
      <c r="L29" s="105">
        <f>SUMPRODUCT(D27:D28,L27:L28)/SUM(D27:D28)</f>
        <v>2.2841E-2</v>
      </c>
      <c r="M29" s="105">
        <f>SUMPRODUCT(D27:D28,M27:M28)/SUM(D27:D28)</f>
        <v>4.3999999999999942E-4</v>
      </c>
      <c r="N29" s="106">
        <f>SUM(N27:N28)</f>
        <v>300223.43999999959</v>
      </c>
      <c r="O29" s="167"/>
      <c r="P29" s="105">
        <f>SUMPRODUCT(D27:D28,P27:P28)/SUM(D27:D28)</f>
        <v>5.52999234394155E-4</v>
      </c>
      <c r="Q29" s="106">
        <f>SUM(Q27:Q28)</f>
        <v>377325.75560722622</v>
      </c>
      <c r="R29" s="531">
        <f>Q29/SUM(E29,D29*G29,D29*K29)</f>
        <v>6.0210482508196751E-3</v>
      </c>
      <c r="T29" s="102"/>
    </row>
    <row r="30" spans="1:20" s="90" customFormat="1" ht="11.25">
      <c r="A30" s="91">
        <f t="shared" si="0"/>
        <v>24</v>
      </c>
      <c r="D30" s="114"/>
      <c r="E30" s="114"/>
      <c r="F30" s="114"/>
      <c r="G30" s="115"/>
      <c r="H30" s="115"/>
      <c r="I30" s="102"/>
      <c r="J30" s="114"/>
      <c r="K30" s="115"/>
      <c r="L30" s="115"/>
      <c r="M30" s="115"/>
      <c r="N30" s="102"/>
      <c r="O30" s="114"/>
      <c r="P30" s="114"/>
      <c r="Q30" s="102"/>
      <c r="R30" s="116"/>
      <c r="T30" s="102"/>
    </row>
    <row r="31" spans="1:20" s="90" customFormat="1" ht="11.25">
      <c r="A31" s="91">
        <f t="shared" si="0"/>
        <v>25</v>
      </c>
      <c r="B31" s="90" t="s">
        <v>26</v>
      </c>
      <c r="C31" s="99" t="s">
        <v>46</v>
      </c>
      <c r="D31" s="122">
        <f>'Rate Spread '!K23</f>
        <v>71427000</v>
      </c>
      <c r="E31" s="165">
        <v>17031000</v>
      </c>
      <c r="F31" s="165"/>
      <c r="G31" s="126">
        <v>0</v>
      </c>
      <c r="H31" s="128">
        <f>'Rate Spread '!L23</f>
        <v>1.5273347068957768E-4</v>
      </c>
      <c r="I31" s="106">
        <f>SUM(H31,-G31)*D31</f>
        <v>10909.293610944465</v>
      </c>
      <c r="J31" s="165"/>
      <c r="K31" s="128">
        <f>'JAP-10 Page 1 (FPC)'!E33</f>
        <v>2.8378E-2</v>
      </c>
      <c r="L31" s="128">
        <f>'JAP-10 Page 1 (FPC)'!F33</f>
        <v>2.8924999999999999E-2</v>
      </c>
      <c r="M31" s="536">
        <f>L31-K31</f>
        <v>5.4699999999999888E-4</v>
      </c>
      <c r="N31" s="530">
        <f>SUM(L31,-K31)*D31</f>
        <v>39070.568999999923</v>
      </c>
      <c r="O31" s="165"/>
      <c r="P31" s="536">
        <f>H31+M31</f>
        <v>6.9973347068957652E-4</v>
      </c>
      <c r="Q31" s="530">
        <f>N31+I31</f>
        <v>49979.862610944387</v>
      </c>
      <c r="R31" s="531">
        <f>Q31/SUM(E31,D31*G31,D31*K31)</f>
        <v>2.622519653667007E-3</v>
      </c>
      <c r="T31" s="102"/>
    </row>
    <row r="32" spans="1:20" s="90" customFormat="1" ht="11.25">
      <c r="A32" s="91">
        <f t="shared" si="0"/>
        <v>26</v>
      </c>
      <c r="C32" s="99"/>
      <c r="D32" s="114"/>
      <c r="E32" s="114"/>
      <c r="F32" s="114"/>
      <c r="G32" s="115"/>
      <c r="H32" s="127"/>
      <c r="I32" s="102"/>
      <c r="J32" s="114"/>
      <c r="K32" s="115"/>
      <c r="L32" s="127"/>
      <c r="M32" s="535"/>
      <c r="N32" s="102"/>
      <c r="O32" s="114"/>
      <c r="P32" s="114"/>
      <c r="Q32" s="102"/>
      <c r="R32" s="116"/>
      <c r="T32" s="102"/>
    </row>
    <row r="33" spans="1:20" s="90" customFormat="1" ht="11.25">
      <c r="A33" s="91">
        <f t="shared" si="0"/>
        <v>27</v>
      </c>
      <c r="B33" s="103" t="s">
        <v>340</v>
      </c>
      <c r="C33" s="99">
        <v>5</v>
      </c>
      <c r="D33" s="122">
        <f>'Rate Spread '!K25</f>
        <v>7066000</v>
      </c>
      <c r="E33" s="165">
        <v>321000</v>
      </c>
      <c r="F33" s="165"/>
      <c r="G33" s="126">
        <v>0</v>
      </c>
      <c r="H33" s="128">
        <f>'Rate Spread '!L25</f>
        <v>1.4522012118950737E-4</v>
      </c>
      <c r="I33" s="106">
        <f>SUM(H33,-G33)*D33</f>
        <v>1026.1253763250591</v>
      </c>
      <c r="J33" s="165"/>
      <c r="K33" s="128">
        <f>'JAP-10 Page 1 (FPC)'!E35</f>
        <v>2.6155999999999999E-2</v>
      </c>
      <c r="L33" s="128">
        <f>'JAP-10 Page 1 (FPC)'!F35</f>
        <v>2.6655000000000002E-2</v>
      </c>
      <c r="M33" s="536">
        <f>L33-K33</f>
        <v>4.9900000000000291E-4</v>
      </c>
      <c r="N33" s="530">
        <f>SUM(L33,-K33)*D33</f>
        <v>3525.9340000000207</v>
      </c>
      <c r="O33" s="165"/>
      <c r="P33" s="536">
        <f t="shared" ref="P33" si="10">H33+M33</f>
        <v>6.4422012118951029E-4</v>
      </c>
      <c r="Q33" s="530">
        <f>N33+I33</f>
        <v>4552.0593763250799</v>
      </c>
      <c r="R33" s="531">
        <f>Q33/SUM(E33,D33*G33,D33*K33)</f>
        <v>8.9993964479392428E-3</v>
      </c>
      <c r="T33" s="102"/>
    </row>
    <row r="34" spans="1:20" s="90" customFormat="1" ht="11.25">
      <c r="A34" s="91">
        <f t="shared" si="0"/>
        <v>28</v>
      </c>
      <c r="D34" s="114"/>
      <c r="E34" s="114"/>
      <c r="F34" s="114"/>
      <c r="G34" s="115"/>
      <c r="H34" s="127"/>
      <c r="I34" s="102"/>
      <c r="J34" s="114"/>
      <c r="K34" s="115"/>
      <c r="L34" s="127"/>
      <c r="M34" s="535"/>
      <c r="N34" s="102"/>
      <c r="O34" s="114"/>
      <c r="P34" s="114"/>
      <c r="Q34" s="102"/>
      <c r="R34" s="116"/>
      <c r="T34" s="102"/>
    </row>
    <row r="35" spans="1:20" s="90" customFormat="1" ht="12" thickBot="1">
      <c r="A35" s="91">
        <f t="shared" si="0"/>
        <v>29</v>
      </c>
      <c r="B35" s="113" t="s">
        <v>334</v>
      </c>
      <c r="D35" s="117">
        <f>SUM(D9,D16,D22,D24,D29,D31,D33)</f>
        <v>21644147000</v>
      </c>
      <c r="E35" s="166">
        <f>SUM(E9,E16,E22,E24,E29,E31,E33)</f>
        <v>2111119000</v>
      </c>
      <c r="F35" s="166"/>
      <c r="G35" s="118">
        <f>(+G9*D9+G16*D16+G22*D22+G24*D24+G29*D29+G31*D31+G33*D33)/D35</f>
        <v>0</v>
      </c>
      <c r="H35" s="118">
        <f>(+H9*D9+H16*D16+H22*D22+H24*D24+H29*D29+H31*D31+H33*D33)/D35</f>
        <v>1.368181436764413E-4</v>
      </c>
      <c r="I35" s="119">
        <f>SUM(I9,I16,I22,I24,I29,I31,I33)</f>
        <v>2961312.0140000158</v>
      </c>
      <c r="J35" s="166"/>
      <c r="K35" s="118">
        <f>(+K9*D9+K16*D16+K22*D22+K24*D24+K29*D29+K31*D31+K33*D33)/D35</f>
        <v>2.6471847190651581E-2</v>
      </c>
      <c r="L35" s="118">
        <f>(+L9*D9+L16*D16+L22*D22+L24*D24+L29*D29+L31*D31+L33*D33)/D35</f>
        <v>2.6487686112046823E-2</v>
      </c>
      <c r="M35" s="118">
        <f>(+M9*D9+M16*D16+M22*D22+M24*D24+M29*D29+M31*D31+M33*D33)/D35</f>
        <v>1.5838921395239067E-5</v>
      </c>
      <c r="N35" s="119">
        <f>SUM(N9,N16,N22,N24,N29,N31,N33)</f>
        <v>342819.9429999995</v>
      </c>
      <c r="O35" s="166"/>
      <c r="P35" s="118">
        <f>(+P9*D9+P16*D16+P22*D22+P24*D24+P29*D29+P31*D31+P33*D33)/D35</f>
        <v>1.5265706507168038E-4</v>
      </c>
      <c r="Q35" s="119">
        <f>SUM(Q9,Q16,Q22,Q24,Q29,Q31,Q33)</f>
        <v>3304131.9570000158</v>
      </c>
      <c r="R35" s="532">
        <f>Q35/SUM(E35,D35*G35,D35*K35)</f>
        <v>1.2310111876498438E-3</v>
      </c>
      <c r="T35" s="102"/>
    </row>
    <row r="36" spans="1:20" s="90" customFormat="1" ht="12" thickTop="1">
      <c r="A36" s="91"/>
      <c r="G36" s="115"/>
      <c r="K36" s="115"/>
    </row>
    <row r="37" spans="1:20" s="90" customFormat="1" ht="11.25">
      <c r="A37" s="91"/>
      <c r="B37" s="129" t="s">
        <v>497</v>
      </c>
      <c r="H37" s="123"/>
      <c r="L37" s="123"/>
      <c r="M37" s="123"/>
      <c r="P37" s="115"/>
    </row>
    <row r="38" spans="1:20" s="90" customFormat="1" ht="11.25">
      <c r="A38" s="91"/>
    </row>
    <row r="39" spans="1:20" s="90" customFormat="1" ht="11.25">
      <c r="A39" s="91"/>
      <c r="B39" s="113"/>
    </row>
    <row r="40" spans="1:20" s="90" customFormat="1" ht="11.25"/>
    <row r="41" spans="1:20" s="90" customFormat="1" ht="11.25"/>
    <row r="42" spans="1:20" s="90" customFormat="1" ht="11.25">
      <c r="D42" s="102"/>
    </row>
    <row r="43" spans="1:20" s="90" customFormat="1" ht="11.25"/>
    <row r="44" spans="1:20" s="90" customFormat="1" ht="11.25"/>
    <row r="45" spans="1:20" s="90" customFormat="1" ht="11.25"/>
    <row r="46" spans="1:20" s="90" customFormat="1" ht="11.25"/>
    <row r="47" spans="1:20" s="90" customFormat="1" ht="11.25"/>
    <row r="48" spans="1:20" s="90" customFormat="1" ht="11.25"/>
    <row r="49" s="90" customFormat="1" ht="11.25"/>
    <row r="50" s="90" customFormat="1" ht="11.25"/>
    <row r="51" s="90" customFormat="1" ht="11.25"/>
    <row r="52" s="90" customFormat="1" ht="11.25"/>
  </sheetData>
  <mergeCells count="3">
    <mergeCell ref="A1:R1"/>
    <mergeCell ref="A2:R2"/>
    <mergeCell ref="A3:R3"/>
  </mergeCells>
  <pageMargins left="0.7" right="0.7" top="0.75" bottom="0.75" header="0.3" footer="0.3"/>
  <pageSetup scale="65" orientation="landscape" r:id="rId1"/>
  <headerFooter>
    <oddFooter>&amp;R&amp;F
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60"/>
  <sheetViews>
    <sheetView tabSelected="1" workbookViewId="0">
      <pane ySplit="5" topLeftCell="A111" activePane="bottomLeft" state="frozen"/>
      <selection pane="bottomLeft" activeCell="D113" sqref="D113"/>
    </sheetView>
  </sheetViews>
  <sheetFormatPr defaultColWidth="23.7109375" defaultRowHeight="11.25"/>
  <cols>
    <col min="1" max="1" width="7.7109375" style="228" bestFit="1" customWidth="1"/>
    <col min="2" max="2" width="17.42578125" style="228" bestFit="1" customWidth="1"/>
    <col min="3" max="3" width="14.7109375" style="228" bestFit="1" customWidth="1"/>
    <col min="4" max="4" width="9.7109375" style="228" bestFit="1" customWidth="1"/>
    <col min="5" max="5" width="0.7109375" style="228" customWidth="1"/>
    <col min="6" max="6" width="10.7109375" style="228" bestFit="1" customWidth="1"/>
    <col min="7" max="7" width="12" style="419" customWidth="1"/>
    <col min="8" max="8" width="12.140625" style="228" bestFit="1" customWidth="1"/>
    <col min="9" max="9" width="0.7109375" style="228" customWidth="1"/>
    <col min="10" max="10" width="13.28515625" style="228" customWidth="1"/>
    <col min="11" max="11" width="13.140625" style="228" customWidth="1"/>
    <col min="12" max="12" width="12.42578125" style="228" customWidth="1"/>
    <col min="13" max="13" width="0.7109375" style="228" customWidth="1"/>
    <col min="14" max="14" width="13" style="228" customWidth="1"/>
    <col min="15" max="15" width="14.42578125" style="228" customWidth="1"/>
    <col min="16" max="16384" width="23.7109375" style="228"/>
  </cols>
  <sheetData>
    <row r="1" spans="1:15" ht="12.75">
      <c r="A1" s="602" t="s">
        <v>15</v>
      </c>
      <c r="B1" s="602"/>
      <c r="C1" s="602"/>
      <c r="D1" s="602"/>
      <c r="E1" s="602"/>
      <c r="F1" s="602"/>
      <c r="G1" s="602"/>
      <c r="H1" s="602"/>
      <c r="I1" s="598"/>
      <c r="J1" s="598"/>
      <c r="K1" s="598"/>
      <c r="L1" s="598"/>
      <c r="M1" s="598"/>
      <c r="N1" s="598"/>
      <c r="O1" s="598"/>
    </row>
    <row r="2" spans="1:15" ht="12.75">
      <c r="A2" s="602" t="s">
        <v>465</v>
      </c>
      <c r="B2" s="602"/>
      <c r="C2" s="602"/>
      <c r="D2" s="602"/>
      <c r="E2" s="602"/>
      <c r="F2" s="602"/>
      <c r="G2" s="602"/>
      <c r="H2" s="602"/>
      <c r="I2" s="598"/>
      <c r="J2" s="598"/>
      <c r="K2" s="598"/>
      <c r="L2" s="598"/>
      <c r="M2" s="598"/>
      <c r="N2" s="598"/>
      <c r="O2" s="598"/>
    </row>
    <row r="3" spans="1:15" ht="13.15" customHeight="1">
      <c r="A3" s="602" t="str">
        <f>'Rate Impact'!A3:R3</f>
        <v>Impacts of Rate Change Effective May 1, 2019</v>
      </c>
      <c r="B3" s="602"/>
      <c r="C3" s="602"/>
      <c r="D3" s="602"/>
      <c r="E3" s="602"/>
      <c r="F3" s="602"/>
      <c r="G3" s="602"/>
      <c r="H3" s="602"/>
      <c r="I3" s="598"/>
      <c r="J3" s="598"/>
      <c r="K3" s="598"/>
      <c r="L3" s="598"/>
      <c r="M3" s="598"/>
      <c r="N3" s="598"/>
      <c r="O3" s="598"/>
    </row>
    <row r="4" spans="1:15" ht="12.75">
      <c r="A4" s="391"/>
      <c r="B4" s="392"/>
      <c r="C4" s="392"/>
      <c r="D4" s="392"/>
      <c r="E4" s="392"/>
      <c r="F4" s="392"/>
      <c r="G4" s="392"/>
      <c r="H4" s="392"/>
      <c r="I4" s="520"/>
      <c r="J4" s="520"/>
      <c r="K4" s="520"/>
      <c r="L4" s="520"/>
    </row>
    <row r="5" spans="1:15" ht="56.25">
      <c r="A5" s="393" t="s">
        <v>24</v>
      </c>
      <c r="B5" s="393" t="s">
        <v>16</v>
      </c>
      <c r="C5" s="393" t="s">
        <v>17</v>
      </c>
      <c r="D5" s="393" t="s">
        <v>150</v>
      </c>
      <c r="E5" s="393"/>
      <c r="F5" s="394" t="s">
        <v>431</v>
      </c>
      <c r="G5" s="394" t="s">
        <v>468</v>
      </c>
      <c r="H5" s="394" t="s">
        <v>466</v>
      </c>
      <c r="J5" s="394" t="s">
        <v>152</v>
      </c>
      <c r="K5" s="394" t="s">
        <v>494</v>
      </c>
      <c r="L5" s="394" t="s">
        <v>495</v>
      </c>
      <c r="N5" s="394" t="s">
        <v>469</v>
      </c>
      <c r="O5" s="394" t="s">
        <v>482</v>
      </c>
    </row>
    <row r="6" spans="1:15">
      <c r="A6" s="395"/>
      <c r="B6" s="396"/>
      <c r="C6" s="396"/>
      <c r="D6" s="396"/>
      <c r="E6" s="396"/>
      <c r="F6" s="397"/>
      <c r="G6" s="398"/>
      <c r="H6" s="399"/>
    </row>
    <row r="7" spans="1:15">
      <c r="A7" s="395">
        <f t="shared" ref="A7:A64" si="0">+A6+1</f>
        <v>1</v>
      </c>
      <c r="B7" s="396" t="s">
        <v>181</v>
      </c>
      <c r="C7" s="396"/>
      <c r="D7" s="396"/>
      <c r="E7" s="396"/>
      <c r="F7" s="400"/>
      <c r="G7" s="398"/>
      <c r="H7" s="400"/>
    </row>
    <row r="8" spans="1:15">
      <c r="A8" s="395">
        <f t="shared" si="0"/>
        <v>2</v>
      </c>
      <c r="B8" s="401" t="s">
        <v>182</v>
      </c>
      <c r="C8" s="402" t="s">
        <v>183</v>
      </c>
      <c r="D8" s="403">
        <v>22</v>
      </c>
      <c r="E8" s="403"/>
      <c r="F8" s="404">
        <f>'Street &amp; AreaLighting (FPC)'!$L22</f>
        <v>708</v>
      </c>
      <c r="G8" s="405">
        <f>'Street &amp; AreaLighting (FPC)'!$O22</f>
        <v>0</v>
      </c>
      <c r="H8" s="399">
        <f>ROUND($F8*G8,0)</f>
        <v>0</v>
      </c>
      <c r="J8" s="404">
        <f>'Street &amp; AreaLighting (PCA)'!I25</f>
        <v>708</v>
      </c>
      <c r="K8" s="405">
        <f>'Street &amp; AreaLighting (PCA)'!H25</f>
        <v>0</v>
      </c>
      <c r="L8" s="399">
        <f>ROUND($J8*K8,0)</f>
        <v>0</v>
      </c>
      <c r="N8" s="521">
        <f>G8+K8</f>
        <v>0</v>
      </c>
      <c r="O8" s="248">
        <f>H8+L8</f>
        <v>0</v>
      </c>
    </row>
    <row r="9" spans="1:15">
      <c r="A9" s="395">
        <f>+A8+1</f>
        <v>3</v>
      </c>
      <c r="B9" s="406"/>
      <c r="C9" s="407"/>
      <c r="D9" s="408"/>
      <c r="E9" s="408"/>
      <c r="F9" s="409"/>
      <c r="G9" s="398"/>
      <c r="H9" s="409"/>
      <c r="J9" s="409"/>
      <c r="K9" s="398"/>
      <c r="L9" s="409"/>
    </row>
    <row r="10" spans="1:15">
      <c r="A10" s="395">
        <f t="shared" si="0"/>
        <v>4</v>
      </c>
      <c r="B10" s="401" t="s">
        <v>432</v>
      </c>
      <c r="C10" s="410" t="s">
        <v>18</v>
      </c>
      <c r="D10" s="411">
        <v>100</v>
      </c>
      <c r="E10" s="411"/>
      <c r="F10" s="404">
        <f>'Street &amp; AreaLighting (FPC)'!$L24</f>
        <v>57</v>
      </c>
      <c r="G10" s="405">
        <f>'Street &amp; AreaLighting (FPC)'!$O24</f>
        <v>0</v>
      </c>
      <c r="H10" s="399">
        <f t="shared" ref="H10:H16" si="1">ROUND($F10*G10,0)</f>
        <v>0</v>
      </c>
      <c r="J10" s="404">
        <f>'Street &amp; AreaLighting (PCA)'!I27</f>
        <v>36</v>
      </c>
      <c r="K10" s="405">
        <f>'Street &amp; AreaLighting (PCA)'!H27</f>
        <v>0.01</v>
      </c>
      <c r="L10" s="399">
        <f t="shared" ref="L10:L16" si="2">ROUND($J10*K10,0)</f>
        <v>0</v>
      </c>
      <c r="N10" s="521">
        <f t="shared" ref="N10:N16" si="3">G10+K10</f>
        <v>0.01</v>
      </c>
      <c r="O10" s="248">
        <f t="shared" ref="O10:O16" si="4">H10+L10</f>
        <v>0</v>
      </c>
    </row>
    <row r="11" spans="1:15">
      <c r="A11" s="395">
        <f t="shared" si="0"/>
        <v>5</v>
      </c>
      <c r="B11" s="401" t="str">
        <f>+B10</f>
        <v>50A</v>
      </c>
      <c r="C11" s="410" t="s">
        <v>18</v>
      </c>
      <c r="D11" s="411">
        <v>175</v>
      </c>
      <c r="E11" s="411"/>
      <c r="F11" s="404">
        <f>'Street &amp; AreaLighting (FPC)'!$L25</f>
        <v>228</v>
      </c>
      <c r="G11" s="405">
        <f>'Street &amp; AreaLighting (FPC)'!$O25</f>
        <v>0.01</v>
      </c>
      <c r="H11" s="399">
        <f t="shared" si="1"/>
        <v>2</v>
      </c>
      <c r="J11" s="404">
        <f>'Street &amp; AreaLighting (PCA)'!I28</f>
        <v>240</v>
      </c>
      <c r="K11" s="405">
        <f>'Street &amp; AreaLighting (PCA)'!H28</f>
        <v>0.01</v>
      </c>
      <c r="L11" s="399">
        <f t="shared" si="2"/>
        <v>2</v>
      </c>
      <c r="N11" s="521">
        <f t="shared" si="3"/>
        <v>0.02</v>
      </c>
      <c r="O11" s="248">
        <f t="shared" si="4"/>
        <v>4</v>
      </c>
    </row>
    <row r="12" spans="1:15">
      <c r="A12" s="395">
        <f t="shared" si="0"/>
        <v>6</v>
      </c>
      <c r="B12" s="401" t="str">
        <f>+B11</f>
        <v>50A</v>
      </c>
      <c r="C12" s="410" t="s">
        <v>18</v>
      </c>
      <c r="D12" s="411">
        <v>400</v>
      </c>
      <c r="E12" s="411"/>
      <c r="F12" s="404">
        <f>'Street &amp; AreaLighting (FPC)'!$L26</f>
        <v>240</v>
      </c>
      <c r="G12" s="405">
        <f>'Street &amp; AreaLighting (FPC)'!$O26</f>
        <v>0.02</v>
      </c>
      <c r="H12" s="399">
        <f t="shared" si="1"/>
        <v>5</v>
      </c>
      <c r="J12" s="404">
        <f>'Street &amp; AreaLighting (PCA)'!I29</f>
        <v>240</v>
      </c>
      <c r="K12" s="405">
        <f>'Street &amp; AreaLighting (PCA)'!H29</f>
        <v>0.02</v>
      </c>
      <c r="L12" s="399">
        <f t="shared" si="2"/>
        <v>5</v>
      </c>
      <c r="N12" s="521">
        <f t="shared" si="3"/>
        <v>0.04</v>
      </c>
      <c r="O12" s="248">
        <f t="shared" si="4"/>
        <v>10</v>
      </c>
    </row>
    <row r="13" spans="1:15">
      <c r="A13" s="395">
        <f t="shared" si="0"/>
        <v>7</v>
      </c>
      <c r="B13" s="401" t="s">
        <v>433</v>
      </c>
      <c r="C13" s="410" t="s">
        <v>18</v>
      </c>
      <c r="D13" s="411">
        <v>100</v>
      </c>
      <c r="E13" s="411"/>
      <c r="F13" s="404">
        <f>'Street &amp; AreaLighting (FPC)'!$L27</f>
        <v>0</v>
      </c>
      <c r="G13" s="405">
        <f>'Street &amp; AreaLighting (FPC)'!$O27</f>
        <v>0</v>
      </c>
      <c r="H13" s="399">
        <f t="shared" si="1"/>
        <v>0</v>
      </c>
      <c r="J13" s="404">
        <f>'Street &amp; AreaLighting (PCA)'!I30</f>
        <v>0</v>
      </c>
      <c r="K13" s="405">
        <f>'Street &amp; AreaLighting (PCA)'!H27</f>
        <v>0.01</v>
      </c>
      <c r="L13" s="399">
        <f t="shared" si="2"/>
        <v>0</v>
      </c>
      <c r="N13" s="521">
        <f t="shared" si="3"/>
        <v>0.01</v>
      </c>
      <c r="O13" s="248">
        <f t="shared" si="4"/>
        <v>0</v>
      </c>
    </row>
    <row r="14" spans="1:15">
      <c r="A14" s="395">
        <f t="shared" si="0"/>
        <v>8</v>
      </c>
      <c r="B14" s="401" t="str">
        <f>+B13</f>
        <v>50B</v>
      </c>
      <c r="C14" s="410" t="s">
        <v>18</v>
      </c>
      <c r="D14" s="411">
        <v>175</v>
      </c>
      <c r="E14" s="411"/>
      <c r="F14" s="404">
        <f>'Street &amp; AreaLighting (FPC)'!$L28</f>
        <v>12</v>
      </c>
      <c r="G14" s="405">
        <f>'Street &amp; AreaLighting (FPC)'!$O28</f>
        <v>0.01</v>
      </c>
      <c r="H14" s="399">
        <f t="shared" si="1"/>
        <v>0</v>
      </c>
      <c r="J14" s="404">
        <v>0</v>
      </c>
      <c r="K14" s="405">
        <f>'Street &amp; AreaLighting (PCA)'!H28</f>
        <v>0.01</v>
      </c>
      <c r="L14" s="399">
        <f t="shared" si="2"/>
        <v>0</v>
      </c>
      <c r="N14" s="521">
        <f t="shared" si="3"/>
        <v>0.02</v>
      </c>
      <c r="O14" s="248">
        <f t="shared" si="4"/>
        <v>0</v>
      </c>
    </row>
    <row r="15" spans="1:15">
      <c r="A15" s="395">
        <f t="shared" si="0"/>
        <v>9</v>
      </c>
      <c r="B15" s="401" t="str">
        <f>+B14</f>
        <v>50B</v>
      </c>
      <c r="C15" s="410" t="s">
        <v>18</v>
      </c>
      <c r="D15" s="411">
        <v>400</v>
      </c>
      <c r="E15" s="411"/>
      <c r="F15" s="404">
        <f>'Street &amp; AreaLighting (FPC)'!$L29</f>
        <v>0</v>
      </c>
      <c r="G15" s="405">
        <f>'Street &amp; AreaLighting (FPC)'!$O29</f>
        <v>0.02</v>
      </c>
      <c r="H15" s="399">
        <f t="shared" si="1"/>
        <v>0</v>
      </c>
      <c r="J15" s="404">
        <v>0</v>
      </c>
      <c r="K15" s="405">
        <f>'Street &amp; AreaLighting (PCA)'!H29</f>
        <v>0.02</v>
      </c>
      <c r="L15" s="399">
        <f t="shared" si="2"/>
        <v>0</v>
      </c>
      <c r="N15" s="521">
        <f t="shared" si="3"/>
        <v>0.04</v>
      </c>
      <c r="O15" s="248">
        <f t="shared" si="4"/>
        <v>0</v>
      </c>
    </row>
    <row r="16" spans="1:15">
      <c r="A16" s="395">
        <f t="shared" si="0"/>
        <v>10</v>
      </c>
      <c r="B16" s="401" t="str">
        <f>+B15</f>
        <v>50B</v>
      </c>
      <c r="C16" s="410" t="s">
        <v>18</v>
      </c>
      <c r="D16" s="411">
        <v>700</v>
      </c>
      <c r="E16" s="411"/>
      <c r="F16" s="404">
        <f>'Street &amp; AreaLighting (FPC)'!$L30</f>
        <v>0</v>
      </c>
      <c r="G16" s="405">
        <f>'Street &amp; AreaLighting (FPC)'!$O30</f>
        <v>0.03</v>
      </c>
      <c r="H16" s="399">
        <f t="shared" si="1"/>
        <v>0</v>
      </c>
      <c r="J16" s="404">
        <v>0</v>
      </c>
      <c r="K16" s="405">
        <f>'Street &amp; AreaLighting (PCA)'!H30</f>
        <v>0.04</v>
      </c>
      <c r="L16" s="399">
        <f t="shared" si="2"/>
        <v>0</v>
      </c>
      <c r="N16" s="521">
        <f t="shared" si="3"/>
        <v>7.0000000000000007E-2</v>
      </c>
      <c r="O16" s="248">
        <f t="shared" si="4"/>
        <v>0</v>
      </c>
    </row>
    <row r="17" spans="1:15">
      <c r="A17" s="395">
        <f t="shared" si="0"/>
        <v>11</v>
      </c>
      <c r="B17" s="412"/>
      <c r="C17" s="413"/>
      <c r="D17" s="396"/>
      <c r="E17" s="396"/>
      <c r="F17" s="409"/>
      <c r="G17" s="398"/>
      <c r="H17" s="409"/>
      <c r="J17" s="409"/>
      <c r="K17" s="398"/>
      <c r="L17" s="409"/>
    </row>
    <row r="18" spans="1:15">
      <c r="A18" s="395">
        <f t="shared" si="0"/>
        <v>12</v>
      </c>
      <c r="B18" s="412" t="s">
        <v>184</v>
      </c>
      <c r="C18" s="413"/>
      <c r="D18" s="396"/>
      <c r="E18" s="396"/>
      <c r="F18" s="409"/>
      <c r="G18" s="398"/>
      <c r="H18" s="409"/>
      <c r="J18" s="409"/>
      <c r="K18" s="398"/>
      <c r="L18" s="409"/>
    </row>
    <row r="19" spans="1:15">
      <c r="A19" s="395">
        <f t="shared" si="0"/>
        <v>13</v>
      </c>
      <c r="B19" s="401" t="s">
        <v>185</v>
      </c>
      <c r="C19" s="410" t="s">
        <v>186</v>
      </c>
      <c r="D19" s="411" t="s">
        <v>187</v>
      </c>
      <c r="E19" s="411"/>
      <c r="F19" s="404">
        <f>'Street &amp; AreaLighting (FPC)'!$L33</f>
        <v>19831</v>
      </c>
      <c r="G19" s="405">
        <f>'Street &amp; AreaLighting (FPC)'!$O33</f>
        <v>0</v>
      </c>
      <c r="H19" s="399">
        <f t="shared" ref="H19:H27" si="5">ROUND($F19*G19,0)</f>
        <v>0</v>
      </c>
      <c r="J19" s="404">
        <f>'Street &amp; AreaLighting (PCA)'!I33</f>
        <v>24820</v>
      </c>
      <c r="K19" s="405">
        <f>'Street &amp; AreaLighting (PCA)'!H33</f>
        <v>0</v>
      </c>
      <c r="L19" s="399">
        <f t="shared" ref="L19:L27" si="6">ROUND($J19*K19,0)</f>
        <v>0</v>
      </c>
      <c r="N19" s="521">
        <f t="shared" ref="N19:N27" si="7">G19+K19</f>
        <v>0</v>
      </c>
      <c r="O19" s="248">
        <f t="shared" ref="O19:O27" si="8">H19+L19</f>
        <v>0</v>
      </c>
    </row>
    <row r="20" spans="1:15">
      <c r="A20" s="395">
        <f t="shared" si="0"/>
        <v>14</v>
      </c>
      <c r="B20" s="401" t="s">
        <v>185</v>
      </c>
      <c r="C20" s="410" t="s">
        <v>186</v>
      </c>
      <c r="D20" s="411" t="s">
        <v>188</v>
      </c>
      <c r="E20" s="411"/>
      <c r="F20" s="404">
        <f>'Street &amp; AreaLighting (FPC)'!$L34</f>
        <v>10816</v>
      </c>
      <c r="G20" s="405">
        <f>'Street &amp; AreaLighting (FPC)'!$O34</f>
        <v>0</v>
      </c>
      <c r="H20" s="399">
        <f t="shared" si="5"/>
        <v>0</v>
      </c>
      <c r="J20" s="404">
        <f>'Street &amp; AreaLighting (PCA)'!I34</f>
        <v>13648</v>
      </c>
      <c r="K20" s="405">
        <f>'Street &amp; AreaLighting (PCA)'!H34</f>
        <v>0</v>
      </c>
      <c r="L20" s="399">
        <f t="shared" si="6"/>
        <v>0</v>
      </c>
      <c r="N20" s="521">
        <f t="shared" si="7"/>
        <v>0</v>
      </c>
      <c r="O20" s="248">
        <f t="shared" si="8"/>
        <v>0</v>
      </c>
    </row>
    <row r="21" spans="1:15">
      <c r="A21" s="395">
        <f t="shared" si="0"/>
        <v>15</v>
      </c>
      <c r="B21" s="401" t="s">
        <v>185</v>
      </c>
      <c r="C21" s="410" t="s">
        <v>186</v>
      </c>
      <c r="D21" s="411" t="s">
        <v>189</v>
      </c>
      <c r="E21" s="411"/>
      <c r="F21" s="404">
        <f>'Street &amp; AreaLighting (FPC)'!$L35</f>
        <v>6663</v>
      </c>
      <c r="G21" s="405">
        <f>'Street &amp; AreaLighting (FPC)'!$O35</f>
        <v>0</v>
      </c>
      <c r="H21" s="399">
        <f t="shared" si="5"/>
        <v>0</v>
      </c>
      <c r="J21" s="404">
        <f>'Street &amp; AreaLighting (PCA)'!I35</f>
        <v>7663</v>
      </c>
      <c r="K21" s="405">
        <f>'Street &amp; AreaLighting (PCA)'!H35</f>
        <v>0.01</v>
      </c>
      <c r="L21" s="399">
        <f t="shared" si="6"/>
        <v>77</v>
      </c>
      <c r="N21" s="521">
        <f t="shared" si="7"/>
        <v>0.01</v>
      </c>
      <c r="O21" s="248">
        <f t="shared" si="8"/>
        <v>77</v>
      </c>
    </row>
    <row r="22" spans="1:15">
      <c r="A22" s="395">
        <f t="shared" si="0"/>
        <v>16</v>
      </c>
      <c r="B22" s="401" t="s">
        <v>185</v>
      </c>
      <c r="C22" s="410" t="s">
        <v>186</v>
      </c>
      <c r="D22" s="411" t="s">
        <v>190</v>
      </c>
      <c r="E22" s="411"/>
      <c r="F22" s="404">
        <f>'Street &amp; AreaLighting (FPC)'!$L36</f>
        <v>3071</v>
      </c>
      <c r="G22" s="405">
        <f>'Street &amp; AreaLighting (FPC)'!$O36</f>
        <v>0.01</v>
      </c>
      <c r="H22" s="399">
        <f t="shared" si="5"/>
        <v>31</v>
      </c>
      <c r="J22" s="404">
        <f>'Street &amp; AreaLighting (PCA)'!I36</f>
        <v>3502</v>
      </c>
      <c r="K22" s="405">
        <f>'Street &amp; AreaLighting (PCA)'!H36</f>
        <v>0.01</v>
      </c>
      <c r="L22" s="399">
        <f t="shared" si="6"/>
        <v>35</v>
      </c>
      <c r="N22" s="521">
        <f t="shared" si="7"/>
        <v>0.02</v>
      </c>
      <c r="O22" s="248">
        <f t="shared" si="8"/>
        <v>66</v>
      </c>
    </row>
    <row r="23" spans="1:15">
      <c r="A23" s="395">
        <f t="shared" si="0"/>
        <v>17</v>
      </c>
      <c r="B23" s="401" t="s">
        <v>185</v>
      </c>
      <c r="C23" s="410" t="s">
        <v>186</v>
      </c>
      <c r="D23" s="411" t="s">
        <v>191</v>
      </c>
      <c r="E23" s="411"/>
      <c r="F23" s="404">
        <f>'Street &amp; AreaLighting (FPC)'!$L37</f>
        <v>574</v>
      </c>
      <c r="G23" s="405">
        <f>'Street &amp; AreaLighting (FPC)'!$O37</f>
        <v>0.01</v>
      </c>
      <c r="H23" s="399">
        <f t="shared" si="5"/>
        <v>6</v>
      </c>
      <c r="J23" s="404">
        <f>'Street &amp; AreaLighting (PCA)'!I37</f>
        <v>606</v>
      </c>
      <c r="K23" s="405">
        <f>'Street &amp; AreaLighting (PCA)'!H37</f>
        <v>0.01</v>
      </c>
      <c r="L23" s="399">
        <f t="shared" si="6"/>
        <v>6</v>
      </c>
      <c r="N23" s="521">
        <f t="shared" si="7"/>
        <v>0.02</v>
      </c>
      <c r="O23" s="248">
        <f t="shared" si="8"/>
        <v>12</v>
      </c>
    </row>
    <row r="24" spans="1:15">
      <c r="A24" s="395">
        <f t="shared" si="0"/>
        <v>18</v>
      </c>
      <c r="B24" s="401" t="s">
        <v>185</v>
      </c>
      <c r="C24" s="410" t="s">
        <v>186</v>
      </c>
      <c r="D24" s="411" t="s">
        <v>192</v>
      </c>
      <c r="E24" s="411"/>
      <c r="F24" s="404">
        <f>'Street &amp; AreaLighting (FPC)'!$L38</f>
        <v>1967</v>
      </c>
      <c r="G24" s="405">
        <f>'Street &amp; AreaLighting (FPC)'!$O38</f>
        <v>0.01</v>
      </c>
      <c r="H24" s="399">
        <f t="shared" si="5"/>
        <v>20</v>
      </c>
      <c r="J24" s="404">
        <f>'Street &amp; AreaLighting (PCA)'!I38</f>
        <v>2271</v>
      </c>
      <c r="K24" s="405">
        <f>'Street &amp; AreaLighting (PCA)'!H38</f>
        <v>0.01</v>
      </c>
      <c r="L24" s="399">
        <f t="shared" si="6"/>
        <v>23</v>
      </c>
      <c r="N24" s="521">
        <f t="shared" si="7"/>
        <v>0.02</v>
      </c>
      <c r="O24" s="248">
        <f t="shared" si="8"/>
        <v>43</v>
      </c>
    </row>
    <row r="25" spans="1:15">
      <c r="A25" s="395">
        <f t="shared" si="0"/>
        <v>19</v>
      </c>
      <c r="B25" s="401" t="s">
        <v>185</v>
      </c>
      <c r="C25" s="410" t="s">
        <v>186</v>
      </c>
      <c r="D25" s="411" t="s">
        <v>193</v>
      </c>
      <c r="E25" s="411"/>
      <c r="F25" s="404">
        <f>'Street &amp; AreaLighting (FPC)'!$L39</f>
        <v>0</v>
      </c>
      <c r="G25" s="405">
        <f>'Street &amp; AreaLighting (FPC)'!$O39</f>
        <v>0.01</v>
      </c>
      <c r="H25" s="399">
        <f t="shared" si="5"/>
        <v>0</v>
      </c>
      <c r="J25" s="404">
        <f>'Street &amp; AreaLighting (PCA)'!I39</f>
        <v>0</v>
      </c>
      <c r="K25" s="405">
        <f>'Street &amp; AreaLighting (PCA)'!H39</f>
        <v>0.01</v>
      </c>
      <c r="L25" s="399">
        <f t="shared" si="6"/>
        <v>0</v>
      </c>
      <c r="N25" s="521">
        <f t="shared" si="7"/>
        <v>0.02</v>
      </c>
      <c r="O25" s="248">
        <f t="shared" si="8"/>
        <v>0</v>
      </c>
    </row>
    <row r="26" spans="1:15">
      <c r="A26" s="395">
        <f t="shared" si="0"/>
        <v>20</v>
      </c>
      <c r="B26" s="401" t="s">
        <v>185</v>
      </c>
      <c r="C26" s="410" t="s">
        <v>186</v>
      </c>
      <c r="D26" s="411" t="s">
        <v>194</v>
      </c>
      <c r="E26" s="411"/>
      <c r="F26" s="404">
        <f>'Street &amp; AreaLighting (FPC)'!$L40</f>
        <v>120</v>
      </c>
      <c r="G26" s="405">
        <f>'Street &amp; AreaLighting (FPC)'!$O40</f>
        <v>0.01</v>
      </c>
      <c r="H26" s="399">
        <f t="shared" si="5"/>
        <v>1</v>
      </c>
      <c r="J26" s="404">
        <f>'Street &amp; AreaLighting (PCA)'!I40</f>
        <v>120</v>
      </c>
      <c r="K26" s="405">
        <f>'Street &amp; AreaLighting (PCA)'!H40</f>
        <v>0.01</v>
      </c>
      <c r="L26" s="399">
        <f t="shared" si="6"/>
        <v>1</v>
      </c>
      <c r="N26" s="521">
        <f t="shared" si="7"/>
        <v>0.02</v>
      </c>
      <c r="O26" s="248">
        <f t="shared" si="8"/>
        <v>2</v>
      </c>
    </row>
    <row r="27" spans="1:15">
      <c r="A27" s="395">
        <f t="shared" si="0"/>
        <v>21</v>
      </c>
      <c r="B27" s="401" t="s">
        <v>185</v>
      </c>
      <c r="C27" s="410" t="s">
        <v>186</v>
      </c>
      <c r="D27" s="411" t="s">
        <v>195</v>
      </c>
      <c r="E27" s="411"/>
      <c r="F27" s="404">
        <f>'Street &amp; AreaLighting (FPC)'!$L41</f>
        <v>694</v>
      </c>
      <c r="G27" s="405">
        <f>'Street &amp; AreaLighting (FPC)'!$O41</f>
        <v>0.01</v>
      </c>
      <c r="H27" s="399">
        <f t="shared" si="5"/>
        <v>7</v>
      </c>
      <c r="J27" s="404">
        <f>'Street &amp; AreaLighting (PCA)'!I41</f>
        <v>911</v>
      </c>
      <c r="K27" s="405">
        <f>'Street &amp; AreaLighting (PCA)'!H41</f>
        <v>0.02</v>
      </c>
      <c r="L27" s="399">
        <f t="shared" si="6"/>
        <v>18</v>
      </c>
      <c r="N27" s="521">
        <f t="shared" si="7"/>
        <v>0.03</v>
      </c>
      <c r="O27" s="248">
        <f t="shared" si="8"/>
        <v>25</v>
      </c>
    </row>
    <row r="28" spans="1:15">
      <c r="A28" s="395">
        <f t="shared" si="0"/>
        <v>22</v>
      </c>
      <c r="B28" s="412"/>
      <c r="C28" s="396"/>
      <c r="D28" s="396"/>
      <c r="E28" s="396"/>
      <c r="F28" s="409"/>
      <c r="G28" s="398"/>
      <c r="H28" s="409"/>
      <c r="J28" s="409"/>
      <c r="K28" s="398"/>
      <c r="L28" s="409"/>
    </row>
    <row r="29" spans="1:15">
      <c r="A29" s="395">
        <f t="shared" si="0"/>
        <v>23</v>
      </c>
      <c r="B29" s="412" t="s">
        <v>196</v>
      </c>
      <c r="C29" s="396"/>
      <c r="D29" s="396"/>
      <c r="E29" s="396"/>
      <c r="F29" s="409"/>
      <c r="G29" s="398"/>
      <c r="H29" s="409"/>
      <c r="J29" s="409"/>
      <c r="K29" s="398"/>
      <c r="L29" s="409"/>
    </row>
    <row r="30" spans="1:15">
      <c r="A30" s="395">
        <f t="shared" si="0"/>
        <v>24</v>
      </c>
      <c r="B30" s="401" t="s">
        <v>197</v>
      </c>
      <c r="C30" s="414" t="s">
        <v>19</v>
      </c>
      <c r="D30" s="414">
        <v>50</v>
      </c>
      <c r="E30" s="414"/>
      <c r="F30" s="404">
        <f>'Street &amp; AreaLighting (FPC)'!$L44</f>
        <v>0</v>
      </c>
      <c r="G30" s="405">
        <f>'Street &amp; AreaLighting (FPC)'!$O44</f>
        <v>0</v>
      </c>
      <c r="H30" s="399">
        <f t="shared" ref="H30:H37" si="9">ROUND($F30*G30,0)</f>
        <v>0</v>
      </c>
      <c r="J30" s="404">
        <f>'Street &amp; AreaLighting (PCA)'!I44</f>
        <v>0</v>
      </c>
      <c r="K30" s="405">
        <f>'Street &amp; AreaLighting (PCA)'!H44</f>
        <v>0</v>
      </c>
      <c r="L30" s="399">
        <f t="shared" ref="L30:L37" si="10">ROUND($J30*K30,0)</f>
        <v>0</v>
      </c>
      <c r="N30" s="521">
        <f t="shared" ref="N30:O37" si="11">G30+K30</f>
        <v>0</v>
      </c>
      <c r="O30" s="248">
        <f t="shared" si="11"/>
        <v>0</v>
      </c>
    </row>
    <row r="31" spans="1:15">
      <c r="A31" s="395">
        <f t="shared" si="0"/>
        <v>25</v>
      </c>
      <c r="B31" s="401" t="str">
        <f t="shared" ref="B31:B37" si="12">+B30</f>
        <v xml:space="preserve">52E </v>
      </c>
      <c r="C31" s="414" t="s">
        <v>19</v>
      </c>
      <c r="D31" s="414">
        <v>70</v>
      </c>
      <c r="E31" s="414"/>
      <c r="F31" s="404">
        <f>'Street &amp; AreaLighting (FPC)'!$L45</f>
        <v>8518</v>
      </c>
      <c r="G31" s="405">
        <f>'Street &amp; AreaLighting (FPC)'!$O45</f>
        <v>0</v>
      </c>
      <c r="H31" s="399">
        <f t="shared" si="9"/>
        <v>0</v>
      </c>
      <c r="J31" s="404">
        <f>'Street &amp; AreaLighting (PCA)'!I45</f>
        <v>8520</v>
      </c>
      <c r="K31" s="405">
        <f>'Street &amp; AreaLighting (PCA)'!H45</f>
        <v>0</v>
      </c>
      <c r="L31" s="399">
        <f t="shared" si="10"/>
        <v>0</v>
      </c>
      <c r="N31" s="521">
        <f t="shared" si="11"/>
        <v>0</v>
      </c>
      <c r="O31" s="248">
        <f t="shared" si="11"/>
        <v>0</v>
      </c>
    </row>
    <row r="32" spans="1:15">
      <c r="A32" s="395">
        <f t="shared" si="0"/>
        <v>26</v>
      </c>
      <c r="B32" s="401" t="str">
        <f t="shared" si="12"/>
        <v xml:space="preserve">52E </v>
      </c>
      <c r="C32" s="414" t="s">
        <v>19</v>
      </c>
      <c r="D32" s="414">
        <v>100</v>
      </c>
      <c r="E32" s="414"/>
      <c r="F32" s="404">
        <f>'Street &amp; AreaLighting (FPC)'!$L46</f>
        <v>125194</v>
      </c>
      <c r="G32" s="405">
        <f>'Street &amp; AreaLighting (FPC)'!$O46</f>
        <v>0</v>
      </c>
      <c r="H32" s="399">
        <f t="shared" si="9"/>
        <v>0</v>
      </c>
      <c r="J32" s="404">
        <f>'Street &amp; AreaLighting (PCA)'!I46</f>
        <v>123705</v>
      </c>
      <c r="K32" s="405">
        <f>'Street &amp; AreaLighting (PCA)'!H46</f>
        <v>0.01</v>
      </c>
      <c r="L32" s="399">
        <f t="shared" si="10"/>
        <v>1237</v>
      </c>
      <c r="N32" s="521">
        <f t="shared" si="11"/>
        <v>0.01</v>
      </c>
      <c r="O32" s="248">
        <f t="shared" si="11"/>
        <v>1237</v>
      </c>
    </row>
    <row r="33" spans="1:15">
      <c r="A33" s="395">
        <f t="shared" si="0"/>
        <v>27</v>
      </c>
      <c r="B33" s="401" t="str">
        <f t="shared" si="12"/>
        <v xml:space="preserve">52E </v>
      </c>
      <c r="C33" s="414" t="s">
        <v>19</v>
      </c>
      <c r="D33" s="414">
        <v>150</v>
      </c>
      <c r="E33" s="414"/>
      <c r="F33" s="404">
        <f>'Street &amp; AreaLighting (FPC)'!$L47</f>
        <v>55942</v>
      </c>
      <c r="G33" s="405">
        <f>'Street &amp; AreaLighting (FPC)'!$O47</f>
        <v>0.01</v>
      </c>
      <c r="H33" s="399">
        <f t="shared" si="9"/>
        <v>559</v>
      </c>
      <c r="J33" s="404">
        <f>'Street &amp; AreaLighting (PCA)'!I47</f>
        <v>55078</v>
      </c>
      <c r="K33" s="405">
        <f>'Street &amp; AreaLighting (PCA)'!H47</f>
        <v>0.01</v>
      </c>
      <c r="L33" s="399">
        <f t="shared" si="10"/>
        <v>551</v>
      </c>
      <c r="N33" s="521">
        <f t="shared" si="11"/>
        <v>0.02</v>
      </c>
      <c r="O33" s="248">
        <f t="shared" si="11"/>
        <v>1110</v>
      </c>
    </row>
    <row r="34" spans="1:15">
      <c r="A34" s="395">
        <f t="shared" si="0"/>
        <v>28</v>
      </c>
      <c r="B34" s="401" t="str">
        <f t="shared" si="12"/>
        <v xml:space="preserve">52E </v>
      </c>
      <c r="C34" s="414" t="s">
        <v>19</v>
      </c>
      <c r="D34" s="414">
        <v>200</v>
      </c>
      <c r="E34" s="414"/>
      <c r="F34" s="404">
        <f>'Street &amp; AreaLighting (FPC)'!$L48</f>
        <v>12368</v>
      </c>
      <c r="G34" s="405">
        <f>'Street &amp; AreaLighting (FPC)'!$O48</f>
        <v>0.01</v>
      </c>
      <c r="H34" s="399">
        <f t="shared" si="9"/>
        <v>124</v>
      </c>
      <c r="J34" s="404">
        <f>'Street &amp; AreaLighting (PCA)'!I48</f>
        <v>11934</v>
      </c>
      <c r="K34" s="405">
        <f>'Street &amp; AreaLighting (PCA)'!H48</f>
        <v>0.01</v>
      </c>
      <c r="L34" s="399">
        <f t="shared" si="10"/>
        <v>119</v>
      </c>
      <c r="N34" s="521">
        <f t="shared" si="11"/>
        <v>0.02</v>
      </c>
      <c r="O34" s="248">
        <f t="shared" si="11"/>
        <v>243</v>
      </c>
    </row>
    <row r="35" spans="1:15">
      <c r="A35" s="395">
        <f t="shared" si="0"/>
        <v>29</v>
      </c>
      <c r="B35" s="401" t="str">
        <f t="shared" si="12"/>
        <v xml:space="preserve">52E </v>
      </c>
      <c r="C35" s="414" t="s">
        <v>19</v>
      </c>
      <c r="D35" s="414">
        <v>250</v>
      </c>
      <c r="E35" s="414"/>
      <c r="F35" s="404">
        <f>'Street &amp; AreaLighting (FPC)'!$L49</f>
        <v>17740</v>
      </c>
      <c r="G35" s="405">
        <f>'Street &amp; AreaLighting (FPC)'!$O49</f>
        <v>0.01</v>
      </c>
      <c r="H35" s="399">
        <f t="shared" si="9"/>
        <v>177</v>
      </c>
      <c r="J35" s="404">
        <f>'Street &amp; AreaLighting (PCA)'!I49</f>
        <v>17568</v>
      </c>
      <c r="K35" s="405">
        <f>'Street &amp; AreaLighting (PCA)'!H49</f>
        <v>0.01</v>
      </c>
      <c r="L35" s="399">
        <f t="shared" si="10"/>
        <v>176</v>
      </c>
      <c r="N35" s="521">
        <f t="shared" si="11"/>
        <v>0.02</v>
      </c>
      <c r="O35" s="248">
        <f t="shared" si="11"/>
        <v>353</v>
      </c>
    </row>
    <row r="36" spans="1:15">
      <c r="A36" s="395">
        <f t="shared" si="0"/>
        <v>30</v>
      </c>
      <c r="B36" s="401" t="str">
        <f t="shared" si="12"/>
        <v xml:space="preserve">52E </v>
      </c>
      <c r="C36" s="414" t="s">
        <v>19</v>
      </c>
      <c r="D36" s="414">
        <v>310</v>
      </c>
      <c r="E36" s="414"/>
      <c r="F36" s="404">
        <f>'Street &amp; AreaLighting (FPC)'!$L50</f>
        <v>1799</v>
      </c>
      <c r="G36" s="405">
        <f>'Street &amp; AreaLighting (FPC)'!$O50</f>
        <v>0.01</v>
      </c>
      <c r="H36" s="399">
        <f t="shared" si="9"/>
        <v>18</v>
      </c>
      <c r="J36" s="404">
        <f>'Street &amp; AreaLighting (PCA)'!I50</f>
        <v>1788</v>
      </c>
      <c r="K36" s="405">
        <f>'Street &amp; AreaLighting (PCA)'!H50</f>
        <v>0.02</v>
      </c>
      <c r="L36" s="399">
        <f t="shared" si="10"/>
        <v>36</v>
      </c>
      <c r="N36" s="521">
        <f t="shared" si="11"/>
        <v>0.03</v>
      </c>
      <c r="O36" s="248">
        <f t="shared" si="11"/>
        <v>54</v>
      </c>
    </row>
    <row r="37" spans="1:15">
      <c r="A37" s="395">
        <f t="shared" si="0"/>
        <v>31</v>
      </c>
      <c r="B37" s="401" t="str">
        <f t="shared" si="12"/>
        <v xml:space="preserve">52E </v>
      </c>
      <c r="C37" s="414" t="s">
        <v>19</v>
      </c>
      <c r="D37" s="414">
        <v>400</v>
      </c>
      <c r="E37" s="414"/>
      <c r="F37" s="404">
        <f>'Street &amp; AreaLighting (FPC)'!$L51</f>
        <v>7354</v>
      </c>
      <c r="G37" s="405">
        <f>'Street &amp; AreaLighting (FPC)'!$O51</f>
        <v>0.02</v>
      </c>
      <c r="H37" s="399">
        <f t="shared" si="9"/>
        <v>147</v>
      </c>
      <c r="J37" s="404">
        <f>'Street &amp; AreaLighting (PCA)'!I51</f>
        <v>7293</v>
      </c>
      <c r="K37" s="405">
        <f>'Street &amp; AreaLighting (PCA)'!H51</f>
        <v>0.02</v>
      </c>
      <c r="L37" s="399">
        <f t="shared" si="10"/>
        <v>146</v>
      </c>
      <c r="N37" s="521">
        <f t="shared" si="11"/>
        <v>0.04</v>
      </c>
      <c r="O37" s="248">
        <f t="shared" si="11"/>
        <v>293</v>
      </c>
    </row>
    <row r="38" spans="1:15">
      <c r="A38" s="395">
        <f t="shared" si="0"/>
        <v>32</v>
      </c>
      <c r="B38" s="415"/>
      <c r="C38" s="414"/>
      <c r="D38" s="414"/>
      <c r="E38" s="414"/>
      <c r="F38" s="409"/>
      <c r="G38" s="398"/>
      <c r="H38" s="409"/>
      <c r="J38" s="409"/>
      <c r="K38" s="398"/>
      <c r="L38" s="409"/>
    </row>
    <row r="39" spans="1:15">
      <c r="A39" s="395">
        <f t="shared" si="0"/>
        <v>33</v>
      </c>
      <c r="B39" s="401" t="str">
        <f>+B34</f>
        <v xml:space="preserve">52E </v>
      </c>
      <c r="C39" s="414" t="s">
        <v>198</v>
      </c>
      <c r="D39" s="414">
        <v>70</v>
      </c>
      <c r="E39" s="414"/>
      <c r="F39" s="404">
        <f>'Street &amp; AreaLighting (FPC)'!$L53</f>
        <v>816</v>
      </c>
      <c r="G39" s="405">
        <f>'Street &amp; AreaLighting (FPC)'!$O53</f>
        <v>0</v>
      </c>
      <c r="H39" s="399">
        <f t="shared" ref="H39:H45" si="13">ROUND($F39*G39,0)</f>
        <v>0</v>
      </c>
      <c r="J39" s="404">
        <f>'Street &amp; AreaLighting (PCA)'!I53</f>
        <v>816</v>
      </c>
      <c r="K39" s="405">
        <f>'Street &amp; AreaLighting (PCA)'!H53</f>
        <v>0</v>
      </c>
      <c r="L39" s="399">
        <f t="shared" ref="L39:L45" si="14">ROUND($J39*K39,0)</f>
        <v>0</v>
      </c>
      <c r="N39" s="521">
        <f t="shared" ref="N39:O45" si="15">G39+K39</f>
        <v>0</v>
      </c>
      <c r="O39" s="248">
        <f t="shared" si="15"/>
        <v>0</v>
      </c>
    </row>
    <row r="40" spans="1:15">
      <c r="A40" s="395">
        <f t="shared" si="0"/>
        <v>34</v>
      </c>
      <c r="B40" s="401" t="str">
        <f>+B35</f>
        <v xml:space="preserve">52E </v>
      </c>
      <c r="C40" s="414" t="s">
        <v>198</v>
      </c>
      <c r="D40" s="414">
        <v>100</v>
      </c>
      <c r="E40" s="414"/>
      <c r="F40" s="404">
        <f>'Street &amp; AreaLighting (FPC)'!$L54</f>
        <v>49</v>
      </c>
      <c r="G40" s="405">
        <f>'Street &amp; AreaLighting (FPC)'!$O54</f>
        <v>0</v>
      </c>
      <c r="H40" s="399">
        <f t="shared" si="13"/>
        <v>0</v>
      </c>
      <c r="J40" s="404">
        <f>'Street &amp; AreaLighting (PCA)'!I54</f>
        <v>49</v>
      </c>
      <c r="K40" s="405">
        <f>'Street &amp; AreaLighting (PCA)'!H54</f>
        <v>0.01</v>
      </c>
      <c r="L40" s="399">
        <f t="shared" si="14"/>
        <v>0</v>
      </c>
      <c r="N40" s="521">
        <f t="shared" si="15"/>
        <v>0.01</v>
      </c>
      <c r="O40" s="248">
        <f t="shared" si="15"/>
        <v>0</v>
      </c>
    </row>
    <row r="41" spans="1:15">
      <c r="A41" s="395">
        <f t="shared" si="0"/>
        <v>35</v>
      </c>
      <c r="B41" s="401" t="str">
        <f>+B36</f>
        <v xml:space="preserve">52E </v>
      </c>
      <c r="C41" s="414" t="s">
        <v>198</v>
      </c>
      <c r="D41" s="414">
        <v>150</v>
      </c>
      <c r="E41" s="414"/>
      <c r="F41" s="404">
        <f>'Street &amp; AreaLighting (FPC)'!$L55</f>
        <v>2460</v>
      </c>
      <c r="G41" s="405">
        <f>'Street &amp; AreaLighting (FPC)'!$O55</f>
        <v>0.01</v>
      </c>
      <c r="H41" s="399">
        <f t="shared" si="13"/>
        <v>25</v>
      </c>
      <c r="J41" s="404">
        <f>'Street &amp; AreaLighting (PCA)'!I55</f>
        <v>2460</v>
      </c>
      <c r="K41" s="405">
        <f>'Street &amp; AreaLighting (PCA)'!H55</f>
        <v>0.01</v>
      </c>
      <c r="L41" s="399">
        <f t="shared" si="14"/>
        <v>25</v>
      </c>
      <c r="N41" s="521">
        <f t="shared" si="15"/>
        <v>0.02</v>
      </c>
      <c r="O41" s="248">
        <f t="shared" si="15"/>
        <v>50</v>
      </c>
    </row>
    <row r="42" spans="1:15">
      <c r="A42" s="395">
        <f t="shared" si="0"/>
        <v>36</v>
      </c>
      <c r="B42" s="401" t="str">
        <f>+B37</f>
        <v xml:space="preserve">52E </v>
      </c>
      <c r="C42" s="414" t="s">
        <v>198</v>
      </c>
      <c r="D42" s="414">
        <v>175</v>
      </c>
      <c r="E42" s="414"/>
      <c r="F42" s="404">
        <f>'Street &amp; AreaLighting (FPC)'!$L56</f>
        <v>2664</v>
      </c>
      <c r="G42" s="405">
        <f>'Street &amp; AreaLighting (FPC)'!$O56</f>
        <v>0.01</v>
      </c>
      <c r="H42" s="399">
        <f t="shared" si="13"/>
        <v>27</v>
      </c>
      <c r="J42" s="404">
        <f>'Street &amp; AreaLighting (PCA)'!I56</f>
        <v>2664</v>
      </c>
      <c r="K42" s="405">
        <f>'Street &amp; AreaLighting (PCA)'!H56</f>
        <v>0.01</v>
      </c>
      <c r="L42" s="399">
        <f t="shared" si="14"/>
        <v>27</v>
      </c>
      <c r="N42" s="521">
        <f t="shared" si="15"/>
        <v>0.02</v>
      </c>
      <c r="O42" s="248">
        <f t="shared" si="15"/>
        <v>54</v>
      </c>
    </row>
    <row r="43" spans="1:15">
      <c r="A43" s="395">
        <f t="shared" si="0"/>
        <v>37</v>
      </c>
      <c r="B43" s="401" t="str">
        <f t="shared" ref="B43:C45" si="16">+B42</f>
        <v xml:space="preserve">52E </v>
      </c>
      <c r="C43" s="414" t="str">
        <f t="shared" si="16"/>
        <v>Metal Halide</v>
      </c>
      <c r="D43" s="414">
        <v>250</v>
      </c>
      <c r="E43" s="414"/>
      <c r="F43" s="404">
        <f>'Street &amp; AreaLighting (FPC)'!$L57</f>
        <v>732</v>
      </c>
      <c r="G43" s="405">
        <f>'Street &amp; AreaLighting (FPC)'!$O57</f>
        <v>0.01</v>
      </c>
      <c r="H43" s="399">
        <f t="shared" si="13"/>
        <v>7</v>
      </c>
      <c r="J43" s="404">
        <f>'Street &amp; AreaLighting (PCA)'!I57</f>
        <v>732</v>
      </c>
      <c r="K43" s="405">
        <f>'Street &amp; AreaLighting (PCA)'!H57</f>
        <v>0.01</v>
      </c>
      <c r="L43" s="399">
        <f t="shared" si="14"/>
        <v>7</v>
      </c>
      <c r="N43" s="521">
        <f t="shared" si="15"/>
        <v>0.02</v>
      </c>
      <c r="O43" s="248">
        <f t="shared" si="15"/>
        <v>14</v>
      </c>
    </row>
    <row r="44" spans="1:15">
      <c r="A44" s="395">
        <f t="shared" si="0"/>
        <v>38</v>
      </c>
      <c r="B44" s="401" t="str">
        <f t="shared" si="16"/>
        <v xml:space="preserve">52E </v>
      </c>
      <c r="C44" s="414" t="str">
        <f t="shared" si="16"/>
        <v>Metal Halide</v>
      </c>
      <c r="D44" s="414">
        <v>400</v>
      </c>
      <c r="E44" s="414"/>
      <c r="F44" s="404">
        <f>'Street &amp; AreaLighting (FPC)'!$L58</f>
        <v>684</v>
      </c>
      <c r="G44" s="405">
        <f>'Street &amp; AreaLighting (FPC)'!$O58</f>
        <v>0.02</v>
      </c>
      <c r="H44" s="399">
        <f t="shared" si="13"/>
        <v>14</v>
      </c>
      <c r="J44" s="404">
        <f>'Street &amp; AreaLighting (PCA)'!I58</f>
        <v>684</v>
      </c>
      <c r="K44" s="405">
        <f>'Street &amp; AreaLighting (PCA)'!H58</f>
        <v>0.02</v>
      </c>
      <c r="L44" s="399">
        <f t="shared" si="14"/>
        <v>14</v>
      </c>
      <c r="N44" s="521">
        <f t="shared" si="15"/>
        <v>0.04</v>
      </c>
      <c r="O44" s="248">
        <f t="shared" si="15"/>
        <v>28</v>
      </c>
    </row>
    <row r="45" spans="1:15">
      <c r="A45" s="395">
        <f t="shared" si="0"/>
        <v>39</v>
      </c>
      <c r="B45" s="401" t="str">
        <f t="shared" si="16"/>
        <v xml:space="preserve">52E </v>
      </c>
      <c r="C45" s="414" t="str">
        <f t="shared" si="16"/>
        <v>Metal Halide</v>
      </c>
      <c r="D45" s="414">
        <v>1000</v>
      </c>
      <c r="E45" s="414"/>
      <c r="F45" s="404">
        <f>'Street &amp; AreaLighting (FPC)'!$L59</f>
        <v>216</v>
      </c>
      <c r="G45" s="405">
        <f>'Street &amp; AreaLighting (FPC)'!$O59</f>
        <v>0.04</v>
      </c>
      <c r="H45" s="399">
        <f t="shared" si="13"/>
        <v>9</v>
      </c>
      <c r="J45" s="404">
        <f>'Street &amp; AreaLighting (PCA)'!I59</f>
        <v>216</v>
      </c>
      <c r="K45" s="405">
        <f>'Street &amp; AreaLighting (PCA)'!H59</f>
        <v>0.06</v>
      </c>
      <c r="L45" s="399">
        <f t="shared" si="14"/>
        <v>13</v>
      </c>
      <c r="N45" s="521">
        <f t="shared" si="15"/>
        <v>0.1</v>
      </c>
      <c r="O45" s="248">
        <f t="shared" si="15"/>
        <v>22</v>
      </c>
    </row>
    <row r="46" spans="1:15">
      <c r="A46" s="395">
        <f t="shared" si="0"/>
        <v>40</v>
      </c>
      <c r="B46" s="412"/>
      <c r="C46" s="396"/>
      <c r="D46" s="396"/>
      <c r="E46" s="396"/>
      <c r="F46" s="409"/>
      <c r="G46" s="398"/>
      <c r="H46" s="409"/>
      <c r="J46" s="409"/>
      <c r="K46" s="398"/>
      <c r="L46" s="409"/>
    </row>
    <row r="47" spans="1:15">
      <c r="A47" s="395">
        <f t="shared" si="0"/>
        <v>41</v>
      </c>
      <c r="B47" s="412" t="s">
        <v>199</v>
      </c>
      <c r="C47" s="396"/>
      <c r="D47" s="396"/>
      <c r="E47" s="396"/>
      <c r="F47" s="409"/>
      <c r="G47" s="398"/>
      <c r="H47" s="409"/>
      <c r="J47" s="409"/>
      <c r="K47" s="398"/>
      <c r="L47" s="409"/>
    </row>
    <row r="48" spans="1:15">
      <c r="A48" s="395">
        <f t="shared" si="0"/>
        <v>42</v>
      </c>
      <c r="B48" s="416" t="s">
        <v>498</v>
      </c>
      <c r="C48" s="414" t="s">
        <v>19</v>
      </c>
      <c r="D48" s="414">
        <v>50</v>
      </c>
      <c r="E48" s="414"/>
      <c r="F48" s="404">
        <f>'Street &amp; AreaLighting (FPC)'!$L62</f>
        <v>0</v>
      </c>
      <c r="G48" s="405">
        <f>'Street &amp; AreaLighting (FPC)'!$O62</f>
        <v>0.03</v>
      </c>
      <c r="H48" s="399">
        <f t="shared" ref="H48:H56" si="17">ROUND($F48*G48,0)</f>
        <v>0</v>
      </c>
      <c r="J48" s="404">
        <f>'Street &amp; AreaLighting (PCA)'!I62</f>
        <v>0</v>
      </c>
      <c r="K48" s="405">
        <f>'Street &amp; AreaLighting (PCA)'!H62</f>
        <v>0</v>
      </c>
      <c r="L48" s="399">
        <f t="shared" ref="L48:L56" si="18">ROUND($J48*K48,0)</f>
        <v>0</v>
      </c>
      <c r="N48" s="521">
        <f t="shared" ref="N48:O56" si="19">G48+K48</f>
        <v>0.03</v>
      </c>
      <c r="O48" s="248">
        <f t="shared" si="19"/>
        <v>0</v>
      </c>
    </row>
    <row r="49" spans="1:16">
      <c r="A49" s="395">
        <f t="shared" si="0"/>
        <v>43</v>
      </c>
      <c r="B49" s="401" t="str">
        <f t="shared" ref="B49:B56" si="20">+B48</f>
        <v>53E</v>
      </c>
      <c r="C49" s="414" t="s">
        <v>19</v>
      </c>
      <c r="D49" s="414">
        <v>70</v>
      </c>
      <c r="E49" s="414"/>
      <c r="F49" s="404">
        <f>'Street &amp; AreaLighting (FPC)'!$L63</f>
        <v>57809</v>
      </c>
      <c r="G49" s="405">
        <f>'Street &amp; AreaLighting (FPC)'!$O63</f>
        <v>0.03</v>
      </c>
      <c r="H49" s="399">
        <f t="shared" si="17"/>
        <v>1734</v>
      </c>
      <c r="J49" s="404">
        <f>'Street &amp; AreaLighting (PCA)'!I63</f>
        <v>55318</v>
      </c>
      <c r="K49" s="405">
        <f>'Street &amp; AreaLighting (PCA)'!H63</f>
        <v>0</v>
      </c>
      <c r="L49" s="399">
        <f t="shared" si="18"/>
        <v>0</v>
      </c>
      <c r="N49" s="521">
        <f t="shared" si="19"/>
        <v>0.03</v>
      </c>
      <c r="O49" s="248">
        <f t="shared" si="19"/>
        <v>1734</v>
      </c>
      <c r="P49" s="546"/>
    </row>
    <row r="50" spans="1:16">
      <c r="A50" s="395">
        <f t="shared" si="0"/>
        <v>44</v>
      </c>
      <c r="B50" s="401" t="str">
        <f t="shared" si="20"/>
        <v>53E</v>
      </c>
      <c r="C50" s="414" t="s">
        <v>19</v>
      </c>
      <c r="D50" s="414">
        <v>100</v>
      </c>
      <c r="E50" s="414"/>
      <c r="F50" s="404">
        <f>'Street &amp; AreaLighting (FPC)'!$L64</f>
        <v>396136</v>
      </c>
      <c r="G50" s="405">
        <f>'Street &amp; AreaLighting (FPC)'!$O64</f>
        <v>0.03</v>
      </c>
      <c r="H50" s="399">
        <f t="shared" si="17"/>
        <v>11884</v>
      </c>
      <c r="J50" s="404">
        <f>'Street &amp; AreaLighting (PCA)'!I64</f>
        <v>386050</v>
      </c>
      <c r="K50" s="405">
        <f>'Street &amp; AreaLighting (PCA)'!H64</f>
        <v>0.01</v>
      </c>
      <c r="L50" s="399">
        <f t="shared" si="18"/>
        <v>3861</v>
      </c>
      <c r="N50" s="521">
        <f t="shared" si="19"/>
        <v>0.04</v>
      </c>
      <c r="O50" s="248">
        <f t="shared" si="19"/>
        <v>15745</v>
      </c>
    </row>
    <row r="51" spans="1:16">
      <c r="A51" s="395">
        <f t="shared" si="0"/>
        <v>45</v>
      </c>
      <c r="B51" s="401" t="str">
        <f t="shared" si="20"/>
        <v>53E</v>
      </c>
      <c r="C51" s="414" t="s">
        <v>19</v>
      </c>
      <c r="D51" s="414">
        <v>150</v>
      </c>
      <c r="E51" s="414"/>
      <c r="F51" s="404">
        <f>'Street &amp; AreaLighting (FPC)'!$L65</f>
        <v>48875</v>
      </c>
      <c r="G51" s="405">
        <f>'Street &amp; AreaLighting (FPC)'!$O65</f>
        <v>0.04</v>
      </c>
      <c r="H51" s="399">
        <f t="shared" si="17"/>
        <v>1955</v>
      </c>
      <c r="J51" s="404">
        <f>'Street &amp; AreaLighting (PCA)'!I65</f>
        <v>47759</v>
      </c>
      <c r="K51" s="405">
        <f>'Street &amp; AreaLighting (PCA)'!H65</f>
        <v>0.01</v>
      </c>
      <c r="L51" s="399">
        <f t="shared" si="18"/>
        <v>478</v>
      </c>
      <c r="N51" s="521">
        <f t="shared" si="19"/>
        <v>0.05</v>
      </c>
      <c r="O51" s="248">
        <f t="shared" si="19"/>
        <v>2433</v>
      </c>
    </row>
    <row r="52" spans="1:16">
      <c r="A52" s="395">
        <f t="shared" si="0"/>
        <v>46</v>
      </c>
      <c r="B52" s="401" t="str">
        <f t="shared" si="20"/>
        <v>53E</v>
      </c>
      <c r="C52" s="414" t="s">
        <v>19</v>
      </c>
      <c r="D52" s="414">
        <v>200</v>
      </c>
      <c r="E52" s="414"/>
      <c r="F52" s="404">
        <f>'Street &amp; AreaLighting (FPC)'!$L66</f>
        <v>67150</v>
      </c>
      <c r="G52" s="405">
        <f>'Street &amp; AreaLighting (FPC)'!$O66</f>
        <v>0.04</v>
      </c>
      <c r="H52" s="399">
        <f t="shared" si="17"/>
        <v>2686</v>
      </c>
      <c r="J52" s="404">
        <f>'Street &amp; AreaLighting (PCA)'!I66</f>
        <v>65740</v>
      </c>
      <c r="K52" s="405">
        <f>'Street &amp; AreaLighting (PCA)'!H66</f>
        <v>0.01</v>
      </c>
      <c r="L52" s="399">
        <f t="shared" si="18"/>
        <v>657</v>
      </c>
      <c r="N52" s="521">
        <f t="shared" si="19"/>
        <v>0.05</v>
      </c>
      <c r="O52" s="248">
        <f t="shared" si="19"/>
        <v>3343</v>
      </c>
    </row>
    <row r="53" spans="1:16">
      <c r="A53" s="395">
        <f t="shared" si="0"/>
        <v>47</v>
      </c>
      <c r="B53" s="401" t="str">
        <f t="shared" si="20"/>
        <v>53E</v>
      </c>
      <c r="C53" s="414" t="s">
        <v>19</v>
      </c>
      <c r="D53" s="414">
        <v>250</v>
      </c>
      <c r="E53" s="414"/>
      <c r="F53" s="404">
        <f>'Street &amp; AreaLighting (FPC)'!$L67</f>
        <v>24753</v>
      </c>
      <c r="G53" s="405">
        <f>'Street &amp; AreaLighting (FPC)'!$O67</f>
        <v>0.05</v>
      </c>
      <c r="H53" s="399">
        <f t="shared" si="17"/>
        <v>1238</v>
      </c>
      <c r="J53" s="404">
        <f>'Street &amp; AreaLighting (PCA)'!I67</f>
        <v>24218</v>
      </c>
      <c r="K53" s="405">
        <f>'Street &amp; AreaLighting (PCA)'!H67</f>
        <v>0.01</v>
      </c>
      <c r="L53" s="399">
        <f t="shared" si="18"/>
        <v>242</v>
      </c>
      <c r="N53" s="521">
        <f t="shared" si="19"/>
        <v>6.0000000000000005E-2</v>
      </c>
      <c r="O53" s="248">
        <f t="shared" si="19"/>
        <v>1480</v>
      </c>
    </row>
    <row r="54" spans="1:16">
      <c r="A54" s="395">
        <f t="shared" si="0"/>
        <v>48</v>
      </c>
      <c r="B54" s="401" t="str">
        <f t="shared" si="20"/>
        <v>53E</v>
      </c>
      <c r="C54" s="414" t="s">
        <v>19</v>
      </c>
      <c r="D54" s="414">
        <v>310</v>
      </c>
      <c r="E54" s="414"/>
      <c r="F54" s="404">
        <f>'Street &amp; AreaLighting (FPC)'!$L68</f>
        <v>294</v>
      </c>
      <c r="G54" s="405">
        <f>'Street &amp; AreaLighting (FPC)'!$O68</f>
        <v>0.05</v>
      </c>
      <c r="H54" s="399">
        <f t="shared" si="17"/>
        <v>15</v>
      </c>
      <c r="J54" s="404">
        <f>'Street &amp; AreaLighting (PCA)'!I68</f>
        <v>283</v>
      </c>
      <c r="K54" s="405">
        <f>'Street &amp; AreaLighting (PCA)'!H68</f>
        <v>0.02</v>
      </c>
      <c r="L54" s="399">
        <f t="shared" si="18"/>
        <v>6</v>
      </c>
      <c r="N54" s="521">
        <f t="shared" si="19"/>
        <v>7.0000000000000007E-2</v>
      </c>
      <c r="O54" s="248">
        <f t="shared" si="19"/>
        <v>21</v>
      </c>
    </row>
    <row r="55" spans="1:16">
      <c r="A55" s="395">
        <f t="shared" si="0"/>
        <v>49</v>
      </c>
      <c r="B55" s="401" t="str">
        <f t="shared" si="20"/>
        <v>53E</v>
      </c>
      <c r="C55" s="414" t="s">
        <v>19</v>
      </c>
      <c r="D55" s="414">
        <v>400</v>
      </c>
      <c r="E55" s="414"/>
      <c r="F55" s="404">
        <f>'Street &amp; AreaLighting (FPC)'!$L69</f>
        <v>17713</v>
      </c>
      <c r="G55" s="405">
        <f>'Street &amp; AreaLighting (FPC)'!$O69</f>
        <v>0.06</v>
      </c>
      <c r="H55" s="399">
        <f t="shared" si="17"/>
        <v>1063</v>
      </c>
      <c r="J55" s="404">
        <f>'Street &amp; AreaLighting (PCA)'!I69</f>
        <v>17229</v>
      </c>
      <c r="K55" s="405">
        <f>'Street &amp; AreaLighting (PCA)'!H69</f>
        <v>0.02</v>
      </c>
      <c r="L55" s="399">
        <f t="shared" si="18"/>
        <v>345</v>
      </c>
      <c r="N55" s="521">
        <f t="shared" si="19"/>
        <v>0.08</v>
      </c>
      <c r="O55" s="248">
        <f t="shared" si="19"/>
        <v>1408</v>
      </c>
    </row>
    <row r="56" spans="1:16">
      <c r="A56" s="395">
        <f t="shared" si="0"/>
        <v>50</v>
      </c>
      <c r="B56" s="401" t="str">
        <f t="shared" si="20"/>
        <v>53E</v>
      </c>
      <c r="C56" s="414" t="s">
        <v>19</v>
      </c>
      <c r="D56" s="414">
        <v>1000</v>
      </c>
      <c r="E56" s="414"/>
      <c r="F56" s="404">
        <f>'Street &amp; AreaLighting (FPC)'!$L70</f>
        <v>0</v>
      </c>
      <c r="G56" s="405">
        <f>'Street &amp; AreaLighting (FPC)'!$O70</f>
        <v>0.1</v>
      </c>
      <c r="H56" s="399">
        <f t="shared" si="17"/>
        <v>0</v>
      </c>
      <c r="J56" s="404">
        <f>'Street &amp; AreaLighting (PCA)'!I70</f>
        <v>0</v>
      </c>
      <c r="K56" s="405">
        <f>'Street &amp; AreaLighting (PCA)'!H70</f>
        <v>0.06</v>
      </c>
      <c r="L56" s="399">
        <f t="shared" si="18"/>
        <v>0</v>
      </c>
      <c r="N56" s="521">
        <f t="shared" si="19"/>
        <v>0.16</v>
      </c>
      <c r="O56" s="248">
        <f t="shared" si="19"/>
        <v>0</v>
      </c>
    </row>
    <row r="57" spans="1:16">
      <c r="A57" s="395">
        <f t="shared" si="0"/>
        <v>51</v>
      </c>
      <c r="B57" s="401"/>
      <c r="C57" s="414"/>
      <c r="D57" s="414"/>
      <c r="E57" s="414"/>
      <c r="F57" s="409"/>
      <c r="G57" s="398"/>
      <c r="H57" s="409"/>
      <c r="J57" s="409"/>
      <c r="K57" s="398"/>
      <c r="L57" s="409"/>
    </row>
    <row r="58" spans="1:16">
      <c r="A58" s="543">
        <f t="shared" si="0"/>
        <v>52</v>
      </c>
      <c r="B58" s="401" t="str">
        <f>B56</f>
        <v>53E</v>
      </c>
      <c r="C58" s="414" t="s">
        <v>186</v>
      </c>
      <c r="D58" s="411" t="s">
        <v>187</v>
      </c>
      <c r="E58" s="411"/>
      <c r="F58" s="404">
        <f>'Street &amp; AreaLighting (FPC)'!$L72</f>
        <v>209552</v>
      </c>
      <c r="G58" s="405">
        <f>'Street &amp; AreaLighting (FPC)'!$O72</f>
        <v>0.04</v>
      </c>
      <c r="H58" s="399">
        <f t="shared" ref="H58:H66" si="21">ROUND($F58*G58,0)</f>
        <v>8382</v>
      </c>
      <c r="J58" s="404">
        <f>'Street &amp; AreaLighting (PCA)'!I79</f>
        <v>218484</v>
      </c>
      <c r="K58" s="405">
        <f>'Street &amp; AreaLighting (PCA)'!H79</f>
        <v>0</v>
      </c>
      <c r="L58" s="399">
        <f t="shared" ref="L58:L66" si="22">ROUND($J58*K58,0)</f>
        <v>0</v>
      </c>
      <c r="N58" s="521">
        <f t="shared" ref="N58:O66" si="23">G58+K58</f>
        <v>0.04</v>
      </c>
      <c r="O58" s="248">
        <f t="shared" si="23"/>
        <v>8382</v>
      </c>
      <c r="P58" s="546"/>
    </row>
    <row r="59" spans="1:16">
      <c r="A59" s="543">
        <f t="shared" si="0"/>
        <v>53</v>
      </c>
      <c r="B59" s="401" t="str">
        <f t="shared" ref="B59:B66" si="24">B58</f>
        <v>53E</v>
      </c>
      <c r="C59" s="414" t="s">
        <v>186</v>
      </c>
      <c r="D59" s="411" t="s">
        <v>188</v>
      </c>
      <c r="E59" s="411"/>
      <c r="F59" s="404">
        <f>'Street &amp; AreaLighting (FPC)'!$L73</f>
        <v>7569</v>
      </c>
      <c r="G59" s="405">
        <f>'Street &amp; AreaLighting (FPC)'!$O73</f>
        <v>0.04</v>
      </c>
      <c r="H59" s="399">
        <f t="shared" si="21"/>
        <v>303</v>
      </c>
      <c r="J59" s="404">
        <f>'Street &amp; AreaLighting (PCA)'!I80</f>
        <v>7851</v>
      </c>
      <c r="K59" s="405">
        <f>'Street &amp; AreaLighting (PCA)'!H80</f>
        <v>0</v>
      </c>
      <c r="L59" s="399">
        <f t="shared" si="22"/>
        <v>0</v>
      </c>
      <c r="N59" s="521">
        <f t="shared" si="23"/>
        <v>0.04</v>
      </c>
      <c r="O59" s="248">
        <f t="shared" si="23"/>
        <v>303</v>
      </c>
    </row>
    <row r="60" spans="1:16">
      <c r="A60" s="543">
        <f t="shared" si="0"/>
        <v>54</v>
      </c>
      <c r="B60" s="401" t="str">
        <f t="shared" si="24"/>
        <v>53E</v>
      </c>
      <c r="C60" s="414" t="s">
        <v>186</v>
      </c>
      <c r="D60" s="411" t="s">
        <v>189</v>
      </c>
      <c r="E60" s="411"/>
      <c r="F60" s="404">
        <f>'Street &amp; AreaLighting (FPC)'!$L74</f>
        <v>32482</v>
      </c>
      <c r="G60" s="405">
        <f>'Street &amp; AreaLighting (FPC)'!$O74</f>
        <v>0.04</v>
      </c>
      <c r="H60" s="399">
        <f t="shared" si="21"/>
        <v>1299</v>
      </c>
      <c r="J60" s="404">
        <f>'Street &amp; AreaLighting (PCA)'!I81</f>
        <v>33874</v>
      </c>
      <c r="K60" s="405">
        <f>'Street &amp; AreaLighting (PCA)'!H81</f>
        <v>0.01</v>
      </c>
      <c r="L60" s="399">
        <f t="shared" si="22"/>
        <v>339</v>
      </c>
      <c r="N60" s="521">
        <f t="shared" si="23"/>
        <v>0.05</v>
      </c>
      <c r="O60" s="248">
        <f t="shared" si="23"/>
        <v>1638</v>
      </c>
    </row>
    <row r="61" spans="1:16">
      <c r="A61" s="543">
        <f t="shared" si="0"/>
        <v>55</v>
      </c>
      <c r="B61" s="401" t="str">
        <f t="shared" si="24"/>
        <v>53E</v>
      </c>
      <c r="C61" s="414" t="s">
        <v>186</v>
      </c>
      <c r="D61" s="411" t="s">
        <v>190</v>
      </c>
      <c r="E61" s="411"/>
      <c r="F61" s="404">
        <f>'Street &amp; AreaLighting (FPC)'!$L75</f>
        <v>21558</v>
      </c>
      <c r="G61" s="405">
        <f>'Street &amp; AreaLighting (FPC)'!$O75</f>
        <v>0.04</v>
      </c>
      <c r="H61" s="399">
        <f t="shared" si="21"/>
        <v>862</v>
      </c>
      <c r="J61" s="404">
        <f>'Street &amp; AreaLighting (PCA)'!I82</f>
        <v>22835</v>
      </c>
      <c r="K61" s="405">
        <f>'Street &amp; AreaLighting (PCA)'!H82</f>
        <v>0.01</v>
      </c>
      <c r="L61" s="399">
        <f t="shared" si="22"/>
        <v>228</v>
      </c>
      <c r="N61" s="521">
        <f t="shared" si="23"/>
        <v>0.05</v>
      </c>
      <c r="O61" s="248">
        <f t="shared" si="23"/>
        <v>1090</v>
      </c>
    </row>
    <row r="62" spans="1:16">
      <c r="A62" s="543">
        <f t="shared" si="0"/>
        <v>56</v>
      </c>
      <c r="B62" s="401" t="str">
        <f t="shared" si="24"/>
        <v>53E</v>
      </c>
      <c r="C62" s="414" t="s">
        <v>186</v>
      </c>
      <c r="D62" s="411" t="s">
        <v>191</v>
      </c>
      <c r="E62" s="411"/>
      <c r="F62" s="404">
        <f>'Street &amp; AreaLighting (FPC)'!$L76</f>
        <v>16644</v>
      </c>
      <c r="G62" s="405">
        <f>'Street &amp; AreaLighting (FPC)'!$O76</f>
        <v>0.04</v>
      </c>
      <c r="H62" s="399">
        <f t="shared" si="21"/>
        <v>666</v>
      </c>
      <c r="J62" s="404">
        <f>'Street &amp; AreaLighting (PCA)'!I83</f>
        <v>16675</v>
      </c>
      <c r="K62" s="405">
        <f>'Street &amp; AreaLighting (PCA)'!H83</f>
        <v>0.01</v>
      </c>
      <c r="L62" s="399">
        <f t="shared" si="22"/>
        <v>167</v>
      </c>
      <c r="N62" s="521">
        <f t="shared" si="23"/>
        <v>0.05</v>
      </c>
      <c r="O62" s="248">
        <f t="shared" si="23"/>
        <v>833</v>
      </c>
    </row>
    <row r="63" spans="1:16">
      <c r="A63" s="395">
        <f t="shared" si="0"/>
        <v>57</v>
      </c>
      <c r="B63" s="401" t="str">
        <f t="shared" si="24"/>
        <v>53E</v>
      </c>
      <c r="C63" s="414" t="s">
        <v>186</v>
      </c>
      <c r="D63" s="411" t="s">
        <v>192</v>
      </c>
      <c r="E63" s="411"/>
      <c r="F63" s="404">
        <f>'Street &amp; AreaLighting (FPC)'!$L77</f>
        <v>5648</v>
      </c>
      <c r="G63" s="405">
        <f>'Street &amp; AreaLighting (FPC)'!$O77</f>
        <v>0.04</v>
      </c>
      <c r="H63" s="399">
        <f t="shared" si="21"/>
        <v>226</v>
      </c>
      <c r="J63" s="404">
        <f>'Street &amp; AreaLighting (PCA)'!I84</f>
        <v>6242</v>
      </c>
      <c r="K63" s="405">
        <f>'Street &amp; AreaLighting (PCA)'!H84</f>
        <v>0.01</v>
      </c>
      <c r="L63" s="399">
        <f t="shared" si="22"/>
        <v>62</v>
      </c>
      <c r="N63" s="521">
        <f t="shared" si="23"/>
        <v>0.05</v>
      </c>
      <c r="O63" s="248">
        <f t="shared" si="23"/>
        <v>288</v>
      </c>
    </row>
    <row r="64" spans="1:16">
      <c r="A64" s="395">
        <f t="shared" si="0"/>
        <v>58</v>
      </c>
      <c r="B64" s="401" t="str">
        <f t="shared" si="24"/>
        <v>53E</v>
      </c>
      <c r="C64" s="414" t="s">
        <v>186</v>
      </c>
      <c r="D64" s="411" t="s">
        <v>193</v>
      </c>
      <c r="E64" s="411"/>
      <c r="F64" s="404">
        <f>'Street &amp; AreaLighting (FPC)'!$L78</f>
        <v>0</v>
      </c>
      <c r="G64" s="405">
        <f>'Street &amp; AreaLighting (FPC)'!$O78</f>
        <v>0.05</v>
      </c>
      <c r="H64" s="399">
        <f t="shared" si="21"/>
        <v>0</v>
      </c>
      <c r="J64" s="404">
        <f>'Street &amp; AreaLighting (PCA)'!I85</f>
        <v>0</v>
      </c>
      <c r="K64" s="405">
        <f>'Street &amp; AreaLighting (PCA)'!H85</f>
        <v>0.01</v>
      </c>
      <c r="L64" s="399">
        <f t="shared" si="22"/>
        <v>0</v>
      </c>
      <c r="N64" s="521">
        <f t="shared" si="23"/>
        <v>6.0000000000000005E-2</v>
      </c>
      <c r="O64" s="248">
        <f t="shared" si="23"/>
        <v>0</v>
      </c>
    </row>
    <row r="65" spans="1:15">
      <c r="A65" s="395">
        <f t="shared" ref="A65:A108" si="25">+A64+1</f>
        <v>59</v>
      </c>
      <c r="B65" s="401" t="str">
        <f t="shared" si="24"/>
        <v>53E</v>
      </c>
      <c r="C65" s="414" t="s">
        <v>186</v>
      </c>
      <c r="D65" s="411" t="s">
        <v>194</v>
      </c>
      <c r="E65" s="411"/>
      <c r="F65" s="404">
        <f>'Street &amp; AreaLighting (FPC)'!$L79</f>
        <v>288</v>
      </c>
      <c r="G65" s="405">
        <f>'Street &amp; AreaLighting (FPC)'!$O79</f>
        <v>0.05</v>
      </c>
      <c r="H65" s="399">
        <f t="shared" si="21"/>
        <v>14</v>
      </c>
      <c r="J65" s="404">
        <f>'Street &amp; AreaLighting (PCA)'!I86</f>
        <v>288</v>
      </c>
      <c r="K65" s="405">
        <f>'Street &amp; AreaLighting (PCA)'!H86</f>
        <v>0.01</v>
      </c>
      <c r="L65" s="399">
        <f t="shared" si="22"/>
        <v>3</v>
      </c>
      <c r="N65" s="521">
        <f t="shared" si="23"/>
        <v>6.0000000000000005E-2</v>
      </c>
      <c r="O65" s="248">
        <f t="shared" si="23"/>
        <v>17</v>
      </c>
    </row>
    <row r="66" spans="1:15">
      <c r="A66" s="395">
        <f t="shared" si="25"/>
        <v>60</v>
      </c>
      <c r="B66" s="401" t="str">
        <f t="shared" si="24"/>
        <v>53E</v>
      </c>
      <c r="C66" s="414" t="s">
        <v>186</v>
      </c>
      <c r="D66" s="411" t="s">
        <v>195</v>
      </c>
      <c r="E66" s="411"/>
      <c r="F66" s="404">
        <f>'Street &amp; AreaLighting (FPC)'!$L80</f>
        <v>1195</v>
      </c>
      <c r="G66" s="405">
        <f>'Street &amp; AreaLighting (FPC)'!$O80</f>
        <v>0.05</v>
      </c>
      <c r="H66" s="399">
        <f t="shared" si="21"/>
        <v>60</v>
      </c>
      <c r="J66" s="404">
        <f>'Street &amp; AreaLighting (PCA)'!I87</f>
        <v>1308</v>
      </c>
      <c r="K66" s="405">
        <f>'Street &amp; AreaLighting (PCA)'!H87</f>
        <v>0.02</v>
      </c>
      <c r="L66" s="399">
        <f t="shared" si="22"/>
        <v>26</v>
      </c>
      <c r="N66" s="521">
        <f t="shared" si="23"/>
        <v>7.0000000000000007E-2</v>
      </c>
      <c r="O66" s="248">
        <f t="shared" si="23"/>
        <v>86</v>
      </c>
    </row>
    <row r="67" spans="1:15">
      <c r="A67" s="395">
        <f t="shared" si="25"/>
        <v>61</v>
      </c>
      <c r="B67" s="417"/>
      <c r="C67" s="414"/>
      <c r="D67" s="414"/>
      <c r="E67" s="414"/>
      <c r="F67" s="409"/>
      <c r="G67" s="398"/>
      <c r="H67" s="409"/>
      <c r="J67" s="409"/>
      <c r="K67" s="398"/>
      <c r="L67" s="409"/>
    </row>
    <row r="68" spans="1:15">
      <c r="A68" s="545">
        <f t="shared" si="25"/>
        <v>62</v>
      </c>
      <c r="B68" s="417" t="str">
        <f>B66</f>
        <v>53E</v>
      </c>
      <c r="C68" s="414" t="s">
        <v>198</v>
      </c>
      <c r="D68" s="414">
        <v>70</v>
      </c>
      <c r="E68" s="414"/>
      <c r="F68" s="404">
        <f>'Street &amp; AreaLighting (FPC)'!$L92</f>
        <v>0</v>
      </c>
      <c r="G68" s="405">
        <f>'Street &amp; AreaLighting (FPC)'!$J92</f>
        <v>0</v>
      </c>
      <c r="H68" s="399">
        <f t="shared" ref="H68" si="26">ROUND($F68*G68,0)</f>
        <v>0</v>
      </c>
      <c r="J68" s="404">
        <v>0</v>
      </c>
      <c r="K68" s="405">
        <f>'Street &amp; AreaLighting (PCA)'!H72</f>
        <v>0</v>
      </c>
      <c r="L68" s="399">
        <f t="shared" ref="L68:L94" si="27">ROUND($J68*K68,0)</f>
        <v>0</v>
      </c>
      <c r="N68" s="521">
        <f t="shared" ref="N68:O76" si="28">G68+K68</f>
        <v>0</v>
      </c>
      <c r="O68" s="248">
        <f t="shared" si="28"/>
        <v>0</v>
      </c>
    </row>
    <row r="69" spans="1:15">
      <c r="A69" s="395">
        <f t="shared" si="25"/>
        <v>63</v>
      </c>
      <c r="B69" s="417" t="str">
        <f>B68</f>
        <v>53E</v>
      </c>
      <c r="C69" s="414" t="s">
        <v>198</v>
      </c>
      <c r="D69" s="414">
        <v>100</v>
      </c>
      <c r="E69" s="414"/>
      <c r="F69" s="404">
        <f>'Street &amp; AreaLighting (FPC)'!$L93</f>
        <v>0</v>
      </c>
      <c r="G69" s="405">
        <f>'Street &amp; AreaLighting (FPC)'!$J93</f>
        <v>0</v>
      </c>
      <c r="H69" s="399">
        <f t="shared" ref="H69:H73" si="29">ROUND($F69*G69,0)</f>
        <v>0</v>
      </c>
      <c r="J69" s="404">
        <v>0</v>
      </c>
      <c r="K69" s="405">
        <f>'Street &amp; AreaLighting (PCA)'!H73</f>
        <v>0.01</v>
      </c>
      <c r="L69" s="399">
        <f t="shared" si="27"/>
        <v>0</v>
      </c>
      <c r="N69" s="521">
        <f t="shared" si="28"/>
        <v>0.01</v>
      </c>
      <c r="O69" s="248">
        <f t="shared" si="28"/>
        <v>0</v>
      </c>
    </row>
    <row r="70" spans="1:15">
      <c r="A70" s="395">
        <f t="shared" si="25"/>
        <v>64</v>
      </c>
      <c r="B70" s="417" t="str">
        <f t="shared" ref="B70" si="30">B68</f>
        <v>53E</v>
      </c>
      <c r="C70" s="414" t="s">
        <v>198</v>
      </c>
      <c r="D70" s="414">
        <v>150</v>
      </c>
      <c r="E70" s="414"/>
      <c r="F70" s="404">
        <f>'Street &amp; AreaLighting (FPC)'!$L94</f>
        <v>0</v>
      </c>
      <c r="G70" s="405">
        <f>'Street &amp; AreaLighting (FPC)'!$J94</f>
        <v>0.01</v>
      </c>
      <c r="H70" s="399">
        <f t="shared" si="29"/>
        <v>0</v>
      </c>
      <c r="J70" s="404">
        <v>0</v>
      </c>
      <c r="K70" s="405">
        <f>'Street &amp; AreaLighting (PCA)'!H74</f>
        <v>0.01</v>
      </c>
      <c r="L70" s="399">
        <f t="shared" si="27"/>
        <v>0</v>
      </c>
      <c r="N70" s="521">
        <f t="shared" si="28"/>
        <v>0.02</v>
      </c>
      <c r="O70" s="248">
        <f t="shared" si="28"/>
        <v>0</v>
      </c>
    </row>
    <row r="71" spans="1:15">
      <c r="A71" s="395">
        <f t="shared" si="25"/>
        <v>65</v>
      </c>
      <c r="B71" s="417" t="str">
        <f t="shared" ref="B71:B73" si="31">B69</f>
        <v>53E</v>
      </c>
      <c r="C71" s="414" t="s">
        <v>198</v>
      </c>
      <c r="D71" s="414">
        <v>175</v>
      </c>
      <c r="E71" s="414"/>
      <c r="F71" s="404">
        <f>'Street &amp; AreaLighting (FPC)'!$L95</f>
        <v>48</v>
      </c>
      <c r="G71" s="405">
        <f>'Street &amp; AreaLighting (FPC)'!$J95</f>
        <v>0.01</v>
      </c>
      <c r="H71" s="399">
        <f t="shared" si="29"/>
        <v>0</v>
      </c>
      <c r="J71" s="404">
        <f>'Street &amp; AreaLighting (PCA)'!I75</f>
        <v>48</v>
      </c>
      <c r="K71" s="405">
        <f>'Street &amp; AreaLighting (PCA)'!H75</f>
        <v>0.01</v>
      </c>
      <c r="L71" s="399">
        <f t="shared" si="27"/>
        <v>0</v>
      </c>
      <c r="N71" s="521">
        <f t="shared" si="28"/>
        <v>0.02</v>
      </c>
      <c r="O71" s="248">
        <f t="shared" si="28"/>
        <v>0</v>
      </c>
    </row>
    <row r="72" spans="1:15">
      <c r="A72" s="395">
        <f t="shared" si="25"/>
        <v>66</v>
      </c>
      <c r="B72" s="417" t="str">
        <f t="shared" si="31"/>
        <v>53E</v>
      </c>
      <c r="C72" s="414" t="s">
        <v>198</v>
      </c>
      <c r="D72" s="414">
        <v>250</v>
      </c>
      <c r="E72" s="414"/>
      <c r="F72" s="404">
        <f>'Street &amp; AreaLighting (FPC)'!$L96</f>
        <v>0</v>
      </c>
      <c r="G72" s="405">
        <f>'Street &amp; AreaLighting (FPC)'!$J96</f>
        <v>0.01</v>
      </c>
      <c r="H72" s="399">
        <f t="shared" si="29"/>
        <v>0</v>
      </c>
      <c r="J72" s="404">
        <v>0</v>
      </c>
      <c r="K72" s="405">
        <f>'Street &amp; AreaLighting (PCA)'!H76</f>
        <v>0.01</v>
      </c>
      <c r="L72" s="399">
        <f t="shared" si="27"/>
        <v>0</v>
      </c>
      <c r="N72" s="521">
        <f t="shared" si="28"/>
        <v>0.02</v>
      </c>
      <c r="O72" s="248">
        <f t="shared" si="28"/>
        <v>0</v>
      </c>
    </row>
    <row r="73" spans="1:15">
      <c r="A73" s="395">
        <f t="shared" si="25"/>
        <v>67</v>
      </c>
      <c r="B73" s="417" t="str">
        <f t="shared" si="31"/>
        <v>53E</v>
      </c>
      <c r="C73" s="414" t="s">
        <v>198</v>
      </c>
      <c r="D73" s="414">
        <v>400</v>
      </c>
      <c r="E73" s="414"/>
      <c r="F73" s="404">
        <f>'Street &amp; AreaLighting (FPC)'!$L97</f>
        <v>0</v>
      </c>
      <c r="G73" s="405">
        <f>'Street &amp; AreaLighting (FPC)'!$J97</f>
        <v>0.02</v>
      </c>
      <c r="H73" s="399">
        <f t="shared" si="29"/>
        <v>0</v>
      </c>
      <c r="J73" s="404">
        <v>0</v>
      </c>
      <c r="K73" s="405">
        <f>'Street &amp; AreaLighting (PCA)'!H77</f>
        <v>0.02</v>
      </c>
      <c r="L73" s="399">
        <f t="shared" si="27"/>
        <v>0</v>
      </c>
      <c r="N73" s="521">
        <f t="shared" si="28"/>
        <v>0.04</v>
      </c>
      <c r="O73" s="248">
        <f t="shared" si="28"/>
        <v>0</v>
      </c>
    </row>
    <row r="74" spans="1:15">
      <c r="A74" s="545">
        <f t="shared" si="25"/>
        <v>68</v>
      </c>
      <c r="B74" s="401"/>
      <c r="C74" s="414"/>
      <c r="D74" s="411"/>
      <c r="E74" s="411"/>
      <c r="F74" s="404"/>
      <c r="G74" s="405"/>
      <c r="H74" s="399"/>
      <c r="J74" s="404"/>
      <c r="K74" s="405"/>
      <c r="L74" s="399"/>
      <c r="N74" s="521"/>
      <c r="O74" s="248"/>
    </row>
    <row r="75" spans="1:15">
      <c r="A75" s="545">
        <f t="shared" si="25"/>
        <v>69</v>
      </c>
      <c r="B75" s="396" t="s">
        <v>201</v>
      </c>
      <c r="C75" s="414"/>
      <c r="D75" s="414"/>
      <c r="E75" s="414"/>
      <c r="F75" s="409"/>
      <c r="G75" s="398"/>
      <c r="H75" s="409"/>
      <c r="J75" s="409"/>
      <c r="K75" s="398"/>
      <c r="L75" s="409"/>
    </row>
    <row r="76" spans="1:15">
      <c r="A76" s="545">
        <f t="shared" si="25"/>
        <v>70</v>
      </c>
      <c r="B76" s="416" t="s">
        <v>202</v>
      </c>
      <c r="C76" s="418" t="s">
        <v>19</v>
      </c>
      <c r="D76" s="411">
        <v>50</v>
      </c>
      <c r="E76" s="411"/>
      <c r="F76" s="404">
        <f>'Street &amp; AreaLighting (FPC)'!$L110</f>
        <v>456</v>
      </c>
      <c r="G76" s="405">
        <f>'Street &amp; AreaLighting (FPC)'!$J110</f>
        <v>0</v>
      </c>
      <c r="H76" s="399">
        <f t="shared" ref="H76:H84" si="32">ROUND($F76*G76,0)</f>
        <v>0</v>
      </c>
      <c r="J76" s="404">
        <f>'Street &amp; AreaLighting (PCA)'!I90</f>
        <v>456</v>
      </c>
      <c r="K76" s="405">
        <f>'Street &amp; AreaLighting (PCA)'!H90</f>
        <v>0</v>
      </c>
      <c r="L76" s="399">
        <f t="shared" si="27"/>
        <v>0</v>
      </c>
      <c r="N76" s="521">
        <f t="shared" ref="N76:O84" si="33">G76+K76</f>
        <v>0</v>
      </c>
      <c r="O76" s="248">
        <f t="shared" si="28"/>
        <v>0</v>
      </c>
    </row>
    <row r="77" spans="1:15">
      <c r="A77" s="395">
        <f t="shared" si="25"/>
        <v>71</v>
      </c>
      <c r="B77" s="416" t="str">
        <f t="shared" ref="B77:B84" si="34">+B76</f>
        <v>54E</v>
      </c>
      <c r="C77" s="418" t="s">
        <v>19</v>
      </c>
      <c r="D77" s="411">
        <v>70</v>
      </c>
      <c r="E77" s="411"/>
      <c r="F77" s="404">
        <f>'Street &amp; AreaLighting (FPC)'!$L111</f>
        <v>8875</v>
      </c>
      <c r="G77" s="405">
        <f>'Street &amp; AreaLighting (FPC)'!$J111</f>
        <v>0</v>
      </c>
      <c r="H77" s="399">
        <f t="shared" si="32"/>
        <v>0</v>
      </c>
      <c r="J77" s="404">
        <f>'Street &amp; AreaLighting (PCA)'!I91</f>
        <v>8768</v>
      </c>
      <c r="K77" s="405">
        <f>'Street &amp; AreaLighting (PCA)'!H91</f>
        <v>0</v>
      </c>
      <c r="L77" s="399">
        <f t="shared" si="27"/>
        <v>0</v>
      </c>
      <c r="N77" s="521">
        <f t="shared" si="33"/>
        <v>0</v>
      </c>
      <c r="O77" s="248">
        <f t="shared" si="33"/>
        <v>0</v>
      </c>
    </row>
    <row r="78" spans="1:15">
      <c r="A78" s="395">
        <f t="shared" si="25"/>
        <v>72</v>
      </c>
      <c r="B78" s="416" t="str">
        <f t="shared" si="34"/>
        <v>54E</v>
      </c>
      <c r="C78" s="418" t="s">
        <v>19</v>
      </c>
      <c r="D78" s="411">
        <v>100</v>
      </c>
      <c r="E78" s="411"/>
      <c r="F78" s="404">
        <f>'Street &amp; AreaLighting (FPC)'!$L112</f>
        <v>20635</v>
      </c>
      <c r="G78" s="405">
        <f>'Street &amp; AreaLighting (FPC)'!$J112</f>
        <v>0</v>
      </c>
      <c r="H78" s="399">
        <f t="shared" si="32"/>
        <v>0</v>
      </c>
      <c r="J78" s="404">
        <f>'Street &amp; AreaLighting (PCA)'!I92</f>
        <v>20535</v>
      </c>
      <c r="K78" s="405">
        <f>'Street &amp; AreaLighting (PCA)'!H92</f>
        <v>0.01</v>
      </c>
      <c r="L78" s="399">
        <f t="shared" si="27"/>
        <v>205</v>
      </c>
      <c r="N78" s="521">
        <f t="shared" si="33"/>
        <v>0.01</v>
      </c>
      <c r="O78" s="248">
        <f t="shared" si="33"/>
        <v>205</v>
      </c>
    </row>
    <row r="79" spans="1:15">
      <c r="A79" s="395">
        <f t="shared" si="25"/>
        <v>73</v>
      </c>
      <c r="B79" s="416" t="str">
        <f t="shared" si="34"/>
        <v>54E</v>
      </c>
      <c r="C79" s="418" t="s">
        <v>19</v>
      </c>
      <c r="D79" s="411">
        <v>150</v>
      </c>
      <c r="E79" s="411"/>
      <c r="F79" s="404">
        <f>'Street &amp; AreaLighting (FPC)'!$L113</f>
        <v>6279</v>
      </c>
      <c r="G79" s="405">
        <f>'Street &amp; AreaLighting (FPC)'!$J113</f>
        <v>0.01</v>
      </c>
      <c r="H79" s="399">
        <f t="shared" si="32"/>
        <v>63</v>
      </c>
      <c r="J79" s="404">
        <f>'Street &amp; AreaLighting (PCA)'!I93</f>
        <v>6043</v>
      </c>
      <c r="K79" s="405">
        <f>'Street &amp; AreaLighting (PCA)'!H93</f>
        <v>0.01</v>
      </c>
      <c r="L79" s="399">
        <f t="shared" si="27"/>
        <v>60</v>
      </c>
      <c r="N79" s="521">
        <f t="shared" si="33"/>
        <v>0.02</v>
      </c>
      <c r="O79" s="248">
        <f t="shared" si="33"/>
        <v>123</v>
      </c>
    </row>
    <row r="80" spans="1:15">
      <c r="A80" s="395">
        <f t="shared" si="25"/>
        <v>74</v>
      </c>
      <c r="B80" s="416" t="str">
        <f t="shared" si="34"/>
        <v>54E</v>
      </c>
      <c r="C80" s="418" t="s">
        <v>19</v>
      </c>
      <c r="D80" s="411">
        <v>200</v>
      </c>
      <c r="E80" s="411"/>
      <c r="F80" s="404">
        <f>'Street &amp; AreaLighting (FPC)'!$L114</f>
        <v>8179</v>
      </c>
      <c r="G80" s="405">
        <f>'Street &amp; AreaLighting (FPC)'!$J114</f>
        <v>0.01</v>
      </c>
      <c r="H80" s="399">
        <f t="shared" si="32"/>
        <v>82</v>
      </c>
      <c r="J80" s="404">
        <f>'Street &amp; AreaLighting (PCA)'!I94</f>
        <v>8057</v>
      </c>
      <c r="K80" s="405">
        <f>'Street &amp; AreaLighting (PCA)'!H94</f>
        <v>0.01</v>
      </c>
      <c r="L80" s="399">
        <f t="shared" si="27"/>
        <v>81</v>
      </c>
      <c r="N80" s="521">
        <f t="shared" si="33"/>
        <v>0.02</v>
      </c>
      <c r="O80" s="248">
        <f t="shared" si="33"/>
        <v>163</v>
      </c>
    </row>
    <row r="81" spans="1:15">
      <c r="A81" s="395">
        <f t="shared" si="25"/>
        <v>75</v>
      </c>
      <c r="B81" s="416" t="str">
        <f t="shared" si="34"/>
        <v>54E</v>
      </c>
      <c r="C81" s="418" t="s">
        <v>19</v>
      </c>
      <c r="D81" s="411">
        <v>250</v>
      </c>
      <c r="E81" s="411"/>
      <c r="F81" s="404">
        <f>'Street &amp; AreaLighting (FPC)'!$L115</f>
        <v>18256</v>
      </c>
      <c r="G81" s="405">
        <f>'Street &amp; AreaLighting (FPC)'!$J115</f>
        <v>0.01</v>
      </c>
      <c r="H81" s="399">
        <f t="shared" si="32"/>
        <v>183</v>
      </c>
      <c r="J81" s="404">
        <f>'Street &amp; AreaLighting (PCA)'!I95</f>
        <v>18169</v>
      </c>
      <c r="K81" s="405">
        <f>'Street &amp; AreaLighting (PCA)'!H95</f>
        <v>0.01</v>
      </c>
      <c r="L81" s="399">
        <f t="shared" si="27"/>
        <v>182</v>
      </c>
      <c r="N81" s="521">
        <f t="shared" si="33"/>
        <v>0.02</v>
      </c>
      <c r="O81" s="248">
        <f t="shared" si="33"/>
        <v>365</v>
      </c>
    </row>
    <row r="82" spans="1:15">
      <c r="A82" s="395">
        <f t="shared" si="25"/>
        <v>76</v>
      </c>
      <c r="B82" s="416" t="str">
        <f t="shared" si="34"/>
        <v>54E</v>
      </c>
      <c r="C82" s="418" t="s">
        <v>19</v>
      </c>
      <c r="D82" s="411">
        <v>310</v>
      </c>
      <c r="E82" s="411"/>
      <c r="F82" s="404">
        <f>'Street &amp; AreaLighting (FPC)'!$L116</f>
        <v>924</v>
      </c>
      <c r="G82" s="405">
        <f>'Street &amp; AreaLighting (FPC)'!$J116</f>
        <v>0.01</v>
      </c>
      <c r="H82" s="399">
        <f t="shared" si="32"/>
        <v>9</v>
      </c>
      <c r="J82" s="404">
        <f>'Street &amp; AreaLighting (PCA)'!I96</f>
        <v>903</v>
      </c>
      <c r="K82" s="405">
        <f>'Street &amp; AreaLighting (PCA)'!H96</f>
        <v>0.02</v>
      </c>
      <c r="L82" s="399">
        <f t="shared" si="27"/>
        <v>18</v>
      </c>
      <c r="N82" s="521">
        <f t="shared" si="33"/>
        <v>0.03</v>
      </c>
      <c r="O82" s="248">
        <f t="shared" si="33"/>
        <v>27</v>
      </c>
    </row>
    <row r="83" spans="1:15">
      <c r="A83" s="395">
        <f t="shared" si="25"/>
        <v>77</v>
      </c>
      <c r="B83" s="416" t="str">
        <f t="shared" si="34"/>
        <v>54E</v>
      </c>
      <c r="C83" s="418" t="s">
        <v>19</v>
      </c>
      <c r="D83" s="411">
        <v>400</v>
      </c>
      <c r="E83" s="411"/>
      <c r="F83" s="404">
        <f>'Street &amp; AreaLighting (FPC)'!$L117</f>
        <v>9057</v>
      </c>
      <c r="G83" s="405">
        <f>'Street &amp; AreaLighting (FPC)'!$J117</f>
        <v>0.02</v>
      </c>
      <c r="H83" s="399">
        <f t="shared" si="32"/>
        <v>181</v>
      </c>
      <c r="J83" s="404">
        <f>'Street &amp; AreaLighting (PCA)'!I97</f>
        <v>9002</v>
      </c>
      <c r="K83" s="405">
        <f>'Street &amp; AreaLighting (PCA)'!H97</f>
        <v>0.02</v>
      </c>
      <c r="L83" s="399">
        <f t="shared" si="27"/>
        <v>180</v>
      </c>
      <c r="N83" s="521">
        <f t="shared" si="33"/>
        <v>0.04</v>
      </c>
      <c r="O83" s="248">
        <f t="shared" si="33"/>
        <v>361</v>
      </c>
    </row>
    <row r="84" spans="1:15">
      <c r="A84" s="395">
        <f t="shared" si="25"/>
        <v>78</v>
      </c>
      <c r="B84" s="416" t="str">
        <f t="shared" si="34"/>
        <v>54E</v>
      </c>
      <c r="C84" s="418" t="s">
        <v>19</v>
      </c>
      <c r="D84" s="411">
        <v>1000</v>
      </c>
      <c r="E84" s="411"/>
      <c r="F84" s="404">
        <f>'Street &amp; AreaLighting (FPC)'!$L118</f>
        <v>132</v>
      </c>
      <c r="G84" s="405">
        <f>'Street &amp; AreaLighting (FPC)'!$J118</f>
        <v>0.04</v>
      </c>
      <c r="H84" s="399">
        <f t="shared" si="32"/>
        <v>5</v>
      </c>
      <c r="J84" s="404">
        <f>'Street &amp; AreaLighting (PCA)'!I98</f>
        <v>132</v>
      </c>
      <c r="K84" s="405">
        <f>'Street &amp; AreaLighting (PCA)'!H98</f>
        <v>0.06</v>
      </c>
      <c r="L84" s="399">
        <f t="shared" si="27"/>
        <v>8</v>
      </c>
      <c r="N84" s="521">
        <f t="shared" si="33"/>
        <v>0.1</v>
      </c>
      <c r="O84" s="248">
        <f t="shared" si="33"/>
        <v>13</v>
      </c>
    </row>
    <row r="85" spans="1:15">
      <c r="A85" s="395">
        <f t="shared" si="25"/>
        <v>79</v>
      </c>
      <c r="B85" s="417"/>
      <c r="C85" s="414"/>
      <c r="D85" s="414"/>
      <c r="E85" s="414"/>
      <c r="F85" s="409"/>
      <c r="G85" s="398"/>
      <c r="H85" s="409"/>
      <c r="J85" s="409"/>
      <c r="K85" s="398"/>
      <c r="L85" s="409"/>
    </row>
    <row r="86" spans="1:15">
      <c r="A86" s="395">
        <f t="shared" si="25"/>
        <v>80</v>
      </c>
      <c r="B86" s="416" t="str">
        <f>+B83</f>
        <v>54E</v>
      </c>
      <c r="C86" s="418" t="s">
        <v>186</v>
      </c>
      <c r="D86" s="411" t="s">
        <v>187</v>
      </c>
      <c r="E86" s="411"/>
      <c r="F86" s="404">
        <f>'Street &amp; AreaLighting (FPC)'!$L121</f>
        <v>15989</v>
      </c>
      <c r="G86" s="405">
        <f>'Street &amp; AreaLighting (FPC)'!$J121</f>
        <v>0</v>
      </c>
      <c r="H86" s="399">
        <f t="shared" ref="H86:H94" si="35">ROUND($F86*G86,0)</f>
        <v>0</v>
      </c>
      <c r="J86" s="404">
        <f>'Street &amp; AreaLighting (PCA)'!I101</f>
        <v>16680</v>
      </c>
      <c r="K86" s="405">
        <f>'Street &amp; AreaLighting (PCA)'!H101</f>
        <v>0</v>
      </c>
      <c r="L86" s="399">
        <f t="shared" si="27"/>
        <v>0</v>
      </c>
      <c r="N86" s="521">
        <f t="shared" ref="N86:O94" si="36">G86+K86</f>
        <v>0</v>
      </c>
      <c r="O86" s="248">
        <f t="shared" si="36"/>
        <v>0</v>
      </c>
    </row>
    <row r="87" spans="1:15">
      <c r="A87" s="395">
        <f t="shared" si="25"/>
        <v>81</v>
      </c>
      <c r="B87" s="416" t="str">
        <f t="shared" ref="B87:B94" si="37">+B86</f>
        <v>54E</v>
      </c>
      <c r="C87" s="418" t="s">
        <v>186</v>
      </c>
      <c r="D87" s="411" t="s">
        <v>188</v>
      </c>
      <c r="E87" s="411"/>
      <c r="F87" s="404">
        <f>'Street &amp; AreaLighting (FPC)'!$L122</f>
        <v>0</v>
      </c>
      <c r="G87" s="405">
        <f>'Street &amp; AreaLighting (FPC)'!$J122</f>
        <v>0</v>
      </c>
      <c r="H87" s="399">
        <f t="shared" si="35"/>
        <v>0</v>
      </c>
      <c r="J87" s="404">
        <f>'Street &amp; AreaLighting (PCA)'!I102</f>
        <v>214</v>
      </c>
      <c r="K87" s="405">
        <f>'Street &amp; AreaLighting (PCA)'!H102</f>
        <v>0</v>
      </c>
      <c r="L87" s="399">
        <f t="shared" si="27"/>
        <v>0</v>
      </c>
      <c r="N87" s="521">
        <f t="shared" si="36"/>
        <v>0</v>
      </c>
      <c r="O87" s="248">
        <f t="shared" si="36"/>
        <v>0</v>
      </c>
    </row>
    <row r="88" spans="1:15">
      <c r="A88" s="395">
        <f t="shared" si="25"/>
        <v>82</v>
      </c>
      <c r="B88" s="416" t="str">
        <f t="shared" si="37"/>
        <v>54E</v>
      </c>
      <c r="C88" s="418" t="s">
        <v>186</v>
      </c>
      <c r="D88" s="411" t="s">
        <v>189</v>
      </c>
      <c r="E88" s="411"/>
      <c r="F88" s="404">
        <f>'Street &amp; AreaLighting (FPC)'!$L123</f>
        <v>20252</v>
      </c>
      <c r="G88" s="405">
        <f>'Street &amp; AreaLighting (FPC)'!$J123</f>
        <v>0</v>
      </c>
      <c r="H88" s="399">
        <f t="shared" si="35"/>
        <v>0</v>
      </c>
      <c r="J88" s="404">
        <f>'Street &amp; AreaLighting (PCA)'!I103</f>
        <v>20367</v>
      </c>
      <c r="K88" s="405">
        <f>'Street &amp; AreaLighting (PCA)'!H103</f>
        <v>0.01</v>
      </c>
      <c r="L88" s="399">
        <f t="shared" si="27"/>
        <v>204</v>
      </c>
      <c r="N88" s="521">
        <f t="shared" si="36"/>
        <v>0.01</v>
      </c>
      <c r="O88" s="248">
        <f t="shared" si="36"/>
        <v>204</v>
      </c>
    </row>
    <row r="89" spans="1:15">
      <c r="A89" s="395">
        <f t="shared" si="25"/>
        <v>83</v>
      </c>
      <c r="B89" s="416" t="str">
        <f t="shared" si="37"/>
        <v>54E</v>
      </c>
      <c r="C89" s="418" t="s">
        <v>186</v>
      </c>
      <c r="D89" s="411" t="s">
        <v>190</v>
      </c>
      <c r="E89" s="411"/>
      <c r="F89" s="404">
        <f>'Street &amp; AreaLighting (FPC)'!$L124</f>
        <v>9552</v>
      </c>
      <c r="G89" s="405">
        <f>'Street &amp; AreaLighting (FPC)'!$J124</f>
        <v>0.01</v>
      </c>
      <c r="H89" s="399">
        <f t="shared" si="35"/>
        <v>96</v>
      </c>
      <c r="J89" s="404">
        <f>'Street &amp; AreaLighting (PCA)'!I104</f>
        <v>9608</v>
      </c>
      <c r="K89" s="405">
        <f>'Street &amp; AreaLighting (PCA)'!H104</f>
        <v>0.01</v>
      </c>
      <c r="L89" s="399">
        <f t="shared" si="27"/>
        <v>96</v>
      </c>
      <c r="N89" s="521">
        <f t="shared" si="36"/>
        <v>0.02</v>
      </c>
      <c r="O89" s="248">
        <f t="shared" si="36"/>
        <v>192</v>
      </c>
    </row>
    <row r="90" spans="1:15">
      <c r="A90" s="395">
        <f t="shared" si="25"/>
        <v>84</v>
      </c>
      <c r="B90" s="416" t="str">
        <f t="shared" si="37"/>
        <v>54E</v>
      </c>
      <c r="C90" s="418" t="s">
        <v>186</v>
      </c>
      <c r="D90" s="411" t="s">
        <v>191</v>
      </c>
      <c r="E90" s="411"/>
      <c r="F90" s="404">
        <f>'Street &amp; AreaLighting (FPC)'!$L125</f>
        <v>3792</v>
      </c>
      <c r="G90" s="405">
        <f>'Street &amp; AreaLighting (FPC)'!$J125</f>
        <v>0.01</v>
      </c>
      <c r="H90" s="399">
        <f t="shared" si="35"/>
        <v>38</v>
      </c>
      <c r="J90" s="404">
        <f>'Street &amp; AreaLighting (PCA)'!I105</f>
        <v>3792</v>
      </c>
      <c r="K90" s="405">
        <f>'Street &amp; AreaLighting (PCA)'!H105</f>
        <v>0.01</v>
      </c>
      <c r="L90" s="399">
        <f t="shared" si="27"/>
        <v>38</v>
      </c>
      <c r="N90" s="521">
        <f t="shared" si="36"/>
        <v>0.02</v>
      </c>
      <c r="O90" s="248">
        <f t="shared" si="36"/>
        <v>76</v>
      </c>
    </row>
    <row r="91" spans="1:15">
      <c r="A91" s="395">
        <f t="shared" si="25"/>
        <v>85</v>
      </c>
      <c r="B91" s="416" t="str">
        <f t="shared" si="37"/>
        <v>54E</v>
      </c>
      <c r="C91" s="418" t="s">
        <v>186</v>
      </c>
      <c r="D91" s="411" t="s">
        <v>192</v>
      </c>
      <c r="E91" s="411"/>
      <c r="F91" s="404">
        <f>'Street &amp; AreaLighting (FPC)'!$L126</f>
        <v>48</v>
      </c>
      <c r="G91" s="405">
        <f>'Street &amp; AreaLighting (FPC)'!$J126</f>
        <v>0.01</v>
      </c>
      <c r="H91" s="399">
        <f t="shared" si="35"/>
        <v>0</v>
      </c>
      <c r="J91" s="404">
        <f>'Street &amp; AreaLighting (PCA)'!I106</f>
        <v>223</v>
      </c>
      <c r="K91" s="405">
        <f>'Street &amp; AreaLighting (PCA)'!H106</f>
        <v>0.01</v>
      </c>
      <c r="L91" s="399">
        <f t="shared" si="27"/>
        <v>2</v>
      </c>
      <c r="N91" s="521">
        <f t="shared" si="36"/>
        <v>0.02</v>
      </c>
      <c r="O91" s="248">
        <f t="shared" si="36"/>
        <v>2</v>
      </c>
    </row>
    <row r="92" spans="1:15">
      <c r="A92" s="395">
        <f t="shared" si="25"/>
        <v>86</v>
      </c>
      <c r="B92" s="416" t="str">
        <f t="shared" si="37"/>
        <v>54E</v>
      </c>
      <c r="C92" s="418" t="s">
        <v>186</v>
      </c>
      <c r="D92" s="411" t="s">
        <v>193</v>
      </c>
      <c r="E92" s="411"/>
      <c r="F92" s="404">
        <f>'Street &amp; AreaLighting (FPC)'!$L127</f>
        <v>133</v>
      </c>
      <c r="G92" s="405">
        <f>'Street &amp; AreaLighting (FPC)'!$J127</f>
        <v>0.01</v>
      </c>
      <c r="H92" s="399">
        <f t="shared" si="35"/>
        <v>1</v>
      </c>
      <c r="J92" s="404">
        <f>'Street &amp; AreaLighting (PCA)'!I107</f>
        <v>0</v>
      </c>
      <c r="K92" s="405">
        <f>'Street &amp; AreaLighting (PCA)'!H107</f>
        <v>0.01</v>
      </c>
      <c r="L92" s="399">
        <f t="shared" si="27"/>
        <v>0</v>
      </c>
      <c r="N92" s="521">
        <f t="shared" si="36"/>
        <v>0.02</v>
      </c>
      <c r="O92" s="248">
        <f t="shared" si="36"/>
        <v>1</v>
      </c>
    </row>
    <row r="93" spans="1:15">
      <c r="A93" s="395">
        <f t="shared" si="25"/>
        <v>87</v>
      </c>
      <c r="B93" s="416" t="str">
        <f t="shared" si="37"/>
        <v>54E</v>
      </c>
      <c r="C93" s="418" t="s">
        <v>186</v>
      </c>
      <c r="D93" s="411" t="s">
        <v>194</v>
      </c>
      <c r="E93" s="411"/>
      <c r="F93" s="404">
        <f>'Street &amp; AreaLighting (FPC)'!$L128</f>
        <v>0</v>
      </c>
      <c r="G93" s="405">
        <f>'Street &amp; AreaLighting (FPC)'!$J128</f>
        <v>0.01</v>
      </c>
      <c r="H93" s="399">
        <f t="shared" si="35"/>
        <v>0</v>
      </c>
      <c r="J93" s="404">
        <f>'Street &amp; AreaLighting (PCA)'!I108</f>
        <v>129</v>
      </c>
      <c r="K93" s="405">
        <f>'Street &amp; AreaLighting (PCA)'!H108</f>
        <v>0.01</v>
      </c>
      <c r="L93" s="399">
        <f t="shared" si="27"/>
        <v>1</v>
      </c>
      <c r="N93" s="521">
        <f t="shared" si="36"/>
        <v>0.02</v>
      </c>
      <c r="O93" s="248">
        <f t="shared" si="36"/>
        <v>1</v>
      </c>
    </row>
    <row r="94" spans="1:15">
      <c r="A94" s="395">
        <f t="shared" si="25"/>
        <v>88</v>
      </c>
      <c r="B94" s="416" t="str">
        <f t="shared" si="37"/>
        <v>54E</v>
      </c>
      <c r="C94" s="418" t="s">
        <v>186</v>
      </c>
      <c r="D94" s="411" t="s">
        <v>195</v>
      </c>
      <c r="E94" s="411"/>
      <c r="F94" s="404">
        <f>'Street &amp; AreaLighting (FPC)'!$L129</f>
        <v>0</v>
      </c>
      <c r="G94" s="405">
        <f>'Street &amp; AreaLighting (FPC)'!$J129</f>
        <v>0.01</v>
      </c>
      <c r="H94" s="399">
        <f t="shared" si="35"/>
        <v>0</v>
      </c>
      <c r="J94" s="404">
        <f>'Street &amp; AreaLighting (PCA)'!I109</f>
        <v>0</v>
      </c>
      <c r="K94" s="405">
        <f>'Street &amp; AreaLighting (PCA)'!H109</f>
        <v>0.02</v>
      </c>
      <c r="L94" s="399">
        <f t="shared" si="27"/>
        <v>0</v>
      </c>
      <c r="N94" s="521">
        <f t="shared" si="36"/>
        <v>0.03</v>
      </c>
      <c r="O94" s="248">
        <f t="shared" si="36"/>
        <v>0</v>
      </c>
    </row>
    <row r="95" spans="1:15">
      <c r="A95" s="395">
        <f t="shared" si="25"/>
        <v>89</v>
      </c>
      <c r="B95" s="417"/>
      <c r="C95" s="414"/>
      <c r="D95" s="414"/>
      <c r="E95" s="414"/>
      <c r="F95" s="409"/>
      <c r="G95" s="398"/>
      <c r="H95" s="409"/>
      <c r="J95" s="409"/>
      <c r="K95" s="398"/>
      <c r="L95" s="409"/>
    </row>
    <row r="96" spans="1:15">
      <c r="A96" s="395">
        <f t="shared" si="25"/>
        <v>90</v>
      </c>
      <c r="B96" s="396" t="s">
        <v>203</v>
      </c>
      <c r="C96" s="414"/>
      <c r="D96" s="414"/>
      <c r="E96" s="414"/>
      <c r="F96" s="409"/>
      <c r="G96" s="398"/>
      <c r="H96" s="409"/>
      <c r="J96" s="409"/>
      <c r="K96" s="398"/>
      <c r="L96" s="409"/>
    </row>
    <row r="97" spans="1:15">
      <c r="A97" s="395">
        <f t="shared" si="25"/>
        <v>91</v>
      </c>
      <c r="B97" s="401" t="s">
        <v>204</v>
      </c>
      <c r="C97" s="414" t="s">
        <v>19</v>
      </c>
      <c r="D97" s="414">
        <v>70</v>
      </c>
      <c r="E97" s="414"/>
      <c r="F97" s="404">
        <f>'Street &amp; AreaLighting (FPC)'!$L132</f>
        <v>211</v>
      </c>
      <c r="G97" s="405">
        <f>'Street &amp; AreaLighting (FPC)'!$J132</f>
        <v>0.03</v>
      </c>
      <c r="H97" s="399">
        <f t="shared" ref="H97:H102" si="38">ROUND($F97*G97,0)</f>
        <v>6</v>
      </c>
      <c r="J97" s="404">
        <f>'Street &amp; AreaLighting (PCA)'!I112</f>
        <v>213</v>
      </c>
      <c r="K97" s="405">
        <f>'Street &amp; AreaLighting (PCA)'!H112</f>
        <v>0</v>
      </c>
      <c r="L97" s="399">
        <f t="shared" ref="L97:L102" si="39">ROUND($J97*K97,0)</f>
        <v>0</v>
      </c>
      <c r="N97" s="521">
        <f t="shared" ref="N97:O102" si="40">G97+K97</f>
        <v>0.03</v>
      </c>
      <c r="O97" s="248">
        <f t="shared" si="40"/>
        <v>6</v>
      </c>
    </row>
    <row r="98" spans="1:15">
      <c r="A98" s="395">
        <f t="shared" si="25"/>
        <v>92</v>
      </c>
      <c r="B98" s="417" t="str">
        <f>+B97</f>
        <v>55E &amp; 56E</v>
      </c>
      <c r="C98" s="414" t="s">
        <v>19</v>
      </c>
      <c r="D98" s="414">
        <v>100</v>
      </c>
      <c r="E98" s="414"/>
      <c r="F98" s="404">
        <f>'Street &amp; AreaLighting (FPC)'!$L133</f>
        <v>47516</v>
      </c>
      <c r="G98" s="405">
        <f>'Street &amp; AreaLighting (FPC)'!$J133</f>
        <v>0.03</v>
      </c>
      <c r="H98" s="399">
        <f t="shared" si="38"/>
        <v>1425</v>
      </c>
      <c r="J98" s="404">
        <f>'Street &amp; AreaLighting (PCA)'!I113</f>
        <v>46769</v>
      </c>
      <c r="K98" s="405">
        <f>'Street &amp; AreaLighting (PCA)'!H113</f>
        <v>0.01</v>
      </c>
      <c r="L98" s="399">
        <f t="shared" si="39"/>
        <v>468</v>
      </c>
      <c r="N98" s="521">
        <f t="shared" si="40"/>
        <v>0.04</v>
      </c>
      <c r="O98" s="248">
        <f t="shared" si="40"/>
        <v>1893</v>
      </c>
    </row>
    <row r="99" spans="1:15">
      <c r="A99" s="395">
        <f t="shared" si="25"/>
        <v>93</v>
      </c>
      <c r="B99" s="417" t="str">
        <f>+B98</f>
        <v>55E &amp; 56E</v>
      </c>
      <c r="C99" s="414" t="s">
        <v>19</v>
      </c>
      <c r="D99" s="414">
        <v>150</v>
      </c>
      <c r="E99" s="414"/>
      <c r="F99" s="404">
        <f>'Street &amp; AreaLighting (FPC)'!$L134</f>
        <v>6373</v>
      </c>
      <c r="G99" s="405">
        <f>'Street &amp; AreaLighting (FPC)'!$J134</f>
        <v>0.04</v>
      </c>
      <c r="H99" s="399">
        <f t="shared" si="38"/>
        <v>255</v>
      </c>
      <c r="J99" s="404">
        <f>'Street &amp; AreaLighting (PCA)'!I114</f>
        <v>6239</v>
      </c>
      <c r="K99" s="405">
        <f>'Street &amp; AreaLighting (PCA)'!H114</f>
        <v>0.01</v>
      </c>
      <c r="L99" s="399">
        <f t="shared" si="39"/>
        <v>62</v>
      </c>
      <c r="N99" s="521">
        <f t="shared" si="40"/>
        <v>0.05</v>
      </c>
      <c r="O99" s="248">
        <f t="shared" si="40"/>
        <v>317</v>
      </c>
    </row>
    <row r="100" spans="1:15">
      <c r="A100" s="395">
        <f t="shared" si="25"/>
        <v>94</v>
      </c>
      <c r="B100" s="417" t="str">
        <f>+B99</f>
        <v>55E &amp; 56E</v>
      </c>
      <c r="C100" s="414" t="s">
        <v>19</v>
      </c>
      <c r="D100" s="414">
        <v>200</v>
      </c>
      <c r="E100" s="414"/>
      <c r="F100" s="404">
        <f>'Street &amp; AreaLighting (FPC)'!$L135</f>
        <v>13607</v>
      </c>
      <c r="G100" s="405">
        <f>'Street &amp; AreaLighting (FPC)'!$J135</f>
        <v>0.04</v>
      </c>
      <c r="H100" s="399">
        <f t="shared" si="38"/>
        <v>544</v>
      </c>
      <c r="J100" s="404">
        <f>'Street &amp; AreaLighting (PCA)'!I115</f>
        <v>13460</v>
      </c>
      <c r="K100" s="405">
        <f>'Street &amp; AreaLighting (PCA)'!H115</f>
        <v>0.01</v>
      </c>
      <c r="L100" s="399">
        <f t="shared" si="39"/>
        <v>135</v>
      </c>
      <c r="N100" s="521">
        <f t="shared" si="40"/>
        <v>0.05</v>
      </c>
      <c r="O100" s="248">
        <f t="shared" si="40"/>
        <v>679</v>
      </c>
    </row>
    <row r="101" spans="1:15">
      <c r="A101" s="395">
        <f t="shared" si="25"/>
        <v>95</v>
      </c>
      <c r="B101" s="417" t="str">
        <f>+B100</f>
        <v>55E &amp; 56E</v>
      </c>
      <c r="C101" s="414" t="s">
        <v>19</v>
      </c>
      <c r="D101" s="414">
        <v>250</v>
      </c>
      <c r="E101" s="414"/>
      <c r="F101" s="404">
        <f>'Street &amp; AreaLighting (FPC)'!$L136</f>
        <v>1461</v>
      </c>
      <c r="G101" s="405">
        <f>'Street &amp; AreaLighting (FPC)'!$J136</f>
        <v>0.05</v>
      </c>
      <c r="H101" s="399">
        <f t="shared" si="38"/>
        <v>73</v>
      </c>
      <c r="J101" s="404">
        <f>'Street &amp; AreaLighting (PCA)'!I116</f>
        <v>1417</v>
      </c>
      <c r="K101" s="405">
        <f>'Street &amp; AreaLighting (PCA)'!H116</f>
        <v>0.01</v>
      </c>
      <c r="L101" s="399">
        <f t="shared" si="39"/>
        <v>14</v>
      </c>
      <c r="N101" s="521">
        <f t="shared" si="40"/>
        <v>6.0000000000000005E-2</v>
      </c>
      <c r="O101" s="248">
        <f t="shared" si="40"/>
        <v>87</v>
      </c>
    </row>
    <row r="102" spans="1:15">
      <c r="A102" s="395">
        <f t="shared" si="25"/>
        <v>96</v>
      </c>
      <c r="B102" s="417" t="str">
        <f>+B101</f>
        <v>55E &amp; 56E</v>
      </c>
      <c r="C102" s="414" t="s">
        <v>19</v>
      </c>
      <c r="D102" s="414">
        <v>400</v>
      </c>
      <c r="E102" s="414"/>
      <c r="F102" s="404">
        <f>'Street &amp; AreaLighting (FPC)'!$L137</f>
        <v>604</v>
      </c>
      <c r="G102" s="405">
        <f>'Street &amp; AreaLighting (FPC)'!$J137</f>
        <v>0.06</v>
      </c>
      <c r="H102" s="399">
        <f t="shared" si="38"/>
        <v>36</v>
      </c>
      <c r="J102" s="404">
        <f>'Street &amp; AreaLighting (PCA)'!I117</f>
        <v>589</v>
      </c>
      <c r="K102" s="405">
        <f>'Street &amp; AreaLighting (PCA)'!H117</f>
        <v>0.02</v>
      </c>
      <c r="L102" s="399">
        <f t="shared" si="39"/>
        <v>12</v>
      </c>
      <c r="N102" s="521">
        <f t="shared" si="40"/>
        <v>0.08</v>
      </c>
      <c r="O102" s="248">
        <f t="shared" si="40"/>
        <v>48</v>
      </c>
    </row>
    <row r="103" spans="1:15">
      <c r="A103" s="395">
        <f t="shared" si="25"/>
        <v>97</v>
      </c>
      <c r="B103" s="417"/>
      <c r="C103" s="414"/>
      <c r="D103" s="414"/>
      <c r="E103" s="414"/>
      <c r="F103" s="409"/>
      <c r="G103" s="398"/>
      <c r="H103" s="409"/>
      <c r="J103" s="409"/>
      <c r="K103" s="398"/>
      <c r="L103" s="409"/>
    </row>
    <row r="104" spans="1:15">
      <c r="A104" s="395">
        <f t="shared" si="25"/>
        <v>98</v>
      </c>
      <c r="B104" s="417" t="str">
        <f>+B102</f>
        <v>55E &amp; 56E</v>
      </c>
      <c r="C104" s="414" t="s">
        <v>198</v>
      </c>
      <c r="D104" s="414">
        <v>250</v>
      </c>
      <c r="E104" s="414"/>
      <c r="F104" s="404">
        <f>'Street &amp; AreaLighting (FPC)'!$L139</f>
        <v>72</v>
      </c>
      <c r="G104" s="405">
        <f>'Street &amp; AreaLighting (FPC)'!$J139</f>
        <v>0.05</v>
      </c>
      <c r="H104" s="399">
        <f>ROUND($F104*G104,0)</f>
        <v>4</v>
      </c>
      <c r="J104" s="404">
        <f>'Street &amp; AreaLighting (PCA)'!I119</f>
        <v>72</v>
      </c>
      <c r="K104" s="405">
        <f>'Street &amp; AreaLighting (PCA)'!H119</f>
        <v>0.01</v>
      </c>
      <c r="L104" s="399">
        <f t="shared" ref="L104" si="41">ROUND($J104*K104,0)</f>
        <v>1</v>
      </c>
      <c r="N104" s="521">
        <f>G104+K104</f>
        <v>6.0000000000000005E-2</v>
      </c>
      <c r="O104" s="248">
        <f t="shared" ref="O104" si="42">H104+L104</f>
        <v>5</v>
      </c>
    </row>
    <row r="105" spans="1:15">
      <c r="A105" s="395">
        <f t="shared" si="25"/>
        <v>99</v>
      </c>
      <c r="B105" s="417"/>
      <c r="C105" s="414"/>
      <c r="D105" s="414"/>
      <c r="E105" s="414"/>
      <c r="F105" s="409"/>
      <c r="G105" s="398"/>
      <c r="H105" s="409"/>
      <c r="J105" s="409"/>
      <c r="K105" s="398"/>
      <c r="L105" s="409"/>
    </row>
    <row r="106" spans="1:15">
      <c r="A106" s="395">
        <f t="shared" si="25"/>
        <v>100</v>
      </c>
      <c r="B106" s="417" t="s">
        <v>204</v>
      </c>
      <c r="C106" s="414" t="s">
        <v>186</v>
      </c>
      <c r="D106" s="411" t="s">
        <v>187</v>
      </c>
      <c r="E106" s="411"/>
      <c r="F106" s="404">
        <f>'Street &amp; AreaLighting (FPC)'!$L141</f>
        <v>4086</v>
      </c>
      <c r="G106" s="405">
        <f>'Street &amp; AreaLighting (FPC)'!$J141</f>
        <v>0.05</v>
      </c>
      <c r="H106" s="399">
        <f t="shared" ref="H106:H114" si="43">ROUND($F106*G106,0)</f>
        <v>204</v>
      </c>
      <c r="J106" s="404">
        <f>'Street &amp; AreaLighting (PCA)'!I121</f>
        <v>4816</v>
      </c>
      <c r="K106" s="405">
        <f>'Street &amp; AreaLighting (PCA)'!H121</f>
        <v>0</v>
      </c>
      <c r="L106" s="399">
        <f t="shared" ref="L106:L114" si="44">ROUND($J106*K106,0)</f>
        <v>0</v>
      </c>
      <c r="N106" s="521">
        <f t="shared" ref="N106:O114" si="45">G106+K106</f>
        <v>0.05</v>
      </c>
      <c r="O106" s="248">
        <f t="shared" si="45"/>
        <v>204</v>
      </c>
    </row>
    <row r="107" spans="1:15">
      <c r="A107" s="395">
        <f t="shared" si="25"/>
        <v>101</v>
      </c>
      <c r="B107" s="417" t="s">
        <v>204</v>
      </c>
      <c r="C107" s="414" t="s">
        <v>186</v>
      </c>
      <c r="D107" s="411" t="s">
        <v>188</v>
      </c>
      <c r="E107" s="411"/>
      <c r="F107" s="404">
        <f>'Street &amp; AreaLighting (FPC)'!$L142</f>
        <v>0</v>
      </c>
      <c r="G107" s="405">
        <f>'Street &amp; AreaLighting (FPC)'!$J142</f>
        <v>0.05</v>
      </c>
      <c r="H107" s="399">
        <f t="shared" si="43"/>
        <v>0</v>
      </c>
      <c r="J107" s="404">
        <f>'Street &amp; AreaLighting (PCA)'!I122</f>
        <v>0</v>
      </c>
      <c r="K107" s="405">
        <f>'Street &amp; AreaLighting (PCA)'!H122</f>
        <v>0</v>
      </c>
      <c r="L107" s="399">
        <f t="shared" si="44"/>
        <v>0</v>
      </c>
      <c r="N107" s="521">
        <f t="shared" si="45"/>
        <v>0.05</v>
      </c>
      <c r="O107" s="248">
        <f t="shared" si="45"/>
        <v>0</v>
      </c>
    </row>
    <row r="108" spans="1:15">
      <c r="A108" s="395">
        <f t="shared" si="25"/>
        <v>102</v>
      </c>
      <c r="B108" s="417" t="s">
        <v>204</v>
      </c>
      <c r="C108" s="414" t="s">
        <v>186</v>
      </c>
      <c r="D108" s="411" t="s">
        <v>189</v>
      </c>
      <c r="E108" s="411"/>
      <c r="F108" s="404">
        <f>'Street &amp; AreaLighting (FPC)'!$L143</f>
        <v>1116</v>
      </c>
      <c r="G108" s="405">
        <f>'Street &amp; AreaLighting (FPC)'!$J143</f>
        <v>0.05</v>
      </c>
      <c r="H108" s="399">
        <f t="shared" si="43"/>
        <v>56</v>
      </c>
      <c r="J108" s="404">
        <f>'Street &amp; AreaLighting (PCA)'!I123</f>
        <v>1268</v>
      </c>
      <c r="K108" s="405">
        <f>'Street &amp; AreaLighting (PCA)'!H123</f>
        <v>0.01</v>
      </c>
      <c r="L108" s="399">
        <f t="shared" si="44"/>
        <v>13</v>
      </c>
      <c r="N108" s="521">
        <f t="shared" si="45"/>
        <v>6.0000000000000005E-2</v>
      </c>
      <c r="O108" s="248">
        <f t="shared" si="45"/>
        <v>69</v>
      </c>
    </row>
    <row r="109" spans="1:15">
      <c r="A109" s="395">
        <f t="shared" ref="A109:A157" si="46">+A108+1</f>
        <v>103</v>
      </c>
      <c r="B109" s="417" t="s">
        <v>204</v>
      </c>
      <c r="C109" s="414" t="s">
        <v>186</v>
      </c>
      <c r="D109" s="411" t="s">
        <v>190</v>
      </c>
      <c r="E109" s="411"/>
      <c r="F109" s="404">
        <f>'Street &amp; AreaLighting (FPC)'!$L144</f>
        <v>0</v>
      </c>
      <c r="G109" s="405">
        <f>'Street &amp; AreaLighting (FPC)'!$J144</f>
        <v>0.05</v>
      </c>
      <c r="H109" s="399">
        <f t="shared" si="43"/>
        <v>0</v>
      </c>
      <c r="J109" s="404">
        <f>'Street &amp; AreaLighting (PCA)'!I124</f>
        <v>0</v>
      </c>
      <c r="K109" s="405">
        <f>'Street &amp; AreaLighting (PCA)'!H124</f>
        <v>0.01</v>
      </c>
      <c r="L109" s="399">
        <f t="shared" si="44"/>
        <v>0</v>
      </c>
      <c r="N109" s="521">
        <f t="shared" si="45"/>
        <v>6.0000000000000005E-2</v>
      </c>
      <c r="O109" s="248">
        <f t="shared" si="45"/>
        <v>0</v>
      </c>
    </row>
    <row r="110" spans="1:15">
      <c r="A110" s="395">
        <f t="shared" si="46"/>
        <v>104</v>
      </c>
      <c r="B110" s="417" t="s">
        <v>204</v>
      </c>
      <c r="C110" s="414" t="s">
        <v>186</v>
      </c>
      <c r="D110" s="411" t="s">
        <v>191</v>
      </c>
      <c r="E110" s="411"/>
      <c r="F110" s="404">
        <f>'Street &amp; AreaLighting (FPC)'!$L145</f>
        <v>0</v>
      </c>
      <c r="G110" s="405">
        <f>'Street &amp; AreaLighting (FPC)'!$J145</f>
        <v>0.05</v>
      </c>
      <c r="H110" s="399">
        <f t="shared" si="43"/>
        <v>0</v>
      </c>
      <c r="J110" s="404">
        <f>'Street &amp; AreaLighting (PCA)'!I125</f>
        <v>0</v>
      </c>
      <c r="K110" s="405">
        <f>'Street &amp; AreaLighting (PCA)'!H125</f>
        <v>0.01</v>
      </c>
      <c r="L110" s="399">
        <f t="shared" si="44"/>
        <v>0</v>
      </c>
      <c r="N110" s="521">
        <f t="shared" si="45"/>
        <v>6.0000000000000005E-2</v>
      </c>
      <c r="O110" s="248">
        <f t="shared" si="45"/>
        <v>0</v>
      </c>
    </row>
    <row r="111" spans="1:15">
      <c r="A111" s="395">
        <f t="shared" si="46"/>
        <v>105</v>
      </c>
      <c r="B111" s="417" t="s">
        <v>204</v>
      </c>
      <c r="C111" s="414" t="s">
        <v>186</v>
      </c>
      <c r="D111" s="411" t="s">
        <v>192</v>
      </c>
      <c r="E111" s="411"/>
      <c r="F111" s="404">
        <f>'Street &amp; AreaLighting (FPC)'!$L146</f>
        <v>0</v>
      </c>
      <c r="G111" s="405">
        <f>'Street &amp; AreaLighting (FPC)'!$J146</f>
        <v>0.05</v>
      </c>
      <c r="H111" s="399">
        <f t="shared" si="43"/>
        <v>0</v>
      </c>
      <c r="J111" s="404">
        <f>'Street &amp; AreaLighting (PCA)'!I126</f>
        <v>0</v>
      </c>
      <c r="K111" s="405">
        <f>'Street &amp; AreaLighting (PCA)'!H126</f>
        <v>0.01</v>
      </c>
      <c r="L111" s="399">
        <f t="shared" si="44"/>
        <v>0</v>
      </c>
      <c r="N111" s="521">
        <f t="shared" si="45"/>
        <v>6.0000000000000005E-2</v>
      </c>
      <c r="O111" s="248">
        <f t="shared" si="45"/>
        <v>0</v>
      </c>
    </row>
    <row r="112" spans="1:15">
      <c r="A112" s="395">
        <f t="shared" si="46"/>
        <v>106</v>
      </c>
      <c r="B112" s="417" t="s">
        <v>204</v>
      </c>
      <c r="C112" s="414" t="s">
        <v>186</v>
      </c>
      <c r="D112" s="411" t="s">
        <v>193</v>
      </c>
      <c r="E112" s="411"/>
      <c r="F112" s="404">
        <f>'Street &amp; AreaLighting (FPC)'!$L147</f>
        <v>0</v>
      </c>
      <c r="G112" s="405">
        <f>'Street &amp; AreaLighting (FPC)'!$J147</f>
        <v>0.06</v>
      </c>
      <c r="H112" s="399">
        <f t="shared" si="43"/>
        <v>0</v>
      </c>
      <c r="J112" s="404">
        <f>'Street &amp; AreaLighting (PCA)'!I127</f>
        <v>0</v>
      </c>
      <c r="K112" s="405">
        <f>'Street &amp; AreaLighting (PCA)'!H127</f>
        <v>0.01</v>
      </c>
      <c r="L112" s="399">
        <f t="shared" si="44"/>
        <v>0</v>
      </c>
      <c r="N112" s="521">
        <f t="shared" si="45"/>
        <v>6.9999999999999993E-2</v>
      </c>
      <c r="O112" s="248">
        <f t="shared" si="45"/>
        <v>0</v>
      </c>
    </row>
    <row r="113" spans="1:15">
      <c r="A113" s="395">
        <f t="shared" si="46"/>
        <v>107</v>
      </c>
      <c r="B113" s="417" t="s">
        <v>204</v>
      </c>
      <c r="C113" s="414" t="s">
        <v>186</v>
      </c>
      <c r="D113" s="411" t="s">
        <v>194</v>
      </c>
      <c r="E113" s="411"/>
      <c r="F113" s="404">
        <f>'Street &amp; AreaLighting (FPC)'!$L148</f>
        <v>0</v>
      </c>
      <c r="G113" s="405">
        <f>'Street &amp; AreaLighting (FPC)'!$J148</f>
        <v>0.06</v>
      </c>
      <c r="H113" s="399">
        <f t="shared" si="43"/>
        <v>0</v>
      </c>
      <c r="J113" s="404">
        <f>'Street &amp; AreaLighting (PCA)'!I128</f>
        <v>0</v>
      </c>
      <c r="K113" s="405">
        <f>'Street &amp; AreaLighting (PCA)'!H128</f>
        <v>0.01</v>
      </c>
      <c r="L113" s="399">
        <f t="shared" si="44"/>
        <v>0</v>
      </c>
      <c r="N113" s="521">
        <f t="shared" si="45"/>
        <v>6.9999999999999993E-2</v>
      </c>
      <c r="O113" s="248">
        <f t="shared" si="45"/>
        <v>0</v>
      </c>
    </row>
    <row r="114" spans="1:15">
      <c r="A114" s="395">
        <f t="shared" si="46"/>
        <v>108</v>
      </c>
      <c r="B114" s="417" t="s">
        <v>204</v>
      </c>
      <c r="C114" s="414" t="s">
        <v>186</v>
      </c>
      <c r="D114" s="411" t="s">
        <v>195</v>
      </c>
      <c r="E114" s="411"/>
      <c r="F114" s="404">
        <f>'Street &amp; AreaLighting (FPC)'!$L149</f>
        <v>0</v>
      </c>
      <c r="G114" s="405">
        <f>'Street &amp; AreaLighting (FPC)'!$J149</f>
        <v>0.06</v>
      </c>
      <c r="H114" s="399">
        <f t="shared" si="43"/>
        <v>0</v>
      </c>
      <c r="J114" s="404">
        <f>'Street &amp; AreaLighting (PCA)'!I129</f>
        <v>0</v>
      </c>
      <c r="K114" s="405">
        <f>'Street &amp; AreaLighting (PCA)'!H129</f>
        <v>0.02</v>
      </c>
      <c r="L114" s="399">
        <f t="shared" si="44"/>
        <v>0</v>
      </c>
      <c r="N114" s="521">
        <f t="shared" si="45"/>
        <v>0.08</v>
      </c>
      <c r="O114" s="248">
        <f t="shared" si="45"/>
        <v>0</v>
      </c>
    </row>
    <row r="115" spans="1:15">
      <c r="A115" s="395">
        <f t="shared" si="46"/>
        <v>109</v>
      </c>
      <c r="B115" s="417"/>
      <c r="C115" s="414"/>
      <c r="D115" s="414"/>
      <c r="E115" s="414"/>
      <c r="F115" s="409"/>
      <c r="G115" s="398"/>
      <c r="H115" s="409"/>
      <c r="J115" s="409"/>
      <c r="K115" s="398"/>
      <c r="L115" s="409"/>
    </row>
    <row r="116" spans="1:15">
      <c r="A116" s="395">
        <f t="shared" si="46"/>
        <v>110</v>
      </c>
      <c r="B116" s="396" t="s">
        <v>205</v>
      </c>
      <c r="C116" s="414"/>
      <c r="D116" s="414"/>
      <c r="E116" s="414"/>
      <c r="F116" s="409"/>
      <c r="G116" s="398"/>
      <c r="H116" s="409"/>
      <c r="J116" s="409"/>
      <c r="K116" s="398"/>
      <c r="L116" s="409"/>
    </row>
    <row r="117" spans="1:15">
      <c r="A117" s="395">
        <f t="shared" si="46"/>
        <v>111</v>
      </c>
      <c r="B117" s="417" t="s">
        <v>206</v>
      </c>
      <c r="C117" s="414" t="s">
        <v>207</v>
      </c>
      <c r="D117" s="414">
        <v>0</v>
      </c>
      <c r="E117" s="414"/>
      <c r="F117" s="404">
        <f>'Street &amp; AreaLighting (FPC)'!$L$191</f>
        <v>13488333</v>
      </c>
      <c r="G117" s="405">
        <f>'Street &amp; AreaLighting (FPC)'!$J$191</f>
        <v>6.0000000000000002E-5</v>
      </c>
      <c r="H117" s="399">
        <f>ROUND($F117*G117,0)</f>
        <v>809</v>
      </c>
      <c r="J117" s="404">
        <f>'Street &amp; AreaLighting (PCA)'!I132</f>
        <v>13088013</v>
      </c>
      <c r="K117" s="405">
        <f>'Street &amp; AreaLighting (PCA)'!H132</f>
        <v>9.0000000000000006E-5</v>
      </c>
      <c r="L117" s="399">
        <f t="shared" ref="L117" si="47">ROUND($J117*K117,0)</f>
        <v>1178</v>
      </c>
      <c r="N117" s="521">
        <f t="shared" ref="N117:O117" si="48">G117+K117</f>
        <v>1.5000000000000001E-4</v>
      </c>
      <c r="O117" s="248">
        <f t="shared" si="48"/>
        <v>1987</v>
      </c>
    </row>
    <row r="118" spans="1:15">
      <c r="A118" s="395">
        <f t="shared" si="46"/>
        <v>112</v>
      </c>
      <c r="B118" s="417"/>
      <c r="C118" s="414"/>
      <c r="D118" s="414"/>
      <c r="E118" s="414"/>
      <c r="F118" s="409"/>
      <c r="G118" s="398"/>
      <c r="H118" s="409"/>
      <c r="J118" s="409"/>
      <c r="K118" s="398"/>
      <c r="L118" s="409"/>
    </row>
    <row r="119" spans="1:15">
      <c r="A119" s="395">
        <f t="shared" si="46"/>
        <v>113</v>
      </c>
      <c r="B119" s="396" t="s">
        <v>208</v>
      </c>
      <c r="C119" s="414"/>
      <c r="D119" s="414"/>
      <c r="E119" s="414"/>
      <c r="F119" s="409"/>
      <c r="G119" s="398"/>
      <c r="H119" s="409"/>
      <c r="J119" s="409"/>
      <c r="K119" s="398"/>
      <c r="L119" s="409"/>
    </row>
    <row r="120" spans="1:15">
      <c r="A120" s="395">
        <f t="shared" si="46"/>
        <v>114</v>
      </c>
      <c r="B120" s="401" t="s">
        <v>209</v>
      </c>
      <c r="C120" s="414" t="s">
        <v>19</v>
      </c>
      <c r="D120" s="414">
        <v>70</v>
      </c>
      <c r="E120" s="414"/>
      <c r="F120" s="404">
        <f>'Street &amp; AreaLighting (FPC)'!$L152</f>
        <v>689</v>
      </c>
      <c r="G120" s="405">
        <f>'Street &amp; AreaLighting (FPC)'!$J152</f>
        <v>0.03</v>
      </c>
      <c r="H120" s="399">
        <f t="shared" ref="H120:H125" si="49">ROUND($F120*G120,0)</f>
        <v>21</v>
      </c>
      <c r="J120" s="404">
        <f>'Street &amp; AreaLighting (PCA)'!I135</f>
        <v>687</v>
      </c>
      <c r="K120" s="405">
        <f>'Street &amp; AreaLighting (PCA)'!H135</f>
        <v>0</v>
      </c>
      <c r="L120" s="399">
        <f t="shared" ref="L120:L125" si="50">ROUND($J120*K120,0)</f>
        <v>0</v>
      </c>
      <c r="N120" s="521">
        <f t="shared" ref="N120:O125" si="51">G120+K120</f>
        <v>0.03</v>
      </c>
      <c r="O120" s="248">
        <f t="shared" si="51"/>
        <v>21</v>
      </c>
    </row>
    <row r="121" spans="1:15">
      <c r="A121" s="395">
        <f t="shared" si="46"/>
        <v>115</v>
      </c>
      <c r="B121" s="417" t="str">
        <f>+B120</f>
        <v>58E &amp; 59E - Directional</v>
      </c>
      <c r="C121" s="414" t="s">
        <v>19</v>
      </c>
      <c r="D121" s="414">
        <v>100</v>
      </c>
      <c r="E121" s="414"/>
      <c r="F121" s="404">
        <f>'Street &amp; AreaLighting (FPC)'!$L153</f>
        <v>68</v>
      </c>
      <c r="G121" s="405">
        <f>'Street &amp; AreaLighting (FPC)'!$J153</f>
        <v>0.03</v>
      </c>
      <c r="H121" s="399">
        <f t="shared" si="49"/>
        <v>2</v>
      </c>
      <c r="J121" s="404">
        <f>'Street &amp; AreaLighting (PCA)'!I136</f>
        <v>89</v>
      </c>
      <c r="K121" s="405">
        <f>'Street &amp; AreaLighting (PCA)'!H136</f>
        <v>0.01</v>
      </c>
      <c r="L121" s="399">
        <f t="shared" si="50"/>
        <v>1</v>
      </c>
      <c r="N121" s="521">
        <f t="shared" si="51"/>
        <v>0.04</v>
      </c>
      <c r="O121" s="248">
        <f t="shared" si="51"/>
        <v>3</v>
      </c>
    </row>
    <row r="122" spans="1:15">
      <c r="A122" s="395">
        <f t="shared" si="46"/>
        <v>116</v>
      </c>
      <c r="B122" s="417" t="str">
        <f>+B121</f>
        <v>58E &amp; 59E - Directional</v>
      </c>
      <c r="C122" s="414" t="s">
        <v>19</v>
      </c>
      <c r="D122" s="414">
        <v>150</v>
      </c>
      <c r="E122" s="414"/>
      <c r="F122" s="404">
        <f>'Street &amp; AreaLighting (FPC)'!$L154</f>
        <v>2005</v>
      </c>
      <c r="G122" s="405">
        <f>'Street &amp; AreaLighting (FPC)'!$J154</f>
        <v>0.04</v>
      </c>
      <c r="H122" s="399">
        <f t="shared" si="49"/>
        <v>80</v>
      </c>
      <c r="J122" s="404">
        <f>'Street &amp; AreaLighting (PCA)'!I137</f>
        <v>1992</v>
      </c>
      <c r="K122" s="405">
        <f>'Street &amp; AreaLighting (PCA)'!H137</f>
        <v>0.01</v>
      </c>
      <c r="L122" s="399">
        <f t="shared" si="50"/>
        <v>20</v>
      </c>
      <c r="N122" s="521">
        <f t="shared" si="51"/>
        <v>0.05</v>
      </c>
      <c r="O122" s="248">
        <f t="shared" si="51"/>
        <v>100</v>
      </c>
    </row>
    <row r="123" spans="1:15">
      <c r="A123" s="395">
        <f t="shared" si="46"/>
        <v>117</v>
      </c>
      <c r="B123" s="417" t="str">
        <f>+B122</f>
        <v>58E &amp; 59E - Directional</v>
      </c>
      <c r="C123" s="414" t="s">
        <v>19</v>
      </c>
      <c r="D123" s="414">
        <v>200</v>
      </c>
      <c r="E123" s="414"/>
      <c r="F123" s="404">
        <f>'Street &amp; AreaLighting (FPC)'!$L155</f>
        <v>3528</v>
      </c>
      <c r="G123" s="405">
        <f>'Street &amp; AreaLighting (FPC)'!$J155</f>
        <v>0.04</v>
      </c>
      <c r="H123" s="399">
        <f t="shared" si="49"/>
        <v>141</v>
      </c>
      <c r="J123" s="404">
        <f>'Street &amp; AreaLighting (PCA)'!I138</f>
        <v>3427</v>
      </c>
      <c r="K123" s="405">
        <f>'Street &amp; AreaLighting (PCA)'!H138</f>
        <v>0.01</v>
      </c>
      <c r="L123" s="399">
        <f t="shared" si="50"/>
        <v>34</v>
      </c>
      <c r="N123" s="521">
        <f t="shared" si="51"/>
        <v>0.05</v>
      </c>
      <c r="O123" s="248">
        <f t="shared" si="51"/>
        <v>175</v>
      </c>
    </row>
    <row r="124" spans="1:15">
      <c r="A124" s="395">
        <f t="shared" si="46"/>
        <v>118</v>
      </c>
      <c r="B124" s="417" t="str">
        <f>+B123</f>
        <v>58E &amp; 59E - Directional</v>
      </c>
      <c r="C124" s="414" t="s">
        <v>19</v>
      </c>
      <c r="D124" s="414">
        <v>250</v>
      </c>
      <c r="E124" s="414"/>
      <c r="F124" s="404">
        <f>'Street &amp; AreaLighting (FPC)'!$L156</f>
        <v>481</v>
      </c>
      <c r="G124" s="405">
        <f>'Street &amp; AreaLighting (FPC)'!$J156</f>
        <v>0.05</v>
      </c>
      <c r="H124" s="399">
        <f t="shared" si="49"/>
        <v>24</v>
      </c>
      <c r="J124" s="404">
        <f>'Street &amp; AreaLighting (PCA)'!I139</f>
        <v>468</v>
      </c>
      <c r="K124" s="405">
        <f>'Street &amp; AreaLighting (PCA)'!H139</f>
        <v>0.01</v>
      </c>
      <c r="L124" s="399">
        <f t="shared" si="50"/>
        <v>5</v>
      </c>
      <c r="N124" s="521">
        <f t="shared" si="51"/>
        <v>6.0000000000000005E-2</v>
      </c>
      <c r="O124" s="248">
        <f t="shared" si="51"/>
        <v>29</v>
      </c>
    </row>
    <row r="125" spans="1:15">
      <c r="A125" s="395">
        <f t="shared" si="46"/>
        <v>119</v>
      </c>
      <c r="B125" s="417" t="str">
        <f>+B124</f>
        <v>58E &amp; 59E - Directional</v>
      </c>
      <c r="C125" s="414" t="s">
        <v>19</v>
      </c>
      <c r="D125" s="414">
        <v>400</v>
      </c>
      <c r="E125" s="414"/>
      <c r="F125" s="404">
        <f>'Street &amp; AreaLighting (FPC)'!$L157</f>
        <v>4617</v>
      </c>
      <c r="G125" s="405">
        <f>'Street &amp; AreaLighting (FPC)'!$J157</f>
        <v>0.06</v>
      </c>
      <c r="H125" s="399">
        <f t="shared" si="49"/>
        <v>277</v>
      </c>
      <c r="J125" s="404">
        <f>'Street &amp; AreaLighting (PCA)'!I140</f>
        <v>4547</v>
      </c>
      <c r="K125" s="405">
        <f>'Street &amp; AreaLighting (PCA)'!H140</f>
        <v>0.02</v>
      </c>
      <c r="L125" s="399">
        <f t="shared" si="50"/>
        <v>91</v>
      </c>
      <c r="N125" s="521">
        <f t="shared" si="51"/>
        <v>0.08</v>
      </c>
      <c r="O125" s="248">
        <f t="shared" si="51"/>
        <v>368</v>
      </c>
    </row>
    <row r="126" spans="1:15">
      <c r="A126" s="395">
        <f t="shared" si="46"/>
        <v>120</v>
      </c>
      <c r="B126" s="417"/>
      <c r="C126" s="414"/>
      <c r="D126" s="414"/>
      <c r="E126" s="414"/>
      <c r="F126" s="409"/>
      <c r="G126" s="398"/>
      <c r="H126" s="409"/>
      <c r="J126" s="409"/>
      <c r="K126" s="398"/>
      <c r="L126" s="409"/>
    </row>
    <row r="127" spans="1:15">
      <c r="A127" s="395">
        <f t="shared" si="46"/>
        <v>121</v>
      </c>
      <c r="B127" s="401" t="s">
        <v>210</v>
      </c>
      <c r="C127" s="414" t="s">
        <v>19</v>
      </c>
      <c r="D127" s="414">
        <v>100</v>
      </c>
      <c r="E127" s="414"/>
      <c r="F127" s="404">
        <f>'Street &amp; AreaLighting (FPC)'!$L159</f>
        <v>13</v>
      </c>
      <c r="G127" s="405">
        <f>'Street &amp; AreaLighting (FPC)'!$J159</f>
        <v>0.03</v>
      </c>
      <c r="H127" s="399">
        <f t="shared" ref="H127:H131" si="52">ROUND($F127*G127,0)</f>
        <v>0</v>
      </c>
      <c r="J127" s="404">
        <f>'Street &amp; AreaLighting (PCA)'!I142</f>
        <v>12</v>
      </c>
      <c r="K127" s="405">
        <f>'Street &amp; AreaLighting (PCA)'!H142</f>
        <v>0.01</v>
      </c>
      <c r="L127" s="399">
        <f t="shared" ref="L127:L131" si="53">ROUND($J127*K127,0)</f>
        <v>0</v>
      </c>
      <c r="N127" s="521">
        <f t="shared" ref="N127:O131" si="54">G127+K127</f>
        <v>0.04</v>
      </c>
      <c r="O127" s="248">
        <f t="shared" si="54"/>
        <v>0</v>
      </c>
    </row>
    <row r="128" spans="1:15">
      <c r="A128" s="395">
        <f t="shared" si="46"/>
        <v>122</v>
      </c>
      <c r="B128" s="417" t="str">
        <f>B127</f>
        <v>58E &amp; 59E - Horizontal</v>
      </c>
      <c r="C128" s="414" t="s">
        <v>19</v>
      </c>
      <c r="D128" s="414">
        <v>150</v>
      </c>
      <c r="E128" s="414"/>
      <c r="F128" s="404">
        <f>'Street &amp; AreaLighting (FPC)'!$L160</f>
        <v>282</v>
      </c>
      <c r="G128" s="405">
        <f>'Street &amp; AreaLighting (FPC)'!$J160</f>
        <v>0.04</v>
      </c>
      <c r="H128" s="399">
        <f t="shared" si="52"/>
        <v>11</v>
      </c>
      <c r="J128" s="404">
        <f>'Street &amp; AreaLighting (PCA)'!I143</f>
        <v>240</v>
      </c>
      <c r="K128" s="405">
        <f>'Street &amp; AreaLighting (PCA)'!H143</f>
        <v>0.01</v>
      </c>
      <c r="L128" s="399">
        <f t="shared" si="53"/>
        <v>2</v>
      </c>
      <c r="N128" s="521">
        <f t="shared" si="54"/>
        <v>0.05</v>
      </c>
      <c r="O128" s="248">
        <f t="shared" si="54"/>
        <v>13</v>
      </c>
    </row>
    <row r="129" spans="1:15">
      <c r="A129" s="395">
        <f t="shared" si="46"/>
        <v>123</v>
      </c>
      <c r="B129" s="417" t="str">
        <f>B128</f>
        <v>58E &amp; 59E - Horizontal</v>
      </c>
      <c r="C129" s="414" t="s">
        <v>19</v>
      </c>
      <c r="D129" s="414">
        <v>200</v>
      </c>
      <c r="E129" s="414"/>
      <c r="F129" s="404">
        <f>'Street &amp; AreaLighting (FPC)'!$L161</f>
        <v>156</v>
      </c>
      <c r="G129" s="405">
        <f>'Street &amp; AreaLighting (FPC)'!$J161</f>
        <v>0.04</v>
      </c>
      <c r="H129" s="399">
        <f t="shared" si="52"/>
        <v>6</v>
      </c>
      <c r="J129" s="404">
        <f>'Street &amp; AreaLighting (PCA)'!I144</f>
        <v>156</v>
      </c>
      <c r="K129" s="405">
        <f>'Street &amp; AreaLighting (PCA)'!H144</f>
        <v>0.01</v>
      </c>
      <c r="L129" s="399">
        <f t="shared" si="53"/>
        <v>2</v>
      </c>
      <c r="N129" s="521">
        <f t="shared" si="54"/>
        <v>0.05</v>
      </c>
      <c r="O129" s="248">
        <f t="shared" si="54"/>
        <v>8</v>
      </c>
    </row>
    <row r="130" spans="1:15">
      <c r="A130" s="395">
        <f t="shared" si="46"/>
        <v>124</v>
      </c>
      <c r="B130" s="417" t="str">
        <f>B129</f>
        <v>58E &amp; 59E - Horizontal</v>
      </c>
      <c r="C130" s="414" t="s">
        <v>19</v>
      </c>
      <c r="D130" s="414">
        <v>250</v>
      </c>
      <c r="E130" s="414"/>
      <c r="F130" s="404">
        <f>'Street &amp; AreaLighting (FPC)'!$L162</f>
        <v>424</v>
      </c>
      <c r="G130" s="405">
        <f>'Street &amp; AreaLighting (FPC)'!$J162</f>
        <v>0.05</v>
      </c>
      <c r="H130" s="399">
        <f t="shared" si="52"/>
        <v>21</v>
      </c>
      <c r="J130" s="404">
        <f>'Street &amp; AreaLighting (PCA)'!I145</f>
        <v>420</v>
      </c>
      <c r="K130" s="405">
        <f>'Street &amp; AreaLighting (PCA)'!H145</f>
        <v>0.01</v>
      </c>
      <c r="L130" s="399">
        <f t="shared" si="53"/>
        <v>4</v>
      </c>
      <c r="N130" s="521">
        <f t="shared" si="54"/>
        <v>6.0000000000000005E-2</v>
      </c>
      <c r="O130" s="248">
        <f t="shared" si="54"/>
        <v>25</v>
      </c>
    </row>
    <row r="131" spans="1:15">
      <c r="A131" s="395">
        <f t="shared" si="46"/>
        <v>125</v>
      </c>
      <c r="B131" s="417" t="str">
        <f>B130</f>
        <v>58E &amp; 59E - Horizontal</v>
      </c>
      <c r="C131" s="414" t="s">
        <v>19</v>
      </c>
      <c r="D131" s="414">
        <v>400</v>
      </c>
      <c r="E131" s="414"/>
      <c r="F131" s="404">
        <f>'Street &amp; AreaLighting (FPC)'!$L163</f>
        <v>583</v>
      </c>
      <c r="G131" s="405">
        <f>'Street &amp; AreaLighting (FPC)'!$J163</f>
        <v>0.06</v>
      </c>
      <c r="H131" s="399">
        <f t="shared" si="52"/>
        <v>35</v>
      </c>
      <c r="J131" s="404">
        <f>'Street &amp; AreaLighting (PCA)'!I146</f>
        <v>575</v>
      </c>
      <c r="K131" s="405">
        <f>'Street &amp; AreaLighting (PCA)'!H146</f>
        <v>0.02</v>
      </c>
      <c r="L131" s="399">
        <f t="shared" si="53"/>
        <v>12</v>
      </c>
      <c r="N131" s="521">
        <f t="shared" si="54"/>
        <v>0.08</v>
      </c>
      <c r="O131" s="248">
        <f t="shared" si="54"/>
        <v>47</v>
      </c>
    </row>
    <row r="132" spans="1:15">
      <c r="A132" s="395">
        <f t="shared" si="46"/>
        <v>126</v>
      </c>
      <c r="B132" s="417"/>
      <c r="C132" s="414"/>
      <c r="D132" s="414"/>
      <c r="E132" s="414"/>
      <c r="F132" s="409"/>
      <c r="G132" s="398"/>
      <c r="H132" s="409"/>
      <c r="J132" s="409"/>
      <c r="K132" s="398"/>
      <c r="L132" s="409"/>
    </row>
    <row r="133" spans="1:15">
      <c r="A133" s="395">
        <f t="shared" si="46"/>
        <v>127</v>
      </c>
      <c r="B133" s="417" t="str">
        <f>B121</f>
        <v>58E &amp; 59E - Directional</v>
      </c>
      <c r="C133" s="414" t="s">
        <v>198</v>
      </c>
      <c r="D133" s="414">
        <v>175</v>
      </c>
      <c r="E133" s="414"/>
      <c r="F133" s="404">
        <f>'Street &amp; AreaLighting (FPC)'!$L165</f>
        <v>36</v>
      </c>
      <c r="G133" s="405">
        <f>'Street &amp; AreaLighting (FPC)'!$J165</f>
        <v>0.04</v>
      </c>
      <c r="H133" s="399">
        <f t="shared" ref="H133:H136" si="55">ROUND($F133*G133,0)</f>
        <v>1</v>
      </c>
      <c r="J133" s="404">
        <f>'Street &amp; AreaLighting (PCA)'!I148</f>
        <v>36</v>
      </c>
      <c r="K133" s="405">
        <f>'Street &amp; AreaLighting (PCA)'!H148</f>
        <v>0.01</v>
      </c>
      <c r="L133" s="399">
        <f t="shared" ref="L133:L136" si="56">ROUND($J133*K133,0)</f>
        <v>0</v>
      </c>
      <c r="N133" s="521">
        <f t="shared" ref="N133:O136" si="57">G133+K133</f>
        <v>0.05</v>
      </c>
      <c r="O133" s="248">
        <f t="shared" si="57"/>
        <v>1</v>
      </c>
    </row>
    <row r="134" spans="1:15">
      <c r="A134" s="395">
        <f t="shared" si="46"/>
        <v>128</v>
      </c>
      <c r="B134" s="417" t="str">
        <f>B133</f>
        <v>58E &amp; 59E - Directional</v>
      </c>
      <c r="C134" s="414" t="s">
        <v>198</v>
      </c>
      <c r="D134" s="414">
        <v>250</v>
      </c>
      <c r="E134" s="414"/>
      <c r="F134" s="404">
        <f>'Street &amp; AreaLighting (FPC)'!$L166</f>
        <v>258</v>
      </c>
      <c r="G134" s="405">
        <f>'Street &amp; AreaLighting (FPC)'!$J166</f>
        <v>0.05</v>
      </c>
      <c r="H134" s="399">
        <f t="shared" si="55"/>
        <v>13</v>
      </c>
      <c r="J134" s="404">
        <f>'Street &amp; AreaLighting (PCA)'!I149</f>
        <v>271</v>
      </c>
      <c r="K134" s="405">
        <f>'Street &amp; AreaLighting (PCA)'!H149</f>
        <v>0.01</v>
      </c>
      <c r="L134" s="399">
        <f t="shared" si="56"/>
        <v>3</v>
      </c>
      <c r="N134" s="521">
        <f t="shared" si="57"/>
        <v>6.0000000000000005E-2</v>
      </c>
      <c r="O134" s="248">
        <f t="shared" si="57"/>
        <v>16</v>
      </c>
    </row>
    <row r="135" spans="1:15">
      <c r="A135" s="395">
        <f t="shared" si="46"/>
        <v>129</v>
      </c>
      <c r="B135" s="417" t="str">
        <f>B134</f>
        <v>58E &amp; 59E - Directional</v>
      </c>
      <c r="C135" s="414" t="s">
        <v>198</v>
      </c>
      <c r="D135" s="414">
        <v>400</v>
      </c>
      <c r="E135" s="414"/>
      <c r="F135" s="404">
        <f>'Street &amp; AreaLighting (FPC)'!$L167</f>
        <v>1056</v>
      </c>
      <c r="G135" s="405">
        <f>'Street &amp; AreaLighting (FPC)'!$J167</f>
        <v>0.06</v>
      </c>
      <c r="H135" s="399">
        <f t="shared" si="55"/>
        <v>63</v>
      </c>
      <c r="J135" s="404">
        <f>'Street &amp; AreaLighting (PCA)'!I150</f>
        <v>1052</v>
      </c>
      <c r="K135" s="405">
        <f>'Street &amp; AreaLighting (PCA)'!H150</f>
        <v>0.02</v>
      </c>
      <c r="L135" s="399">
        <f t="shared" si="56"/>
        <v>21</v>
      </c>
      <c r="N135" s="521">
        <f t="shared" si="57"/>
        <v>0.08</v>
      </c>
      <c r="O135" s="248">
        <f t="shared" si="57"/>
        <v>84</v>
      </c>
    </row>
    <row r="136" spans="1:15">
      <c r="A136" s="395">
        <f t="shared" si="46"/>
        <v>130</v>
      </c>
      <c r="B136" s="417" t="str">
        <f>B135</f>
        <v>58E &amp; 59E - Directional</v>
      </c>
      <c r="C136" s="414" t="s">
        <v>198</v>
      </c>
      <c r="D136" s="414">
        <v>1000</v>
      </c>
      <c r="E136" s="414"/>
      <c r="F136" s="404">
        <f>'Street &amp; AreaLighting (FPC)'!$L168</f>
        <v>1541</v>
      </c>
      <c r="G136" s="405">
        <f>'Street &amp; AreaLighting (FPC)'!$J168</f>
        <v>0.11</v>
      </c>
      <c r="H136" s="399">
        <f t="shared" si="55"/>
        <v>170</v>
      </c>
      <c r="J136" s="404">
        <f>'Street &amp; AreaLighting (PCA)'!I151</f>
        <v>1612</v>
      </c>
      <c r="K136" s="405">
        <f>'Street &amp; AreaLighting (PCA)'!H151</f>
        <v>0.06</v>
      </c>
      <c r="L136" s="399">
        <f t="shared" si="56"/>
        <v>97</v>
      </c>
      <c r="N136" s="521">
        <f t="shared" si="57"/>
        <v>0.16999999999999998</v>
      </c>
      <c r="O136" s="248">
        <f t="shared" si="57"/>
        <v>267</v>
      </c>
    </row>
    <row r="137" spans="1:15">
      <c r="A137" s="395">
        <f t="shared" si="46"/>
        <v>131</v>
      </c>
      <c r="B137" s="417"/>
      <c r="C137" s="414"/>
      <c r="D137" s="414"/>
      <c r="E137" s="414"/>
      <c r="F137" s="409"/>
      <c r="G137" s="398"/>
      <c r="H137" s="409"/>
      <c r="J137" s="409"/>
      <c r="K137" s="398"/>
      <c r="L137" s="409"/>
    </row>
    <row r="138" spans="1:15">
      <c r="A138" s="395">
        <f t="shared" si="46"/>
        <v>132</v>
      </c>
      <c r="B138" s="417" t="str">
        <f>B127</f>
        <v>58E &amp; 59E - Horizontal</v>
      </c>
      <c r="C138" s="414" t="s">
        <v>198</v>
      </c>
      <c r="D138" s="414">
        <v>250</v>
      </c>
      <c r="E138" s="414"/>
      <c r="F138" s="404">
        <f>'Street &amp; AreaLighting (FPC)'!$L170</f>
        <v>132</v>
      </c>
      <c r="G138" s="405">
        <f>'Street &amp; AreaLighting (FPC)'!$J170</f>
        <v>0.05</v>
      </c>
      <c r="H138" s="399">
        <f t="shared" ref="H138:H139" si="58">ROUND($F138*G138,0)</f>
        <v>7</v>
      </c>
      <c r="J138" s="404">
        <f>'Street &amp; AreaLighting (PCA)'!I153</f>
        <v>132</v>
      </c>
      <c r="K138" s="405">
        <f>'Street &amp; AreaLighting (PCA)'!H153</f>
        <v>0.01</v>
      </c>
      <c r="L138" s="399">
        <f t="shared" ref="L138:L139" si="59">ROUND($J138*K138,0)</f>
        <v>1</v>
      </c>
      <c r="N138" s="521">
        <f t="shared" ref="N138:O139" si="60">G138+K138</f>
        <v>6.0000000000000005E-2</v>
      </c>
      <c r="O138" s="248">
        <f t="shared" si="60"/>
        <v>8</v>
      </c>
    </row>
    <row r="139" spans="1:15">
      <c r="A139" s="395">
        <f t="shared" si="46"/>
        <v>133</v>
      </c>
      <c r="B139" s="417" t="str">
        <f>B138</f>
        <v>58E &amp; 59E - Horizontal</v>
      </c>
      <c r="C139" s="414" t="s">
        <v>198</v>
      </c>
      <c r="D139" s="414">
        <v>400</v>
      </c>
      <c r="E139" s="414"/>
      <c r="F139" s="404">
        <f>'Street &amp; AreaLighting (FPC)'!$L171</f>
        <v>480</v>
      </c>
      <c r="G139" s="405">
        <f>'Street &amp; AreaLighting (FPC)'!$J171</f>
        <v>0.06</v>
      </c>
      <c r="H139" s="399">
        <f t="shared" si="58"/>
        <v>29</v>
      </c>
      <c r="J139" s="404">
        <f>'Street &amp; AreaLighting (PCA)'!I154</f>
        <v>486</v>
      </c>
      <c r="K139" s="405">
        <f>'Street &amp; AreaLighting (PCA)'!H154</f>
        <v>0.02</v>
      </c>
      <c r="L139" s="399">
        <f t="shared" si="59"/>
        <v>10</v>
      </c>
      <c r="N139" s="521">
        <f t="shared" si="60"/>
        <v>0.08</v>
      </c>
      <c r="O139" s="248">
        <f t="shared" si="60"/>
        <v>39</v>
      </c>
    </row>
    <row r="140" spans="1:15">
      <c r="A140" s="395">
        <f t="shared" si="46"/>
        <v>134</v>
      </c>
      <c r="B140" s="417"/>
      <c r="C140" s="414"/>
      <c r="D140" s="414"/>
      <c r="E140" s="414"/>
      <c r="F140" s="409"/>
      <c r="G140" s="398"/>
      <c r="H140" s="409"/>
      <c r="J140" s="409"/>
      <c r="K140" s="398"/>
      <c r="L140" s="409"/>
    </row>
    <row r="141" spans="1:15">
      <c r="A141" s="395">
        <f t="shared" si="46"/>
        <v>135</v>
      </c>
      <c r="B141" s="417"/>
      <c r="C141" s="414"/>
      <c r="D141" s="414"/>
      <c r="E141" s="414"/>
      <c r="F141" s="409"/>
      <c r="G141" s="398"/>
      <c r="H141" s="409"/>
      <c r="J141" s="409"/>
      <c r="K141" s="398"/>
      <c r="L141" s="399"/>
      <c r="N141" s="521"/>
      <c r="O141" s="248"/>
    </row>
    <row r="142" spans="1:15">
      <c r="A142" s="395">
        <f t="shared" si="46"/>
        <v>136</v>
      </c>
      <c r="B142" s="417" t="s">
        <v>211</v>
      </c>
      <c r="C142" s="414" t="s">
        <v>186</v>
      </c>
      <c r="D142" s="411" t="s">
        <v>187</v>
      </c>
      <c r="E142" s="411"/>
      <c r="F142" s="404">
        <f>'Street &amp; AreaLighting (FPC)'!$L174</f>
        <v>14</v>
      </c>
      <c r="G142" s="405">
        <f>'Street &amp; AreaLighting (FPC)'!$J174</f>
        <v>0.05</v>
      </c>
      <c r="H142" s="399">
        <f t="shared" ref="H142:H156" si="61">ROUND($F142*G142,0)</f>
        <v>1</v>
      </c>
      <c r="J142" s="404">
        <f>'Street &amp; AreaLighting (PCA)'!I157</f>
        <v>20</v>
      </c>
      <c r="K142" s="405">
        <f>'Street &amp; AreaLighting (PCA)'!H157</f>
        <v>0</v>
      </c>
      <c r="L142" s="399">
        <f t="shared" ref="L142:L156" si="62">ROUND($J142*K142,0)</f>
        <v>0</v>
      </c>
      <c r="N142" s="521">
        <f t="shared" ref="N142:O156" si="63">G142+K142</f>
        <v>0.05</v>
      </c>
      <c r="O142" s="248">
        <f t="shared" si="63"/>
        <v>1</v>
      </c>
    </row>
    <row r="143" spans="1:15">
      <c r="A143" s="395">
        <f t="shared" si="46"/>
        <v>137</v>
      </c>
      <c r="B143" s="417" t="str">
        <f t="shared" ref="B143:B156" si="64">B142</f>
        <v>58E &amp; 59E</v>
      </c>
      <c r="C143" s="414" t="s">
        <v>186</v>
      </c>
      <c r="D143" s="411" t="s">
        <v>188</v>
      </c>
      <c r="E143" s="411"/>
      <c r="F143" s="404">
        <f>'Street &amp; AreaLighting (FPC)'!$L175</f>
        <v>82</v>
      </c>
      <c r="G143" s="405">
        <f>'Street &amp; AreaLighting (FPC)'!$J175</f>
        <v>0.05</v>
      </c>
      <c r="H143" s="399">
        <f t="shared" si="61"/>
        <v>4</v>
      </c>
      <c r="J143" s="404">
        <f>'Street &amp; AreaLighting (PCA)'!I158</f>
        <v>197</v>
      </c>
      <c r="K143" s="405">
        <f>'Street &amp; AreaLighting (PCA)'!H158</f>
        <v>0</v>
      </c>
      <c r="L143" s="399">
        <f t="shared" si="62"/>
        <v>0</v>
      </c>
      <c r="N143" s="521">
        <f t="shared" si="63"/>
        <v>0.05</v>
      </c>
      <c r="O143" s="248">
        <f t="shared" si="63"/>
        <v>4</v>
      </c>
    </row>
    <row r="144" spans="1:15">
      <c r="A144" s="395">
        <f t="shared" si="46"/>
        <v>138</v>
      </c>
      <c r="B144" s="417" t="str">
        <f t="shared" si="64"/>
        <v>58E &amp; 59E</v>
      </c>
      <c r="C144" s="414" t="s">
        <v>186</v>
      </c>
      <c r="D144" s="411" t="s">
        <v>189</v>
      </c>
      <c r="E144" s="411"/>
      <c r="F144" s="404">
        <f>'Street &amp; AreaLighting (FPC)'!$L176</f>
        <v>235</v>
      </c>
      <c r="G144" s="405">
        <f>'Street &amp; AreaLighting (FPC)'!$J176</f>
        <v>0.05</v>
      </c>
      <c r="H144" s="399">
        <f t="shared" si="61"/>
        <v>12</v>
      </c>
      <c r="J144" s="404">
        <f>'Street &amp; AreaLighting (PCA)'!I159</f>
        <v>252</v>
      </c>
      <c r="K144" s="405">
        <f>'Street &amp; AreaLighting (PCA)'!H159</f>
        <v>0.01</v>
      </c>
      <c r="L144" s="399">
        <f t="shared" si="62"/>
        <v>3</v>
      </c>
      <c r="N144" s="521">
        <f t="shared" si="63"/>
        <v>6.0000000000000005E-2</v>
      </c>
      <c r="O144" s="248">
        <f t="shared" si="63"/>
        <v>15</v>
      </c>
    </row>
    <row r="145" spans="1:15">
      <c r="A145" s="395">
        <f t="shared" si="46"/>
        <v>139</v>
      </c>
      <c r="B145" s="417" t="str">
        <f t="shared" si="64"/>
        <v>58E &amp; 59E</v>
      </c>
      <c r="C145" s="414" t="s">
        <v>186</v>
      </c>
      <c r="D145" s="411" t="s">
        <v>190</v>
      </c>
      <c r="E145" s="411"/>
      <c r="F145" s="404">
        <f>'Street &amp; AreaLighting (FPC)'!$L177</f>
        <v>526</v>
      </c>
      <c r="G145" s="405">
        <f>'Street &amp; AreaLighting (FPC)'!$J177</f>
        <v>0.05</v>
      </c>
      <c r="H145" s="399">
        <f t="shared" si="61"/>
        <v>26</v>
      </c>
      <c r="J145" s="404">
        <f>'Street &amp; AreaLighting (PCA)'!I160</f>
        <v>718</v>
      </c>
      <c r="K145" s="405">
        <f>'Street &amp; AreaLighting (PCA)'!H160</f>
        <v>0.01</v>
      </c>
      <c r="L145" s="399">
        <f t="shared" si="62"/>
        <v>7</v>
      </c>
      <c r="N145" s="521">
        <f t="shared" si="63"/>
        <v>6.0000000000000005E-2</v>
      </c>
      <c r="O145" s="248">
        <f t="shared" si="63"/>
        <v>33</v>
      </c>
    </row>
    <row r="146" spans="1:15">
      <c r="A146" s="395">
        <f t="shared" si="46"/>
        <v>140</v>
      </c>
      <c r="B146" s="417" t="str">
        <f t="shared" si="64"/>
        <v>58E &amp; 59E</v>
      </c>
      <c r="C146" s="414" t="s">
        <v>186</v>
      </c>
      <c r="D146" s="411" t="s">
        <v>191</v>
      </c>
      <c r="E146" s="411"/>
      <c r="F146" s="404">
        <f>'Street &amp; AreaLighting (FPC)'!$L178</f>
        <v>45</v>
      </c>
      <c r="G146" s="405">
        <f>'Street &amp; AreaLighting (FPC)'!$J178</f>
        <v>0.05</v>
      </c>
      <c r="H146" s="399">
        <f t="shared" si="61"/>
        <v>2</v>
      </c>
      <c r="J146" s="404">
        <f>'Street &amp; AreaLighting (PCA)'!I161</f>
        <v>59</v>
      </c>
      <c r="K146" s="405">
        <f>'Street &amp; AreaLighting (PCA)'!H161</f>
        <v>0.01</v>
      </c>
      <c r="L146" s="399">
        <f t="shared" si="62"/>
        <v>1</v>
      </c>
      <c r="N146" s="521">
        <f t="shared" si="63"/>
        <v>6.0000000000000005E-2</v>
      </c>
      <c r="O146" s="248">
        <f t="shared" si="63"/>
        <v>3</v>
      </c>
    </row>
    <row r="147" spans="1:15">
      <c r="A147" s="395">
        <f t="shared" si="46"/>
        <v>141</v>
      </c>
      <c r="B147" s="417" t="str">
        <f t="shared" si="64"/>
        <v>58E &amp; 59E</v>
      </c>
      <c r="C147" s="414" t="s">
        <v>186</v>
      </c>
      <c r="D147" s="411" t="s">
        <v>192</v>
      </c>
      <c r="E147" s="411"/>
      <c r="F147" s="404">
        <f>'Street &amp; AreaLighting (FPC)'!$L179</f>
        <v>0</v>
      </c>
      <c r="G147" s="405">
        <f>'Street &amp; AreaLighting (FPC)'!$J179</f>
        <v>0.05</v>
      </c>
      <c r="H147" s="399">
        <f t="shared" si="61"/>
        <v>0</v>
      </c>
      <c r="J147" s="404">
        <f>'Street &amp; AreaLighting (PCA)'!I162</f>
        <v>0</v>
      </c>
      <c r="K147" s="405">
        <f>'Street &amp; AreaLighting (PCA)'!H162</f>
        <v>0.01</v>
      </c>
      <c r="L147" s="399">
        <f t="shared" si="62"/>
        <v>0</v>
      </c>
      <c r="N147" s="521">
        <f t="shared" si="63"/>
        <v>6.0000000000000005E-2</v>
      </c>
      <c r="O147" s="248">
        <f t="shared" si="63"/>
        <v>0</v>
      </c>
    </row>
    <row r="148" spans="1:15">
      <c r="A148" s="395">
        <f t="shared" si="46"/>
        <v>142</v>
      </c>
      <c r="B148" s="417" t="str">
        <f t="shared" si="64"/>
        <v>58E &amp; 59E</v>
      </c>
      <c r="C148" s="414" t="s">
        <v>186</v>
      </c>
      <c r="D148" s="411" t="s">
        <v>193</v>
      </c>
      <c r="E148" s="411"/>
      <c r="F148" s="404">
        <f>'Street &amp; AreaLighting (FPC)'!$L180</f>
        <v>23</v>
      </c>
      <c r="G148" s="405">
        <f>'Street &amp; AreaLighting (FPC)'!$J180</f>
        <v>0.06</v>
      </c>
      <c r="H148" s="399">
        <f t="shared" si="61"/>
        <v>1</v>
      </c>
      <c r="J148" s="404">
        <f>'Street &amp; AreaLighting (PCA)'!I163</f>
        <v>35</v>
      </c>
      <c r="K148" s="405">
        <f>'Street &amp; AreaLighting (PCA)'!H163</f>
        <v>0.01</v>
      </c>
      <c r="L148" s="399">
        <f t="shared" si="62"/>
        <v>0</v>
      </c>
      <c r="N148" s="521">
        <f t="shared" si="63"/>
        <v>6.9999999999999993E-2</v>
      </c>
      <c r="O148" s="248">
        <f t="shared" si="63"/>
        <v>1</v>
      </c>
    </row>
    <row r="149" spans="1:15">
      <c r="A149" s="395">
        <f t="shared" si="46"/>
        <v>143</v>
      </c>
      <c r="B149" s="417" t="str">
        <f t="shared" si="64"/>
        <v>58E &amp; 59E</v>
      </c>
      <c r="C149" s="414" t="s">
        <v>186</v>
      </c>
      <c r="D149" s="411" t="s">
        <v>194</v>
      </c>
      <c r="E149" s="411"/>
      <c r="F149" s="404">
        <f>'Street &amp; AreaLighting (FPC)'!$L181</f>
        <v>93</v>
      </c>
      <c r="G149" s="405">
        <f>'Street &amp; AreaLighting (FPC)'!$J181</f>
        <v>0.06</v>
      </c>
      <c r="H149" s="399">
        <f t="shared" si="61"/>
        <v>6</v>
      </c>
      <c r="J149" s="404">
        <f>'Street &amp; AreaLighting (PCA)'!I164</f>
        <v>107</v>
      </c>
      <c r="K149" s="405">
        <f>'Street &amp; AreaLighting (PCA)'!H164</f>
        <v>0.01</v>
      </c>
      <c r="L149" s="399">
        <f t="shared" si="62"/>
        <v>1</v>
      </c>
      <c r="N149" s="521">
        <f t="shared" si="63"/>
        <v>6.9999999999999993E-2</v>
      </c>
      <c r="O149" s="248">
        <f t="shared" si="63"/>
        <v>7</v>
      </c>
    </row>
    <row r="150" spans="1:15">
      <c r="A150" s="395">
        <f t="shared" si="46"/>
        <v>144</v>
      </c>
      <c r="B150" s="417" t="str">
        <f t="shared" si="64"/>
        <v>58E &amp; 59E</v>
      </c>
      <c r="C150" s="414" t="s">
        <v>186</v>
      </c>
      <c r="D150" s="411" t="s">
        <v>195</v>
      </c>
      <c r="E150" s="411"/>
      <c r="F150" s="404">
        <f>'Street &amp; AreaLighting (FPC)'!$L182</f>
        <v>0</v>
      </c>
      <c r="G150" s="405">
        <f>'Street &amp; AreaLighting (FPC)'!$J182</f>
        <v>0.06</v>
      </c>
      <c r="H150" s="399">
        <f t="shared" si="61"/>
        <v>0</v>
      </c>
      <c r="J150" s="404">
        <f>'Street &amp; AreaLighting (PCA)'!I165</f>
        <v>0</v>
      </c>
      <c r="K150" s="405">
        <f>'Street &amp; AreaLighting (PCA)'!H165</f>
        <v>0.02</v>
      </c>
      <c r="L150" s="399">
        <f t="shared" si="62"/>
        <v>0</v>
      </c>
      <c r="N150" s="521">
        <f t="shared" si="63"/>
        <v>0.08</v>
      </c>
      <c r="O150" s="248">
        <f t="shared" si="63"/>
        <v>0</v>
      </c>
    </row>
    <row r="151" spans="1:15">
      <c r="A151" s="395">
        <f t="shared" si="46"/>
        <v>145</v>
      </c>
      <c r="B151" s="417" t="str">
        <f t="shared" si="64"/>
        <v>58E &amp; 59E</v>
      </c>
      <c r="C151" s="414" t="s">
        <v>186</v>
      </c>
      <c r="D151" s="411" t="s">
        <v>212</v>
      </c>
      <c r="E151" s="411"/>
      <c r="F151" s="404">
        <f>'Street &amp; AreaLighting (FPC)'!$L183</f>
        <v>0</v>
      </c>
      <c r="G151" s="405">
        <f>'Street &amp; AreaLighting (FPC)'!$J183</f>
        <v>0.06</v>
      </c>
      <c r="H151" s="399">
        <f t="shared" si="61"/>
        <v>0</v>
      </c>
      <c r="J151" s="404">
        <f>'Street &amp; AreaLighting (PCA)'!I166</f>
        <v>0</v>
      </c>
      <c r="K151" s="405">
        <f>'Street &amp; AreaLighting (PCA)'!H166</f>
        <v>0.02</v>
      </c>
      <c r="L151" s="399">
        <f t="shared" si="62"/>
        <v>0</v>
      </c>
      <c r="N151" s="521">
        <f t="shared" si="63"/>
        <v>0.08</v>
      </c>
      <c r="O151" s="248">
        <f t="shared" si="63"/>
        <v>0</v>
      </c>
    </row>
    <row r="152" spans="1:15">
      <c r="A152" s="395">
        <f t="shared" si="46"/>
        <v>146</v>
      </c>
      <c r="B152" s="417" t="str">
        <f t="shared" si="64"/>
        <v>58E &amp; 59E</v>
      </c>
      <c r="C152" s="414" t="s">
        <v>186</v>
      </c>
      <c r="D152" s="411" t="s">
        <v>213</v>
      </c>
      <c r="E152" s="411"/>
      <c r="F152" s="404">
        <f>'Street &amp; AreaLighting (FPC)'!$L184</f>
        <v>0</v>
      </c>
      <c r="G152" s="405">
        <f>'Street &amp; AreaLighting (FPC)'!$J184</f>
        <v>7.0000000000000007E-2</v>
      </c>
      <c r="H152" s="399">
        <f t="shared" si="61"/>
        <v>0</v>
      </c>
      <c r="J152" s="404">
        <f>'Street &amp; AreaLighting (PCA)'!I167</f>
        <v>0</v>
      </c>
      <c r="K152" s="405">
        <f>'Street &amp; AreaLighting (PCA)'!H167</f>
        <v>0.03</v>
      </c>
      <c r="L152" s="399">
        <f t="shared" si="62"/>
        <v>0</v>
      </c>
      <c r="N152" s="521">
        <f t="shared" si="63"/>
        <v>0.1</v>
      </c>
      <c r="O152" s="248">
        <f t="shared" si="63"/>
        <v>0</v>
      </c>
    </row>
    <row r="153" spans="1:15">
      <c r="A153" s="395">
        <f t="shared" si="46"/>
        <v>147</v>
      </c>
      <c r="B153" s="417" t="str">
        <f t="shared" si="64"/>
        <v>58E &amp; 59E</v>
      </c>
      <c r="C153" s="414" t="s">
        <v>186</v>
      </c>
      <c r="D153" s="411" t="s">
        <v>214</v>
      </c>
      <c r="E153" s="411"/>
      <c r="F153" s="404">
        <f>'Street &amp; AreaLighting (FPC)'!$L185</f>
        <v>0</v>
      </c>
      <c r="G153" s="405">
        <f>'Street &amp; AreaLighting (FPC)'!$J185</f>
        <v>0.08</v>
      </c>
      <c r="H153" s="399">
        <f t="shared" si="61"/>
        <v>0</v>
      </c>
      <c r="J153" s="404">
        <f>'Street &amp; AreaLighting (PCA)'!I168</f>
        <v>0</v>
      </c>
      <c r="K153" s="405">
        <f>'Street &amp; AreaLighting (PCA)'!H168</f>
        <v>0.03</v>
      </c>
      <c r="L153" s="399">
        <f t="shared" si="62"/>
        <v>0</v>
      </c>
      <c r="N153" s="521">
        <f t="shared" si="63"/>
        <v>0.11</v>
      </c>
      <c r="O153" s="248">
        <f t="shared" si="63"/>
        <v>0</v>
      </c>
    </row>
    <row r="154" spans="1:15">
      <c r="A154" s="395">
        <f t="shared" si="46"/>
        <v>148</v>
      </c>
      <c r="B154" s="417" t="str">
        <f t="shared" si="64"/>
        <v>58E &amp; 59E</v>
      </c>
      <c r="C154" s="414" t="s">
        <v>186</v>
      </c>
      <c r="D154" s="411" t="s">
        <v>215</v>
      </c>
      <c r="E154" s="411"/>
      <c r="F154" s="404">
        <f>'Street &amp; AreaLighting (FPC)'!$L186</f>
        <v>0</v>
      </c>
      <c r="G154" s="405">
        <f>'Street &amp; AreaLighting (FPC)'!$J186</f>
        <v>0.08</v>
      </c>
      <c r="H154" s="399">
        <f t="shared" si="61"/>
        <v>0</v>
      </c>
      <c r="J154" s="404">
        <f>'Street &amp; AreaLighting (PCA)'!I169</f>
        <v>0</v>
      </c>
      <c r="K154" s="405">
        <f>'Street &amp; AreaLighting (PCA)'!H169</f>
        <v>0.04</v>
      </c>
      <c r="L154" s="399">
        <f t="shared" si="62"/>
        <v>0</v>
      </c>
      <c r="N154" s="521">
        <f t="shared" si="63"/>
        <v>0.12</v>
      </c>
      <c r="O154" s="248">
        <f t="shared" si="63"/>
        <v>0</v>
      </c>
    </row>
    <row r="155" spans="1:15">
      <c r="A155" s="395">
        <f t="shared" si="46"/>
        <v>149</v>
      </c>
      <c r="B155" s="417" t="str">
        <f t="shared" si="64"/>
        <v>58E &amp; 59E</v>
      </c>
      <c r="C155" s="414" t="s">
        <v>186</v>
      </c>
      <c r="D155" s="411" t="s">
        <v>216</v>
      </c>
      <c r="E155" s="411"/>
      <c r="F155" s="404">
        <f>'Street &amp; AreaLighting (FPC)'!$L187</f>
        <v>0</v>
      </c>
      <c r="G155" s="405">
        <f>'Street &amp; AreaLighting (FPC)'!$J187</f>
        <v>0.09</v>
      </c>
      <c r="H155" s="399">
        <f t="shared" si="61"/>
        <v>0</v>
      </c>
      <c r="J155" s="404">
        <f>'Street &amp; AreaLighting (PCA)'!I170</f>
        <v>0</v>
      </c>
      <c r="K155" s="405">
        <f>'Street &amp; AreaLighting (PCA)'!H170</f>
        <v>0.04</v>
      </c>
      <c r="L155" s="399">
        <f t="shared" si="62"/>
        <v>0</v>
      </c>
      <c r="N155" s="521">
        <f t="shared" si="63"/>
        <v>0.13</v>
      </c>
      <c r="O155" s="248">
        <f t="shared" si="63"/>
        <v>0</v>
      </c>
    </row>
    <row r="156" spans="1:15">
      <c r="A156" s="395">
        <f t="shared" si="46"/>
        <v>150</v>
      </c>
      <c r="B156" s="417" t="str">
        <f t="shared" si="64"/>
        <v>58E &amp; 59E</v>
      </c>
      <c r="C156" s="414" t="s">
        <v>186</v>
      </c>
      <c r="D156" s="411" t="s">
        <v>217</v>
      </c>
      <c r="E156" s="411"/>
      <c r="F156" s="404">
        <f>'Street &amp; AreaLighting (FPC)'!$L188</f>
        <v>0</v>
      </c>
      <c r="G156" s="405">
        <f>'Street &amp; AreaLighting (FPC)'!$J188</f>
        <v>0.1</v>
      </c>
      <c r="H156" s="399">
        <f t="shared" si="61"/>
        <v>0</v>
      </c>
      <c r="J156" s="404">
        <f>'Street &amp; AreaLighting (PCA)'!I171</f>
        <v>0</v>
      </c>
      <c r="K156" s="405">
        <f>'Street &amp; AreaLighting (PCA)'!H171</f>
        <v>0.05</v>
      </c>
      <c r="L156" s="399">
        <f t="shared" si="62"/>
        <v>0</v>
      </c>
      <c r="N156" s="521">
        <f t="shared" si="63"/>
        <v>0.15000000000000002</v>
      </c>
      <c r="O156" s="248">
        <f t="shared" si="63"/>
        <v>0</v>
      </c>
    </row>
    <row r="157" spans="1:15">
      <c r="A157" s="395">
        <f t="shared" si="46"/>
        <v>151</v>
      </c>
      <c r="K157" s="419"/>
    </row>
    <row r="159" spans="1:15" ht="12" thickBot="1">
      <c r="D159" s="526" t="s">
        <v>470</v>
      </c>
      <c r="E159" s="526"/>
      <c r="F159" s="527">
        <f>SUM(F6:F158)</f>
        <v>14892536</v>
      </c>
      <c r="G159" s="528"/>
      <c r="H159" s="529">
        <f>SUM(H6:H158)</f>
        <v>38589</v>
      </c>
      <c r="I159" s="526"/>
      <c r="J159" s="527">
        <f>SUM(J6:J158)</f>
        <v>14495998</v>
      </c>
      <c r="K159" s="528"/>
      <c r="L159" s="529">
        <f>SUM(L6:L158)</f>
        <v>12205</v>
      </c>
      <c r="M159" s="526"/>
      <c r="N159" s="528"/>
      <c r="O159" s="529">
        <f>SUM(O6:O158)</f>
        <v>50794</v>
      </c>
    </row>
    <row r="160" spans="1:15" ht="12" thickTop="1">
      <c r="D160" s="525" t="s">
        <v>471</v>
      </c>
      <c r="F160" s="522">
        <f>F159-'Street &amp; AreaLighting (FPC)'!L18</f>
        <v>0</v>
      </c>
      <c r="G160" s="523"/>
      <c r="H160" s="524">
        <f>H159-'Street &amp; AreaLighting (FPC)'!M18</f>
        <v>0</v>
      </c>
      <c r="I160" s="525"/>
      <c r="J160" s="522">
        <f>J159-'Street &amp; AreaLighting (PCA)'!I22</f>
        <v>0</v>
      </c>
      <c r="K160" s="525"/>
      <c r="L160" s="524">
        <f>L159-'Street &amp; AreaLighting (PCA)'!K22</f>
        <v>0</v>
      </c>
      <c r="O160" s="524">
        <f>O159-L159-H159</f>
        <v>0</v>
      </c>
    </row>
  </sheetData>
  <mergeCells count="3">
    <mergeCell ref="A1:O1"/>
    <mergeCell ref="A2:O2"/>
    <mergeCell ref="A3:O3"/>
  </mergeCells>
  <pageMargins left="0.7" right="0.7" top="0.75" bottom="0.75" header="0.3" footer="0.3"/>
  <pageSetup scale="60" fitToHeight="10" orientation="portrait" r:id="rId1"/>
  <headerFooter>
    <oddFooter>&amp;R&amp;F
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5"/>
  <sheetViews>
    <sheetView topLeftCell="A7" workbookViewId="0">
      <selection activeCell="D13" sqref="D13"/>
    </sheetView>
  </sheetViews>
  <sheetFormatPr defaultColWidth="8.85546875" defaultRowHeight="11.25"/>
  <cols>
    <col min="1" max="1" width="20" style="157" bestFit="1" customWidth="1"/>
    <col min="2" max="2" width="11.5703125" style="157" customWidth="1"/>
    <col min="3" max="3" width="9" style="157" customWidth="1"/>
    <col min="4" max="4" width="7.28515625" style="157" customWidth="1"/>
    <col min="5" max="5" width="9.7109375" style="157" customWidth="1"/>
    <col min="6" max="6" width="9.140625" style="157" customWidth="1"/>
    <col min="7" max="7" width="7.28515625" style="157" bestFit="1" customWidth="1"/>
    <col min="8" max="8" width="7.140625" style="157" customWidth="1"/>
    <col min="9" max="9" width="9.140625" style="157" bestFit="1" customWidth="1"/>
    <col min="10" max="10" width="6.7109375" style="157" customWidth="1"/>
    <col min="11" max="11" width="7.140625" style="157" bestFit="1" customWidth="1"/>
    <col min="12" max="12" width="7.42578125" style="157" bestFit="1" customWidth="1"/>
    <col min="13" max="13" width="9.140625" style="157" bestFit="1" customWidth="1"/>
    <col min="14" max="14" width="6.7109375" style="157" customWidth="1"/>
    <col min="15" max="15" width="9.7109375" style="157" customWidth="1"/>
    <col min="16" max="16" width="6.7109375" style="157" customWidth="1"/>
    <col min="17" max="17" width="7.7109375" style="157" customWidth="1"/>
    <col min="18" max="18" width="8.28515625" style="157" bestFit="1" customWidth="1"/>
    <col min="19" max="19" width="10.28515625" style="157" bestFit="1" customWidth="1"/>
    <col min="20" max="20" width="6.85546875" style="157" customWidth="1"/>
    <col min="21" max="16384" width="8.85546875" style="157"/>
  </cols>
  <sheetData>
    <row r="1" spans="1:21" s="548" customFormat="1">
      <c r="A1" s="547" t="str">
        <f>'Rate Spread '!A1:O1</f>
        <v>Puget Sound Energy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</row>
    <row r="2" spans="1:21" s="548" customFormat="1">
      <c r="A2" s="547" t="s">
        <v>500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</row>
    <row r="3" spans="1:21" s="548" customFormat="1">
      <c r="A3" s="547" t="str">
        <f>'Rate Spread '!A2:O2</f>
        <v>Calculation of Schedule 95 Rate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</row>
    <row r="4" spans="1:21">
      <c r="A4" s="549" t="str">
        <f>'Rate Spread '!A3:O3</f>
        <v>Effective May 1, 2019</v>
      </c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</row>
    <row r="6" spans="1:21" ht="22.5">
      <c r="C6" s="608" t="s">
        <v>501</v>
      </c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592" t="s">
        <v>502</v>
      </c>
      <c r="Q6" s="592" t="s">
        <v>503</v>
      </c>
    </row>
    <row r="7" spans="1:21" ht="33.75">
      <c r="A7" s="550" t="s">
        <v>25</v>
      </c>
      <c r="B7" s="550" t="s">
        <v>392</v>
      </c>
      <c r="C7" s="551" t="s">
        <v>504</v>
      </c>
      <c r="D7" s="551" t="s">
        <v>505</v>
      </c>
      <c r="E7" s="551" t="s">
        <v>506</v>
      </c>
      <c r="F7" s="551" t="s">
        <v>507</v>
      </c>
      <c r="G7" s="551" t="s">
        <v>508</v>
      </c>
      <c r="H7" s="551" t="s">
        <v>509</v>
      </c>
      <c r="I7" s="551" t="s">
        <v>510</v>
      </c>
      <c r="J7" s="551" t="s">
        <v>511</v>
      </c>
      <c r="K7" s="551" t="s">
        <v>512</v>
      </c>
      <c r="L7" s="551" t="s">
        <v>513</v>
      </c>
      <c r="M7" s="551" t="s">
        <v>514</v>
      </c>
      <c r="N7" s="552" t="s">
        <v>515</v>
      </c>
      <c r="O7" s="552" t="s">
        <v>516</v>
      </c>
      <c r="P7" s="553" t="s">
        <v>517</v>
      </c>
      <c r="Q7" s="553" t="s">
        <v>517</v>
      </c>
      <c r="R7" s="552" t="s">
        <v>518</v>
      </c>
      <c r="S7" s="552" t="s">
        <v>519</v>
      </c>
      <c r="T7" s="550" t="s">
        <v>520</v>
      </c>
      <c r="U7" s="554"/>
    </row>
    <row r="8" spans="1:21">
      <c r="A8" s="157" t="s">
        <v>521</v>
      </c>
      <c r="B8" s="555">
        <f>ROUND(+D71,0)</f>
        <v>1223</v>
      </c>
      <c r="C8" s="556">
        <f t="shared" ref="C8:C19" si="0">ROUND($E$32+IF($B8&gt;600,(600*$E$35+(($B8-600)*$E$43)),$B8*$E$35),2)</f>
        <v>126.11</v>
      </c>
      <c r="D8" s="556">
        <f t="shared" ref="D8:D19" si="1">ROUND($B8*$E$55,2)</f>
        <v>0</v>
      </c>
      <c r="E8" s="556">
        <f t="shared" ref="E8:E19" si="2">ROUND($B8*$E$56,2)</f>
        <v>-2.34</v>
      </c>
      <c r="F8" s="556">
        <f t="shared" ref="F8:F19" si="3">ROUND($B8*$E$57,2)</f>
        <v>5.94</v>
      </c>
      <c r="G8" s="556">
        <f t="shared" ref="G8:G19" si="4">ROUND($B8*$E$36,2)</f>
        <v>1.0900000000000001</v>
      </c>
      <c r="H8" s="556">
        <f t="shared" ref="H8:H19" si="5">ROUND($B8*$E$58,2)</f>
        <v>0</v>
      </c>
      <c r="I8" s="556">
        <f t="shared" ref="I8:I19" si="6">ROUND($B8*$E$59,2)</f>
        <v>-0.09</v>
      </c>
      <c r="J8" s="556">
        <f t="shared" ref="J8:J19" si="7">ROUND($B8*$E$37,2)</f>
        <v>4.25</v>
      </c>
      <c r="K8" s="556">
        <f t="shared" ref="K8:K19" si="8">ROUND($B8*$E$39,2)</f>
        <v>0</v>
      </c>
      <c r="L8" s="556">
        <f t="shared" ref="L8:L19" si="9">ROUND($B8*$E$38,2)</f>
        <v>0</v>
      </c>
      <c r="M8" s="556">
        <f t="shared" ref="M8:M19" si="10">ROUND($B8*$E$40,2)</f>
        <v>-1.51</v>
      </c>
      <c r="N8" s="556">
        <f t="shared" ref="N8:N19" si="11">ROUND($B8*$E$51,2)</f>
        <v>-9.06</v>
      </c>
      <c r="O8" s="557">
        <f>SUM(C8:N8)</f>
        <v>124.39000000000001</v>
      </c>
      <c r="P8" s="558">
        <f>-D8</f>
        <v>0</v>
      </c>
      <c r="Q8" s="559">
        <f t="shared" ref="Q8:Q19" si="12">ROUND($B8*$F$55,2)</f>
        <v>0.18</v>
      </c>
      <c r="R8" s="557">
        <f t="shared" ref="R8:R19" si="13">SUM(P8:Q8)</f>
        <v>0.18</v>
      </c>
      <c r="S8" s="557">
        <f t="shared" ref="S8:S19" si="14">+O8+R8</f>
        <v>124.57000000000002</v>
      </c>
      <c r="T8" s="560">
        <f t="shared" ref="T8:T19" si="15">+R8/O8</f>
        <v>1.4470616609052172E-3</v>
      </c>
    </row>
    <row r="9" spans="1:21">
      <c r="A9" s="157" t="s">
        <v>522</v>
      </c>
      <c r="B9" s="555">
        <f t="shared" ref="B9:B19" si="16">ROUND(+D72,0)</f>
        <v>1057</v>
      </c>
      <c r="C9" s="556">
        <f t="shared" si="0"/>
        <v>108.47</v>
      </c>
      <c r="D9" s="556">
        <f t="shared" si="1"/>
        <v>0</v>
      </c>
      <c r="E9" s="556">
        <f t="shared" si="2"/>
        <v>-2.02</v>
      </c>
      <c r="F9" s="556">
        <f t="shared" si="3"/>
        <v>5.14</v>
      </c>
      <c r="G9" s="556">
        <f t="shared" si="4"/>
        <v>0.95</v>
      </c>
      <c r="H9" s="556">
        <f t="shared" si="5"/>
        <v>0</v>
      </c>
      <c r="I9" s="556">
        <f t="shared" si="6"/>
        <v>-0.08</v>
      </c>
      <c r="J9" s="556">
        <f t="shared" si="7"/>
        <v>3.67</v>
      </c>
      <c r="K9" s="556">
        <f t="shared" si="8"/>
        <v>0</v>
      </c>
      <c r="L9" s="556">
        <f t="shared" si="9"/>
        <v>0</v>
      </c>
      <c r="M9" s="556">
        <f t="shared" si="10"/>
        <v>-1.31</v>
      </c>
      <c r="N9" s="556">
        <f t="shared" si="11"/>
        <v>-7.83</v>
      </c>
      <c r="O9" s="557">
        <f t="shared" ref="O9:O19" si="17">SUM(C9:N9)</f>
        <v>106.99000000000001</v>
      </c>
      <c r="P9" s="558">
        <f t="shared" ref="P9:P19" si="18">-D9</f>
        <v>0</v>
      </c>
      <c r="Q9" s="559">
        <f t="shared" si="12"/>
        <v>0.16</v>
      </c>
      <c r="R9" s="557">
        <f t="shared" si="13"/>
        <v>0.16</v>
      </c>
      <c r="S9" s="557">
        <f t="shared" si="14"/>
        <v>107.15</v>
      </c>
      <c r="T9" s="560">
        <f t="shared" si="15"/>
        <v>1.4954668660622488E-3</v>
      </c>
    </row>
    <row r="10" spans="1:21">
      <c r="A10" s="157" t="s">
        <v>523</v>
      </c>
      <c r="B10" s="555">
        <f t="shared" si="16"/>
        <v>1009</v>
      </c>
      <c r="C10" s="556">
        <f t="shared" si="0"/>
        <v>103.37</v>
      </c>
      <c r="D10" s="556">
        <f t="shared" si="1"/>
        <v>0</v>
      </c>
      <c r="E10" s="556">
        <f t="shared" si="2"/>
        <v>-1.93</v>
      </c>
      <c r="F10" s="556">
        <f t="shared" si="3"/>
        <v>4.9000000000000004</v>
      </c>
      <c r="G10" s="556">
        <f t="shared" si="4"/>
        <v>0.9</v>
      </c>
      <c r="H10" s="556">
        <f t="shared" si="5"/>
        <v>0</v>
      </c>
      <c r="I10" s="556">
        <f t="shared" si="6"/>
        <v>-7.0000000000000007E-2</v>
      </c>
      <c r="J10" s="556">
        <f t="shared" si="7"/>
        <v>3.5</v>
      </c>
      <c r="K10" s="556">
        <f t="shared" si="8"/>
        <v>0</v>
      </c>
      <c r="L10" s="556">
        <f t="shared" si="9"/>
        <v>0</v>
      </c>
      <c r="M10" s="556">
        <f t="shared" si="10"/>
        <v>-1.25</v>
      </c>
      <c r="N10" s="556">
        <f t="shared" si="11"/>
        <v>-7.47</v>
      </c>
      <c r="O10" s="557">
        <f t="shared" si="17"/>
        <v>101.95000000000002</v>
      </c>
      <c r="P10" s="558">
        <f t="shared" si="18"/>
        <v>0</v>
      </c>
      <c r="Q10" s="559">
        <f t="shared" si="12"/>
        <v>0.15</v>
      </c>
      <c r="R10" s="557">
        <f t="shared" si="13"/>
        <v>0.15</v>
      </c>
      <c r="S10" s="557">
        <f t="shared" si="14"/>
        <v>102.10000000000002</v>
      </c>
      <c r="T10" s="560">
        <f t="shared" si="15"/>
        <v>1.4713094654242272E-3</v>
      </c>
    </row>
    <row r="11" spans="1:21">
      <c r="A11" s="157" t="s">
        <v>524</v>
      </c>
      <c r="B11" s="555">
        <f t="shared" si="16"/>
        <v>831</v>
      </c>
      <c r="C11" s="556">
        <f t="shared" si="0"/>
        <v>84.45</v>
      </c>
      <c r="D11" s="556">
        <f t="shared" si="1"/>
        <v>0</v>
      </c>
      <c r="E11" s="556">
        <f t="shared" si="2"/>
        <v>-1.59</v>
      </c>
      <c r="F11" s="556">
        <f t="shared" si="3"/>
        <v>4.04</v>
      </c>
      <c r="G11" s="556">
        <f t="shared" si="4"/>
        <v>0.74</v>
      </c>
      <c r="H11" s="556">
        <f t="shared" si="5"/>
        <v>0</v>
      </c>
      <c r="I11" s="556">
        <f t="shared" si="6"/>
        <v>-0.06</v>
      </c>
      <c r="J11" s="556">
        <f t="shared" si="7"/>
        <v>2.89</v>
      </c>
      <c r="K11" s="556">
        <f t="shared" si="8"/>
        <v>0</v>
      </c>
      <c r="L11" s="556">
        <f t="shared" si="9"/>
        <v>0</v>
      </c>
      <c r="M11" s="556">
        <f t="shared" si="10"/>
        <v>-1.03</v>
      </c>
      <c r="N11" s="556">
        <f t="shared" si="11"/>
        <v>-6.15</v>
      </c>
      <c r="O11" s="557">
        <f t="shared" si="17"/>
        <v>83.289999999999992</v>
      </c>
      <c r="P11" s="558">
        <f t="shared" si="18"/>
        <v>0</v>
      </c>
      <c r="Q11" s="559">
        <f t="shared" si="12"/>
        <v>0.12</v>
      </c>
      <c r="R11" s="557">
        <f t="shared" si="13"/>
        <v>0.12</v>
      </c>
      <c r="S11" s="557">
        <f t="shared" si="14"/>
        <v>83.41</v>
      </c>
      <c r="T11" s="560">
        <f t="shared" si="15"/>
        <v>1.440749189578581E-3</v>
      </c>
    </row>
    <row r="12" spans="1:21">
      <c r="A12" s="157" t="s">
        <v>525</v>
      </c>
      <c r="B12" s="555">
        <f t="shared" si="16"/>
        <v>725</v>
      </c>
      <c r="C12" s="556">
        <f t="shared" si="0"/>
        <v>73.180000000000007</v>
      </c>
      <c r="D12" s="556">
        <f t="shared" si="1"/>
        <v>0</v>
      </c>
      <c r="E12" s="556">
        <f t="shared" si="2"/>
        <v>-1.39</v>
      </c>
      <c r="F12" s="556">
        <f t="shared" si="3"/>
        <v>3.52</v>
      </c>
      <c r="G12" s="556">
        <f t="shared" si="4"/>
        <v>0.65</v>
      </c>
      <c r="H12" s="556">
        <f t="shared" si="5"/>
        <v>0</v>
      </c>
      <c r="I12" s="556">
        <f t="shared" si="6"/>
        <v>-0.05</v>
      </c>
      <c r="J12" s="556">
        <f t="shared" si="7"/>
        <v>2.52</v>
      </c>
      <c r="K12" s="556">
        <f t="shared" si="8"/>
        <v>0</v>
      </c>
      <c r="L12" s="556">
        <f t="shared" si="9"/>
        <v>0</v>
      </c>
      <c r="M12" s="556">
        <f t="shared" si="10"/>
        <v>-0.9</v>
      </c>
      <c r="N12" s="556">
        <f t="shared" si="11"/>
        <v>-5.37</v>
      </c>
      <c r="O12" s="557">
        <f t="shared" si="17"/>
        <v>72.16</v>
      </c>
      <c r="P12" s="558">
        <f t="shared" si="18"/>
        <v>0</v>
      </c>
      <c r="Q12" s="559">
        <f t="shared" si="12"/>
        <v>0.11</v>
      </c>
      <c r="R12" s="557">
        <f t="shared" si="13"/>
        <v>0.11</v>
      </c>
      <c r="S12" s="557">
        <f t="shared" si="14"/>
        <v>72.27</v>
      </c>
      <c r="T12" s="560">
        <f t="shared" si="15"/>
        <v>1.5243902439024391E-3</v>
      </c>
    </row>
    <row r="13" spans="1:21">
      <c r="A13" s="157" t="s">
        <v>526</v>
      </c>
      <c r="B13" s="555">
        <f t="shared" si="16"/>
        <v>666</v>
      </c>
      <c r="C13" s="556">
        <f t="shared" si="0"/>
        <v>66.91</v>
      </c>
      <c r="D13" s="556">
        <f t="shared" si="1"/>
        <v>0</v>
      </c>
      <c r="E13" s="556">
        <f t="shared" si="2"/>
        <v>-1.27</v>
      </c>
      <c r="F13" s="556">
        <f t="shared" si="3"/>
        <v>3.24</v>
      </c>
      <c r="G13" s="556">
        <f t="shared" si="4"/>
        <v>0.6</v>
      </c>
      <c r="H13" s="556">
        <f t="shared" si="5"/>
        <v>0</v>
      </c>
      <c r="I13" s="556">
        <f t="shared" si="6"/>
        <v>-0.05</v>
      </c>
      <c r="J13" s="556">
        <f t="shared" si="7"/>
        <v>2.31</v>
      </c>
      <c r="K13" s="556">
        <f t="shared" si="8"/>
        <v>0</v>
      </c>
      <c r="L13" s="556">
        <f t="shared" si="9"/>
        <v>0</v>
      </c>
      <c r="M13" s="556">
        <f t="shared" si="10"/>
        <v>-0.82</v>
      </c>
      <c r="N13" s="556">
        <f t="shared" si="11"/>
        <v>-4.93</v>
      </c>
      <c r="O13" s="557">
        <f t="shared" si="17"/>
        <v>65.990000000000009</v>
      </c>
      <c r="P13" s="558">
        <f t="shared" si="18"/>
        <v>0</v>
      </c>
      <c r="Q13" s="559">
        <f t="shared" si="12"/>
        <v>0.1</v>
      </c>
      <c r="R13" s="557">
        <f t="shared" si="13"/>
        <v>0.1</v>
      </c>
      <c r="S13" s="557">
        <f t="shared" si="14"/>
        <v>66.09</v>
      </c>
      <c r="T13" s="560">
        <f t="shared" si="15"/>
        <v>1.5153811183512653E-3</v>
      </c>
    </row>
    <row r="14" spans="1:21">
      <c r="A14" s="157" t="s">
        <v>527</v>
      </c>
      <c r="B14" s="555">
        <f t="shared" si="16"/>
        <v>667</v>
      </c>
      <c r="C14" s="556">
        <f t="shared" si="0"/>
        <v>67.010000000000005</v>
      </c>
      <c r="D14" s="556">
        <f t="shared" si="1"/>
        <v>0</v>
      </c>
      <c r="E14" s="556">
        <f t="shared" si="2"/>
        <v>-1.28</v>
      </c>
      <c r="F14" s="556">
        <f t="shared" si="3"/>
        <v>3.24</v>
      </c>
      <c r="G14" s="556">
        <f t="shared" si="4"/>
        <v>0.6</v>
      </c>
      <c r="H14" s="556">
        <f t="shared" si="5"/>
        <v>0</v>
      </c>
      <c r="I14" s="556">
        <f t="shared" si="6"/>
        <v>-0.05</v>
      </c>
      <c r="J14" s="556">
        <f t="shared" si="7"/>
        <v>2.3199999999999998</v>
      </c>
      <c r="K14" s="556">
        <f t="shared" si="8"/>
        <v>0</v>
      </c>
      <c r="L14" s="556">
        <f t="shared" si="9"/>
        <v>0</v>
      </c>
      <c r="M14" s="556">
        <f t="shared" si="10"/>
        <v>-0.83</v>
      </c>
      <c r="N14" s="556">
        <f t="shared" si="11"/>
        <v>-4.9400000000000004</v>
      </c>
      <c r="O14" s="557">
        <f t="shared" si="17"/>
        <v>66.069999999999993</v>
      </c>
      <c r="P14" s="558">
        <f t="shared" si="18"/>
        <v>0</v>
      </c>
      <c r="Q14" s="559">
        <f t="shared" si="12"/>
        <v>0.1</v>
      </c>
      <c r="R14" s="557">
        <f t="shared" si="13"/>
        <v>0.1</v>
      </c>
      <c r="S14" s="557">
        <f t="shared" si="14"/>
        <v>66.169999999999987</v>
      </c>
      <c r="T14" s="560">
        <f t="shared" si="15"/>
        <v>1.5135462388375968E-3</v>
      </c>
    </row>
    <row r="15" spans="1:21">
      <c r="A15" s="157" t="s">
        <v>528</v>
      </c>
      <c r="B15" s="555">
        <f t="shared" si="16"/>
        <v>650</v>
      </c>
      <c r="C15" s="556">
        <f t="shared" si="0"/>
        <v>65.209999999999994</v>
      </c>
      <c r="D15" s="556">
        <f t="shared" si="1"/>
        <v>0</v>
      </c>
      <c r="E15" s="556">
        <f t="shared" si="2"/>
        <v>-1.24</v>
      </c>
      <c r="F15" s="556">
        <f t="shared" si="3"/>
        <v>3.16</v>
      </c>
      <c r="G15" s="556">
        <f t="shared" si="4"/>
        <v>0.57999999999999996</v>
      </c>
      <c r="H15" s="556">
        <f t="shared" si="5"/>
        <v>0</v>
      </c>
      <c r="I15" s="556">
        <f t="shared" si="6"/>
        <v>-0.05</v>
      </c>
      <c r="J15" s="556">
        <f t="shared" si="7"/>
        <v>2.2599999999999998</v>
      </c>
      <c r="K15" s="556">
        <f t="shared" si="8"/>
        <v>0</v>
      </c>
      <c r="L15" s="556">
        <f t="shared" si="9"/>
        <v>0</v>
      </c>
      <c r="M15" s="556">
        <f t="shared" si="10"/>
        <v>-0.8</v>
      </c>
      <c r="N15" s="556">
        <f t="shared" si="11"/>
        <v>-4.8099999999999996</v>
      </c>
      <c r="O15" s="557">
        <f t="shared" si="17"/>
        <v>64.31</v>
      </c>
      <c r="P15" s="558">
        <f t="shared" si="18"/>
        <v>0</v>
      </c>
      <c r="Q15" s="559">
        <f t="shared" si="12"/>
        <v>0.1</v>
      </c>
      <c r="R15" s="557">
        <f t="shared" si="13"/>
        <v>0.1</v>
      </c>
      <c r="S15" s="557">
        <f t="shared" si="14"/>
        <v>64.41</v>
      </c>
      <c r="T15" s="560">
        <f t="shared" si="15"/>
        <v>1.5549681231534754E-3</v>
      </c>
    </row>
    <row r="16" spans="1:21">
      <c r="A16" s="157" t="s">
        <v>529</v>
      </c>
      <c r="B16" s="555">
        <f t="shared" si="16"/>
        <v>652</v>
      </c>
      <c r="C16" s="556">
        <f t="shared" si="0"/>
        <v>65.42</v>
      </c>
      <c r="D16" s="556">
        <f t="shared" si="1"/>
        <v>0</v>
      </c>
      <c r="E16" s="556">
        <f t="shared" si="2"/>
        <v>-1.25</v>
      </c>
      <c r="F16" s="556">
        <f t="shared" si="3"/>
        <v>3.17</v>
      </c>
      <c r="G16" s="556">
        <f t="shared" si="4"/>
        <v>0.57999999999999996</v>
      </c>
      <c r="H16" s="556">
        <f t="shared" si="5"/>
        <v>0</v>
      </c>
      <c r="I16" s="556">
        <f t="shared" si="6"/>
        <v>-0.05</v>
      </c>
      <c r="J16" s="556">
        <f t="shared" si="7"/>
        <v>2.2599999999999998</v>
      </c>
      <c r="K16" s="556">
        <f t="shared" si="8"/>
        <v>0</v>
      </c>
      <c r="L16" s="556">
        <f t="shared" si="9"/>
        <v>0</v>
      </c>
      <c r="M16" s="556">
        <f t="shared" si="10"/>
        <v>-0.81</v>
      </c>
      <c r="N16" s="556">
        <f t="shared" si="11"/>
        <v>-4.83</v>
      </c>
      <c r="O16" s="557">
        <f t="shared" si="17"/>
        <v>64.490000000000009</v>
      </c>
      <c r="P16" s="558">
        <f t="shared" si="18"/>
        <v>0</v>
      </c>
      <c r="Q16" s="559">
        <f t="shared" si="12"/>
        <v>0.1</v>
      </c>
      <c r="R16" s="557">
        <f t="shared" si="13"/>
        <v>0.1</v>
      </c>
      <c r="S16" s="557">
        <f t="shared" si="14"/>
        <v>64.59</v>
      </c>
      <c r="T16" s="560">
        <f t="shared" si="15"/>
        <v>1.5506280043417584E-3</v>
      </c>
    </row>
    <row r="17" spans="1:20">
      <c r="A17" s="157" t="s">
        <v>530</v>
      </c>
      <c r="B17" s="555">
        <f t="shared" si="16"/>
        <v>812</v>
      </c>
      <c r="C17" s="556">
        <f t="shared" si="0"/>
        <v>82.43</v>
      </c>
      <c r="D17" s="556">
        <f t="shared" si="1"/>
        <v>0</v>
      </c>
      <c r="E17" s="556">
        <f t="shared" si="2"/>
        <v>-1.55</v>
      </c>
      <c r="F17" s="556">
        <f t="shared" si="3"/>
        <v>3.95</v>
      </c>
      <c r="G17" s="556">
        <f t="shared" si="4"/>
        <v>0.73</v>
      </c>
      <c r="H17" s="556">
        <f t="shared" si="5"/>
        <v>0</v>
      </c>
      <c r="I17" s="556">
        <f t="shared" si="6"/>
        <v>-0.06</v>
      </c>
      <c r="J17" s="556">
        <f t="shared" si="7"/>
        <v>2.82</v>
      </c>
      <c r="K17" s="556">
        <f t="shared" si="8"/>
        <v>0</v>
      </c>
      <c r="L17" s="556">
        <f t="shared" si="9"/>
        <v>0</v>
      </c>
      <c r="M17" s="556">
        <f t="shared" si="10"/>
        <v>-1</v>
      </c>
      <c r="N17" s="556">
        <f t="shared" si="11"/>
        <v>-6.01</v>
      </c>
      <c r="O17" s="557">
        <f t="shared" si="17"/>
        <v>81.31</v>
      </c>
      <c r="P17" s="558">
        <f t="shared" si="18"/>
        <v>0</v>
      </c>
      <c r="Q17" s="559">
        <f t="shared" si="12"/>
        <v>0.12</v>
      </c>
      <c r="R17" s="557">
        <f t="shared" si="13"/>
        <v>0.12</v>
      </c>
      <c r="S17" s="557">
        <f t="shared" si="14"/>
        <v>81.430000000000007</v>
      </c>
      <c r="T17" s="560">
        <f t="shared" si="15"/>
        <v>1.4758332308449143E-3</v>
      </c>
    </row>
    <row r="18" spans="1:20">
      <c r="A18" s="157" t="s">
        <v>531</v>
      </c>
      <c r="B18" s="555">
        <f t="shared" si="16"/>
        <v>1001</v>
      </c>
      <c r="C18" s="556">
        <f t="shared" si="0"/>
        <v>102.52</v>
      </c>
      <c r="D18" s="556">
        <f t="shared" si="1"/>
        <v>0</v>
      </c>
      <c r="E18" s="556">
        <f t="shared" si="2"/>
        <v>-1.91</v>
      </c>
      <c r="F18" s="556">
        <f t="shared" si="3"/>
        <v>4.8600000000000003</v>
      </c>
      <c r="G18" s="556">
        <f t="shared" si="4"/>
        <v>0.9</v>
      </c>
      <c r="H18" s="556">
        <f t="shared" si="5"/>
        <v>0</v>
      </c>
      <c r="I18" s="556">
        <f t="shared" si="6"/>
        <v>-7.0000000000000007E-2</v>
      </c>
      <c r="J18" s="556">
        <f t="shared" si="7"/>
        <v>3.48</v>
      </c>
      <c r="K18" s="556">
        <f t="shared" si="8"/>
        <v>0</v>
      </c>
      <c r="L18" s="556">
        <f t="shared" si="9"/>
        <v>0</v>
      </c>
      <c r="M18" s="556">
        <f t="shared" si="10"/>
        <v>-1.24</v>
      </c>
      <c r="N18" s="556">
        <f t="shared" si="11"/>
        <v>-7.41</v>
      </c>
      <c r="O18" s="557">
        <f t="shared" si="17"/>
        <v>101.13000000000002</v>
      </c>
      <c r="P18" s="558">
        <f t="shared" si="18"/>
        <v>0</v>
      </c>
      <c r="Q18" s="559">
        <f t="shared" si="12"/>
        <v>0.15</v>
      </c>
      <c r="R18" s="557">
        <f t="shared" si="13"/>
        <v>0.15</v>
      </c>
      <c r="S18" s="557">
        <f t="shared" si="14"/>
        <v>101.28000000000003</v>
      </c>
      <c r="T18" s="560">
        <f t="shared" si="15"/>
        <v>1.4832393948383264E-3</v>
      </c>
    </row>
    <row r="19" spans="1:20">
      <c r="A19" s="157" t="s">
        <v>532</v>
      </c>
      <c r="B19" s="555">
        <f t="shared" si="16"/>
        <v>1264</v>
      </c>
      <c r="C19" s="556">
        <f t="shared" si="0"/>
        <v>130.47</v>
      </c>
      <c r="D19" s="556">
        <f t="shared" si="1"/>
        <v>0</v>
      </c>
      <c r="E19" s="556">
        <f t="shared" si="2"/>
        <v>-2.42</v>
      </c>
      <c r="F19" s="556">
        <f t="shared" si="3"/>
        <v>6.14</v>
      </c>
      <c r="G19" s="556">
        <f t="shared" si="4"/>
        <v>1.1299999999999999</v>
      </c>
      <c r="H19" s="556">
        <f t="shared" si="5"/>
        <v>0</v>
      </c>
      <c r="I19" s="556">
        <f t="shared" si="6"/>
        <v>-0.09</v>
      </c>
      <c r="J19" s="556">
        <f t="shared" si="7"/>
        <v>4.3899999999999997</v>
      </c>
      <c r="K19" s="556">
        <f t="shared" si="8"/>
        <v>0</v>
      </c>
      <c r="L19" s="556">
        <f t="shared" si="9"/>
        <v>0</v>
      </c>
      <c r="M19" s="556">
        <f t="shared" si="10"/>
        <v>-1.56</v>
      </c>
      <c r="N19" s="556">
        <f t="shared" si="11"/>
        <v>-9.36</v>
      </c>
      <c r="O19" s="557">
        <f t="shared" si="17"/>
        <v>128.69999999999999</v>
      </c>
      <c r="P19" s="558">
        <f t="shared" si="18"/>
        <v>0</v>
      </c>
      <c r="Q19" s="559">
        <f t="shared" si="12"/>
        <v>0.19</v>
      </c>
      <c r="R19" s="557">
        <f t="shared" si="13"/>
        <v>0.19</v>
      </c>
      <c r="S19" s="557">
        <f t="shared" si="14"/>
        <v>128.88999999999999</v>
      </c>
      <c r="T19" s="560">
        <f t="shared" si="15"/>
        <v>1.4763014763014765E-3</v>
      </c>
    </row>
    <row r="20" spans="1:20">
      <c r="C20" s="557"/>
      <c r="D20" s="557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557"/>
      <c r="P20" s="558"/>
      <c r="Q20" s="559"/>
      <c r="R20" s="557"/>
      <c r="S20" s="557"/>
      <c r="T20" s="560"/>
    </row>
    <row r="21" spans="1:20" ht="12" thickBot="1">
      <c r="A21" s="561" t="s">
        <v>533</v>
      </c>
      <c r="B21" s="562">
        <f>SUM(B8:B20)</f>
        <v>10557</v>
      </c>
      <c r="C21" s="563">
        <f>SUM(C8:C20)</f>
        <v>1075.55</v>
      </c>
      <c r="D21" s="563">
        <f t="shared" ref="D21:S21" si="19">SUM(D8:D20)</f>
        <v>0</v>
      </c>
      <c r="E21" s="563">
        <f t="shared" si="19"/>
        <v>-20.189999999999998</v>
      </c>
      <c r="F21" s="563">
        <f t="shared" si="19"/>
        <v>51.300000000000011</v>
      </c>
      <c r="G21" s="563">
        <f t="shared" si="19"/>
        <v>9.4499999999999993</v>
      </c>
      <c r="H21" s="563">
        <f t="shared" si="19"/>
        <v>0</v>
      </c>
      <c r="I21" s="563">
        <f t="shared" si="19"/>
        <v>-0.76999999999999991</v>
      </c>
      <c r="J21" s="563">
        <f t="shared" si="19"/>
        <v>36.669999999999995</v>
      </c>
      <c r="K21" s="563">
        <f t="shared" si="19"/>
        <v>0</v>
      </c>
      <c r="L21" s="563">
        <f t="shared" si="19"/>
        <v>0</v>
      </c>
      <c r="M21" s="563">
        <f t="shared" si="19"/>
        <v>-13.060000000000002</v>
      </c>
      <c r="N21" s="563">
        <f t="shared" si="19"/>
        <v>-78.169999999999987</v>
      </c>
      <c r="O21" s="563">
        <f t="shared" si="19"/>
        <v>1060.7799999999997</v>
      </c>
      <c r="P21" s="564">
        <f t="shared" si="19"/>
        <v>0</v>
      </c>
      <c r="Q21" s="565">
        <f>SUM(Q8:Q20)</f>
        <v>1.58</v>
      </c>
      <c r="R21" s="563">
        <f t="shared" si="19"/>
        <v>1.58</v>
      </c>
      <c r="S21" s="563">
        <f t="shared" si="19"/>
        <v>1062.3600000000001</v>
      </c>
      <c r="T21" s="566">
        <f>+R21/O21</f>
        <v>1.4894700126322144E-3</v>
      </c>
    </row>
    <row r="22" spans="1:20" ht="12" thickTop="1">
      <c r="A22" s="561"/>
      <c r="C22" s="557"/>
      <c r="D22" s="557"/>
      <c r="E22" s="557"/>
      <c r="F22" s="557"/>
      <c r="G22" s="557"/>
      <c r="H22" s="557"/>
      <c r="I22" s="557"/>
      <c r="J22" s="557"/>
      <c r="K22" s="557"/>
      <c r="L22" s="557"/>
      <c r="M22" s="557"/>
      <c r="N22" s="557"/>
      <c r="O22" s="557"/>
      <c r="P22" s="558"/>
      <c r="Q22" s="559"/>
      <c r="R22" s="557"/>
      <c r="S22" s="557"/>
      <c r="T22" s="560"/>
    </row>
    <row r="23" spans="1:20" ht="12" thickBot="1">
      <c r="A23" s="567" t="s">
        <v>534</v>
      </c>
      <c r="B23" s="562">
        <f>ROUND(+B21/12,0)</f>
        <v>880</v>
      </c>
      <c r="C23" s="563">
        <f>+C21/12</f>
        <v>89.629166666666663</v>
      </c>
      <c r="D23" s="563">
        <f t="shared" ref="D23:S23" si="20">+D21/12</f>
        <v>0</v>
      </c>
      <c r="E23" s="563">
        <f t="shared" si="20"/>
        <v>-1.6824999999999999</v>
      </c>
      <c r="F23" s="563">
        <f t="shared" si="20"/>
        <v>4.2750000000000012</v>
      </c>
      <c r="G23" s="563">
        <f t="shared" si="20"/>
        <v>0.78749999999999998</v>
      </c>
      <c r="H23" s="563">
        <f t="shared" si="20"/>
        <v>0</v>
      </c>
      <c r="I23" s="563">
        <f t="shared" si="20"/>
        <v>-6.4166666666666664E-2</v>
      </c>
      <c r="J23" s="563">
        <f t="shared" si="20"/>
        <v>3.0558333333333327</v>
      </c>
      <c r="K23" s="563">
        <f t="shared" si="20"/>
        <v>0</v>
      </c>
      <c r="L23" s="563">
        <f t="shared" si="20"/>
        <v>0</v>
      </c>
      <c r="M23" s="563">
        <f t="shared" si="20"/>
        <v>-1.0883333333333336</v>
      </c>
      <c r="N23" s="563">
        <f t="shared" si="20"/>
        <v>-6.5141666666666653</v>
      </c>
      <c r="O23" s="563">
        <f t="shared" si="20"/>
        <v>88.398333333333312</v>
      </c>
      <c r="P23" s="564">
        <f t="shared" si="20"/>
        <v>0</v>
      </c>
      <c r="Q23" s="565">
        <f>+Q21/12</f>
        <v>0.13166666666666668</v>
      </c>
      <c r="R23" s="563">
        <f t="shared" si="20"/>
        <v>0.13166666666666668</v>
      </c>
      <c r="S23" s="563">
        <f t="shared" si="20"/>
        <v>88.530000000000015</v>
      </c>
      <c r="T23" s="566">
        <f>+R23/O23</f>
        <v>1.4894700126322146E-3</v>
      </c>
    </row>
    <row r="24" spans="1:20" ht="12" thickTop="1">
      <c r="C24" s="557"/>
      <c r="D24" s="557"/>
      <c r="E24" s="557"/>
      <c r="F24" s="557"/>
      <c r="G24" s="557"/>
      <c r="H24" s="557"/>
      <c r="I24" s="557"/>
      <c r="J24" s="557"/>
      <c r="K24" s="557"/>
      <c r="L24" s="557"/>
      <c r="M24" s="557"/>
      <c r="N24" s="557"/>
      <c r="O24" s="557"/>
      <c r="P24" s="558"/>
      <c r="Q24" s="559"/>
      <c r="R24" s="557"/>
      <c r="S24" s="557"/>
    </row>
    <row r="25" spans="1:20">
      <c r="A25" s="90" t="s">
        <v>535</v>
      </c>
      <c r="B25" s="90"/>
      <c r="C25" s="568">
        <f t="shared" ref="C25:O25" si="21">+C21/$B$21*100</f>
        <v>10.188026901581889</v>
      </c>
      <c r="D25" s="568">
        <f t="shared" si="21"/>
        <v>0</v>
      </c>
      <c r="E25" s="568">
        <f t="shared" si="21"/>
        <v>-0.19124751349815286</v>
      </c>
      <c r="F25" s="568">
        <f t="shared" si="21"/>
        <v>0.48593350383631723</v>
      </c>
      <c r="G25" s="568">
        <f t="shared" si="21"/>
        <v>8.9514066496163669E-2</v>
      </c>
      <c r="H25" s="568">
        <f t="shared" si="21"/>
        <v>0</v>
      </c>
      <c r="I25" s="568">
        <f t="shared" si="21"/>
        <v>-7.2937387515392624E-3</v>
      </c>
      <c r="J25" s="568">
        <f t="shared" si="21"/>
        <v>0.34735246755707111</v>
      </c>
      <c r="K25" s="568">
        <f t="shared" si="21"/>
        <v>0</v>
      </c>
      <c r="L25" s="568">
        <f t="shared" si="21"/>
        <v>0</v>
      </c>
      <c r="M25" s="568">
        <f t="shared" si="21"/>
        <v>-0.12370938713649714</v>
      </c>
      <c r="N25" s="568">
        <f t="shared" si="21"/>
        <v>-0.74045656910107027</v>
      </c>
      <c r="O25" s="568">
        <f t="shared" si="21"/>
        <v>10.048119730984178</v>
      </c>
      <c r="P25" s="558">
        <f>-D25</f>
        <v>0</v>
      </c>
      <c r="Q25" s="559">
        <f>ROUND($B25*$F$55,2)</f>
        <v>0</v>
      </c>
      <c r="R25" s="568">
        <f>+R21/$B$21*100</f>
        <v>1.4966373022639009E-2</v>
      </c>
      <c r="S25" s="568">
        <f>+S21/$B$21*100</f>
        <v>10.063086104006821</v>
      </c>
    </row>
    <row r="26" spans="1:20"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8"/>
      <c r="Q26" s="559"/>
      <c r="R26" s="557"/>
      <c r="S26" s="557"/>
    </row>
    <row r="27" spans="1:20" ht="12" thickBot="1">
      <c r="A27" s="569" t="s">
        <v>536</v>
      </c>
      <c r="B27" s="570">
        <f>ROUND(B23,-2)</f>
        <v>900</v>
      </c>
      <c r="C27" s="563">
        <f>ROUND($E$32+IF($B27&gt;600,(600*$E$35+(($B27-600)*$E$43)),$B27*$E$35),2)</f>
        <v>91.78</v>
      </c>
      <c r="D27" s="563">
        <f>ROUND($B27*$E$55,2)</f>
        <v>0</v>
      </c>
      <c r="E27" s="563">
        <f>ROUND($B27*$E$56,2)</f>
        <v>-1.72</v>
      </c>
      <c r="F27" s="563">
        <f>ROUND($B27*$E$57,2)</f>
        <v>4.37</v>
      </c>
      <c r="G27" s="563">
        <f>ROUND($B27*$E$36,2)</f>
        <v>0.81</v>
      </c>
      <c r="H27" s="563">
        <f>ROUND($B27*$E$58,2)</f>
        <v>0</v>
      </c>
      <c r="I27" s="563">
        <f>ROUND($B27*$E$59,2)</f>
        <v>-7.0000000000000007E-2</v>
      </c>
      <c r="J27" s="563">
        <f>ROUND($B27*$E$37,2)</f>
        <v>3.12</v>
      </c>
      <c r="K27" s="563">
        <f>ROUND($B27*$E$39,2)</f>
        <v>0</v>
      </c>
      <c r="L27" s="563">
        <f>ROUND($B27*$E$38,2)</f>
        <v>0</v>
      </c>
      <c r="M27" s="563">
        <f>ROUND($B27*$E$40,2)</f>
        <v>-1.1100000000000001</v>
      </c>
      <c r="N27" s="563">
        <f>ROUND($B27*$E$51,2)</f>
        <v>-6.67</v>
      </c>
      <c r="O27" s="563">
        <f>SUM(C27:N27)</f>
        <v>90.510000000000019</v>
      </c>
      <c r="P27" s="564">
        <f>-D27</f>
        <v>0</v>
      </c>
      <c r="Q27" s="565">
        <f>ROUND($B27*$F$55,2)</f>
        <v>0.13</v>
      </c>
      <c r="R27" s="571">
        <f>SUM(P27:Q27)</f>
        <v>0.13</v>
      </c>
      <c r="S27" s="563">
        <f>+O27+R27</f>
        <v>90.640000000000015</v>
      </c>
      <c r="T27" s="572">
        <f>+R27/O27</f>
        <v>1.4363053806209255E-3</v>
      </c>
    </row>
    <row r="28" spans="1:20" ht="12.75" thickTop="1" thickBot="1">
      <c r="A28" s="567" t="s">
        <v>536</v>
      </c>
      <c r="B28" s="562">
        <v>1000</v>
      </c>
      <c r="C28" s="563">
        <f>ROUND($E$32+IF($B28&gt;600,(600*$E$35+(($B28-600)*$E$43)),$B28*$E$35),2)</f>
        <v>102.41</v>
      </c>
      <c r="D28" s="563">
        <f>ROUND($B28*$E$55,2)</f>
        <v>0</v>
      </c>
      <c r="E28" s="563">
        <f>ROUND($B28*$E$56,2)</f>
        <v>-1.91</v>
      </c>
      <c r="F28" s="563">
        <f>ROUND($B28*$E$57,2)</f>
        <v>4.8600000000000003</v>
      </c>
      <c r="G28" s="563">
        <f>ROUND($B28*$E$36,2)</f>
        <v>0.9</v>
      </c>
      <c r="H28" s="563">
        <f>ROUND($B28*$E$58,2)</f>
        <v>0</v>
      </c>
      <c r="I28" s="563">
        <f>ROUND($B28*$E$59,2)</f>
        <v>-7.0000000000000007E-2</v>
      </c>
      <c r="J28" s="563">
        <f>ROUND($B28*$E$37,2)</f>
        <v>3.47</v>
      </c>
      <c r="K28" s="563">
        <f>ROUND($B28*$E$39,2)</f>
        <v>0</v>
      </c>
      <c r="L28" s="563">
        <f>ROUND($B28*$E$38,2)</f>
        <v>0</v>
      </c>
      <c r="M28" s="563">
        <f>ROUND($B28*$E$40,2)</f>
        <v>-1.24</v>
      </c>
      <c r="N28" s="563">
        <f>ROUND($B28*$E$51,2)</f>
        <v>-7.41</v>
      </c>
      <c r="O28" s="563">
        <f>SUM(C28:N28)</f>
        <v>101.01000000000002</v>
      </c>
      <c r="P28" s="573">
        <f>-D28</f>
        <v>0</v>
      </c>
      <c r="Q28" s="574">
        <f>ROUND($B28*$F$55,2)</f>
        <v>0.15</v>
      </c>
      <c r="R28" s="563">
        <f>SUM(P28:Q28)</f>
        <v>0.15</v>
      </c>
      <c r="S28" s="563">
        <f>+O28+R28</f>
        <v>101.16000000000003</v>
      </c>
      <c r="T28" s="566">
        <f>+R28/O28</f>
        <v>1.4850014850014846E-3</v>
      </c>
    </row>
    <row r="29" spans="1:20" ht="12" thickTop="1"/>
    <row r="30" spans="1:20" ht="45">
      <c r="A30" s="575" t="s">
        <v>537</v>
      </c>
      <c r="B30" s="576"/>
      <c r="C30" s="576"/>
      <c r="D30" s="576"/>
      <c r="E30" s="577" t="s">
        <v>538</v>
      </c>
      <c r="F30" s="577" t="s">
        <v>539</v>
      </c>
    </row>
    <row r="31" spans="1:20">
      <c r="A31" s="606" t="s">
        <v>540</v>
      </c>
      <c r="B31" s="606"/>
      <c r="C31" s="606"/>
      <c r="D31" s="606"/>
      <c r="E31" s="578"/>
      <c r="F31" s="578"/>
    </row>
    <row r="32" spans="1:20">
      <c r="A32" s="604" t="s">
        <v>541</v>
      </c>
      <c r="B32" s="604"/>
      <c r="C32" s="604"/>
      <c r="D32" s="604"/>
      <c r="E32" s="579">
        <v>7.49</v>
      </c>
      <c r="F32" s="579">
        <f>+E32</f>
        <v>7.49</v>
      </c>
      <c r="G32" s="157" t="s">
        <v>542</v>
      </c>
    </row>
    <row r="33" spans="1:10" ht="12" thickBot="1">
      <c r="A33" s="605" t="s">
        <v>543</v>
      </c>
      <c r="B33" s="605"/>
      <c r="C33" s="605"/>
      <c r="D33" s="605"/>
      <c r="E33" s="580">
        <v>7.49</v>
      </c>
      <c r="F33" s="580">
        <f>SUM(F32:F32)</f>
        <v>7.49</v>
      </c>
    </row>
    <row r="34" spans="1:10" ht="12" thickTop="1">
      <c r="A34" s="606" t="s">
        <v>544</v>
      </c>
      <c r="B34" s="606"/>
      <c r="C34" s="606"/>
      <c r="D34" s="606"/>
      <c r="E34" s="581"/>
      <c r="F34" s="582"/>
    </row>
    <row r="35" spans="1:10">
      <c r="A35" s="604" t="s">
        <v>545</v>
      </c>
      <c r="B35" s="604"/>
      <c r="C35" s="604"/>
      <c r="D35" s="604"/>
      <c r="E35" s="583">
        <v>8.7335999999999997E-2</v>
      </c>
      <c r="F35" s="583">
        <f>+E35</f>
        <v>8.7335999999999997E-2</v>
      </c>
      <c r="G35" s="157" t="s">
        <v>546</v>
      </c>
    </row>
    <row r="36" spans="1:10">
      <c r="A36" s="604" t="s">
        <v>547</v>
      </c>
      <c r="B36" s="604"/>
      <c r="C36" s="604"/>
      <c r="D36" s="604"/>
      <c r="E36" s="583">
        <v>8.9499999999999996E-4</v>
      </c>
      <c r="F36" s="583">
        <f>+E36</f>
        <v>8.9499999999999996E-4</v>
      </c>
      <c r="G36" s="157" t="s">
        <v>546</v>
      </c>
    </row>
    <row r="37" spans="1:10">
      <c r="A37" s="607" t="s">
        <v>548</v>
      </c>
      <c r="B37" s="607"/>
      <c r="C37" s="607"/>
      <c r="D37" s="607"/>
      <c r="E37" s="584">
        <v>3.4720000000000003E-3</v>
      </c>
      <c r="F37" s="584">
        <f>E37</f>
        <v>3.4720000000000003E-3</v>
      </c>
      <c r="G37" s="90" t="s">
        <v>546</v>
      </c>
      <c r="H37" s="90"/>
      <c r="I37" s="90"/>
      <c r="J37" s="90"/>
    </row>
    <row r="38" spans="1:10">
      <c r="A38" s="604" t="s">
        <v>549</v>
      </c>
      <c r="B38" s="604"/>
      <c r="C38" s="604"/>
      <c r="D38" s="604"/>
      <c r="E38" s="585">
        <v>0</v>
      </c>
      <c r="F38" s="585">
        <f>E38</f>
        <v>0</v>
      </c>
      <c r="G38" s="90" t="s">
        <v>546</v>
      </c>
      <c r="H38" s="90"/>
      <c r="I38" s="90"/>
      <c r="J38" s="90"/>
    </row>
    <row r="39" spans="1:10">
      <c r="A39" s="607" t="s">
        <v>550</v>
      </c>
      <c r="B39" s="607"/>
      <c r="C39" s="607"/>
      <c r="D39" s="607"/>
      <c r="E39" s="584">
        <v>0</v>
      </c>
      <c r="F39" s="584">
        <f>E39</f>
        <v>0</v>
      </c>
      <c r="G39" s="90" t="s">
        <v>546</v>
      </c>
      <c r="H39" s="90"/>
      <c r="I39" s="90"/>
      <c r="J39" s="90"/>
    </row>
    <row r="40" spans="1:10">
      <c r="A40" s="607" t="s">
        <v>551</v>
      </c>
      <c r="B40" s="607"/>
      <c r="C40" s="607"/>
      <c r="D40" s="607"/>
      <c r="E40" s="584">
        <v>-1.237E-3</v>
      </c>
      <c r="F40" s="584">
        <f>E40</f>
        <v>-1.237E-3</v>
      </c>
      <c r="G40" s="90" t="s">
        <v>546</v>
      </c>
      <c r="H40" s="90"/>
      <c r="I40" s="90"/>
      <c r="J40" s="90"/>
    </row>
    <row r="41" spans="1:10" ht="12" thickBot="1">
      <c r="A41" s="605" t="s">
        <v>552</v>
      </c>
      <c r="B41" s="605"/>
      <c r="C41" s="605"/>
      <c r="D41" s="605"/>
      <c r="E41" s="586">
        <f>SUM(E35:E40)</f>
        <v>9.0466000000000005E-2</v>
      </c>
      <c r="F41" s="586">
        <f>SUM(F35:F40)</f>
        <v>9.0466000000000005E-2</v>
      </c>
      <c r="G41" s="90" t="s">
        <v>546</v>
      </c>
      <c r="H41" s="90"/>
      <c r="I41" s="90"/>
      <c r="J41" s="90"/>
    </row>
    <row r="42" spans="1:10" ht="12" thickTop="1">
      <c r="A42" s="606"/>
      <c r="B42" s="606"/>
      <c r="C42" s="606"/>
      <c r="D42" s="606"/>
      <c r="E42" s="583"/>
      <c r="F42" s="583"/>
    </row>
    <row r="43" spans="1:10">
      <c r="A43" s="606" t="s">
        <v>553</v>
      </c>
      <c r="B43" s="606"/>
      <c r="C43" s="606"/>
      <c r="D43" s="606"/>
      <c r="E43" s="583">
        <v>0.106297</v>
      </c>
      <c r="F43" s="583">
        <f>+E43</f>
        <v>0.106297</v>
      </c>
      <c r="G43" s="157" t="s">
        <v>546</v>
      </c>
    </row>
    <row r="44" spans="1:10">
      <c r="A44" s="604" t="s">
        <v>547</v>
      </c>
      <c r="B44" s="604"/>
      <c r="C44" s="604"/>
      <c r="D44" s="604"/>
      <c r="E44" s="583">
        <f>+E36</f>
        <v>8.9499999999999996E-4</v>
      </c>
      <c r="F44" s="583">
        <f>F36</f>
        <v>8.9499999999999996E-4</v>
      </c>
      <c r="G44" s="157" t="s">
        <v>546</v>
      </c>
    </row>
    <row r="45" spans="1:10">
      <c r="A45" s="607" t="s">
        <v>548</v>
      </c>
      <c r="B45" s="607"/>
      <c r="C45" s="607"/>
      <c r="D45" s="607"/>
      <c r="E45" s="584">
        <f>+E37</f>
        <v>3.4720000000000003E-3</v>
      </c>
      <c r="F45" s="584">
        <f>E45</f>
        <v>3.4720000000000003E-3</v>
      </c>
      <c r="G45" s="157" t="s">
        <v>546</v>
      </c>
    </row>
    <row r="46" spans="1:10">
      <c r="A46" s="604" t="s">
        <v>549</v>
      </c>
      <c r="B46" s="604"/>
      <c r="C46" s="604"/>
      <c r="D46" s="604"/>
      <c r="E46" s="585">
        <v>0</v>
      </c>
      <c r="F46" s="585">
        <f t="shared" ref="F46" si="22">$E$38</f>
        <v>0</v>
      </c>
      <c r="G46" s="90" t="s">
        <v>546</v>
      </c>
      <c r="H46" s="90"/>
      <c r="I46" s="90"/>
      <c r="J46" s="90"/>
    </row>
    <row r="47" spans="1:10">
      <c r="A47" s="607" t="s">
        <v>550</v>
      </c>
      <c r="B47" s="607"/>
      <c r="C47" s="607"/>
      <c r="D47" s="607"/>
      <c r="E47" s="584">
        <f>E39</f>
        <v>0</v>
      </c>
      <c r="F47" s="584">
        <f>E47</f>
        <v>0</v>
      </c>
      <c r="G47" s="90" t="s">
        <v>546</v>
      </c>
    </row>
    <row r="48" spans="1:10">
      <c r="A48" s="607" t="s">
        <v>551</v>
      </c>
      <c r="B48" s="607"/>
      <c r="C48" s="607"/>
      <c r="D48" s="607"/>
      <c r="E48" s="584">
        <f>+E40</f>
        <v>-1.237E-3</v>
      </c>
      <c r="F48" s="584">
        <f>E48</f>
        <v>-1.237E-3</v>
      </c>
      <c r="G48" s="90" t="s">
        <v>546</v>
      </c>
      <c r="H48" s="90"/>
      <c r="I48" s="90"/>
      <c r="J48" s="90"/>
    </row>
    <row r="49" spans="1:19" ht="12" thickBot="1">
      <c r="A49" s="605" t="s">
        <v>554</v>
      </c>
      <c r="B49" s="605"/>
      <c r="C49" s="605"/>
      <c r="D49" s="605"/>
      <c r="E49" s="586">
        <f>SUM(E43:E48)</f>
        <v>0.10942700000000001</v>
      </c>
      <c r="F49" s="586">
        <f>SUM(F43:F48)</f>
        <v>0.10942700000000001</v>
      </c>
      <c r="G49" s="90" t="s">
        <v>546</v>
      </c>
      <c r="H49" s="90"/>
      <c r="I49" s="90"/>
      <c r="J49" s="90"/>
    </row>
    <row r="50" spans="1:19" ht="12" thickTop="1">
      <c r="A50" s="606"/>
      <c r="B50" s="606"/>
      <c r="C50" s="606"/>
      <c r="D50" s="606"/>
      <c r="E50" s="583"/>
      <c r="F50" s="583"/>
      <c r="G50" s="90"/>
      <c r="H50" s="90"/>
      <c r="I50" s="90"/>
      <c r="J50" s="90"/>
    </row>
    <row r="51" spans="1:19">
      <c r="A51" s="605" t="s">
        <v>555</v>
      </c>
      <c r="B51" s="605"/>
      <c r="C51" s="605"/>
      <c r="D51" s="605"/>
      <c r="E51" s="583">
        <v>-7.4058380000000005E-3</v>
      </c>
      <c r="F51" s="583">
        <f>+E51</f>
        <v>-7.4058380000000005E-3</v>
      </c>
      <c r="G51" s="90" t="s">
        <v>546</v>
      </c>
      <c r="H51" s="90"/>
      <c r="I51" s="90"/>
      <c r="J51" s="90"/>
    </row>
    <row r="52" spans="1:19">
      <c r="A52" s="605" t="s">
        <v>556</v>
      </c>
      <c r="B52" s="605"/>
      <c r="C52" s="605"/>
      <c r="D52" s="605"/>
      <c r="E52" s="583">
        <v>0</v>
      </c>
      <c r="F52" s="583">
        <f>+E52</f>
        <v>0</v>
      </c>
      <c r="G52" s="90" t="s">
        <v>546</v>
      </c>
    </row>
    <row r="53" spans="1:19">
      <c r="A53" s="606"/>
      <c r="B53" s="606"/>
      <c r="C53" s="606"/>
      <c r="D53" s="606"/>
      <c r="E53" s="583"/>
      <c r="F53" s="583"/>
    </row>
    <row r="54" spans="1:19">
      <c r="A54" s="606" t="s">
        <v>557</v>
      </c>
      <c r="B54" s="606"/>
      <c r="C54" s="606"/>
      <c r="D54" s="606"/>
      <c r="E54" s="583"/>
      <c r="F54" s="583"/>
      <c r="G54" s="157" t="s">
        <v>546</v>
      </c>
    </row>
    <row r="55" spans="1:19">
      <c r="A55" s="607" t="s">
        <v>558</v>
      </c>
      <c r="B55" s="607"/>
      <c r="C55" s="607"/>
      <c r="D55" s="607"/>
      <c r="E55" s="584">
        <v>0</v>
      </c>
      <c r="F55" s="593">
        <f>'Rate Spread '!P8</f>
        <v>1.4876691186854057E-4</v>
      </c>
      <c r="G55" s="157" t="s">
        <v>546</v>
      </c>
      <c r="H55" s="90"/>
      <c r="I55" s="90"/>
      <c r="J55" s="90"/>
      <c r="N55" s="90"/>
      <c r="O55" s="90"/>
      <c r="P55" s="90"/>
      <c r="Q55" s="90"/>
      <c r="R55" s="90"/>
      <c r="S55" s="90"/>
    </row>
    <row r="56" spans="1:19">
      <c r="A56" s="604" t="s">
        <v>559</v>
      </c>
      <c r="B56" s="604"/>
      <c r="C56" s="604"/>
      <c r="D56" s="604"/>
      <c r="E56" s="583">
        <v>-1.913E-3</v>
      </c>
      <c r="F56" s="583">
        <f>+E56</f>
        <v>-1.913E-3</v>
      </c>
      <c r="G56" s="90" t="s">
        <v>546</v>
      </c>
      <c r="H56" s="90"/>
      <c r="I56" s="90"/>
      <c r="J56" s="90"/>
    </row>
    <row r="57" spans="1:19">
      <c r="A57" s="607" t="s">
        <v>560</v>
      </c>
      <c r="B57" s="607"/>
      <c r="C57" s="607"/>
      <c r="D57" s="607"/>
      <c r="E57" s="584">
        <v>4.8599999999999997E-3</v>
      </c>
      <c r="F57" s="584">
        <f>E57</f>
        <v>4.8599999999999997E-3</v>
      </c>
      <c r="G57" s="90" t="s">
        <v>546</v>
      </c>
      <c r="H57" s="90"/>
      <c r="I57" s="90"/>
      <c r="J57" s="90"/>
    </row>
    <row r="58" spans="1:19">
      <c r="A58" s="604" t="s">
        <v>561</v>
      </c>
      <c r="B58" s="604"/>
      <c r="C58" s="604"/>
      <c r="D58" s="604"/>
      <c r="E58" s="583">
        <v>0</v>
      </c>
      <c r="F58" s="583">
        <f>+E58</f>
        <v>0</v>
      </c>
      <c r="G58" s="90" t="s">
        <v>546</v>
      </c>
      <c r="H58" s="90"/>
      <c r="I58" s="90"/>
      <c r="J58" s="90"/>
    </row>
    <row r="59" spans="1:19">
      <c r="A59" s="604" t="s">
        <v>562</v>
      </c>
      <c r="B59" s="604"/>
      <c r="C59" s="604"/>
      <c r="D59" s="604"/>
      <c r="E59" s="583">
        <v>-7.2999999999999999E-5</v>
      </c>
      <c r="F59" s="587">
        <f>+E59</f>
        <v>-7.2999999999999999E-5</v>
      </c>
      <c r="G59" s="90" t="s">
        <v>546</v>
      </c>
      <c r="H59" s="90"/>
      <c r="I59" s="90"/>
      <c r="J59" s="90"/>
    </row>
    <row r="60" spans="1:19" ht="12" thickBot="1">
      <c r="A60" s="605" t="s">
        <v>563</v>
      </c>
      <c r="B60" s="605"/>
      <c r="C60" s="605"/>
      <c r="D60" s="605"/>
      <c r="E60" s="586">
        <f>SUM(E55:E59)</f>
        <v>2.8739999999999998E-3</v>
      </c>
      <c r="F60" s="586">
        <f>SUM(F55:F59)</f>
        <v>3.0227669118685404E-3</v>
      </c>
      <c r="G60" s="90" t="s">
        <v>546</v>
      </c>
    </row>
    <row r="61" spans="1:19" ht="12" thickTop="1">
      <c r="A61" s="606"/>
      <c r="B61" s="606"/>
      <c r="C61" s="606"/>
      <c r="D61" s="606"/>
      <c r="E61" s="581"/>
      <c r="F61" s="581"/>
    </row>
    <row r="62" spans="1:19">
      <c r="A62" s="605" t="s">
        <v>564</v>
      </c>
      <c r="B62" s="605"/>
      <c r="C62" s="605"/>
      <c r="D62" s="605"/>
      <c r="E62" s="588">
        <f>SUM(E41,E51:E52,E60)</f>
        <v>8.5934162000000008E-2</v>
      </c>
      <c r="F62" s="588">
        <f>SUM(F41,F51:F52,F60)</f>
        <v>8.6082928911868542E-2</v>
      </c>
      <c r="G62" s="90" t="s">
        <v>546</v>
      </c>
      <c r="I62" s="589"/>
    </row>
    <row r="63" spans="1:19">
      <c r="A63" s="605" t="s">
        <v>565</v>
      </c>
      <c r="B63" s="605"/>
      <c r="C63" s="605"/>
      <c r="D63" s="605"/>
      <c r="E63" s="590">
        <f>SUM(E49,E51:E52,E60)</f>
        <v>0.10489516200000001</v>
      </c>
      <c r="F63" s="590">
        <f>SUM(F49,F51:F52,F60)</f>
        <v>0.10504392891186855</v>
      </c>
      <c r="G63" s="90" t="s">
        <v>546</v>
      </c>
      <c r="I63" s="589"/>
    </row>
    <row r="65" spans="1:20">
      <c r="F65" s="557"/>
    </row>
    <row r="66" spans="1:20">
      <c r="F66" s="557"/>
    </row>
    <row r="69" spans="1:20">
      <c r="A69" s="603" t="s">
        <v>566</v>
      </c>
      <c r="B69" s="603"/>
      <c r="C69" s="603"/>
      <c r="D69" s="603"/>
    </row>
    <row r="70" spans="1:20" ht="45">
      <c r="A70" s="554"/>
      <c r="B70" s="554" t="s">
        <v>567</v>
      </c>
      <c r="C70" s="554" t="s">
        <v>568</v>
      </c>
      <c r="D70" s="554" t="s">
        <v>569</v>
      </c>
      <c r="E70" s="554"/>
      <c r="F70" s="554"/>
      <c r="G70" s="554"/>
      <c r="H70" s="554"/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</row>
    <row r="71" spans="1:20">
      <c r="A71" s="157" t="str">
        <f t="shared" ref="A71:A82" si="23">+A8</f>
        <v>January</v>
      </c>
      <c r="B71" s="591">
        <v>1258458999.9999998</v>
      </c>
      <c r="C71" s="591">
        <v>1029336</v>
      </c>
      <c r="D71" s="114">
        <f>ROUND(+B71/C71,0)</f>
        <v>1223</v>
      </c>
    </row>
    <row r="72" spans="1:20">
      <c r="A72" s="157" t="str">
        <f t="shared" si="23"/>
        <v>February</v>
      </c>
      <c r="B72" s="591">
        <v>1089253000</v>
      </c>
      <c r="C72" s="591">
        <v>1030405</v>
      </c>
      <c r="D72" s="114">
        <f t="shared" ref="D72:D82" si="24">ROUND(+B72/C72,0)</f>
        <v>1057</v>
      </c>
    </row>
    <row r="73" spans="1:20">
      <c r="A73" s="157" t="str">
        <f t="shared" si="23"/>
        <v>March</v>
      </c>
      <c r="B73" s="591">
        <v>1040985000</v>
      </c>
      <c r="C73" s="591">
        <v>1031320</v>
      </c>
      <c r="D73" s="114">
        <f t="shared" si="24"/>
        <v>1009</v>
      </c>
    </row>
    <row r="74" spans="1:20">
      <c r="A74" s="157" t="str">
        <f t="shared" si="23"/>
        <v>April</v>
      </c>
      <c r="B74" s="591">
        <v>858224000</v>
      </c>
      <c r="C74" s="591">
        <v>1032177</v>
      </c>
      <c r="D74" s="114">
        <f t="shared" si="24"/>
        <v>831</v>
      </c>
    </row>
    <row r="75" spans="1:20">
      <c r="A75" s="157" t="str">
        <f t="shared" si="23"/>
        <v>May</v>
      </c>
      <c r="B75" s="591">
        <v>739742000</v>
      </c>
      <c r="C75" s="591">
        <v>1020686</v>
      </c>
      <c r="D75" s="114">
        <f t="shared" si="24"/>
        <v>725</v>
      </c>
    </row>
    <row r="76" spans="1:20">
      <c r="A76" s="157" t="str">
        <f t="shared" si="23"/>
        <v>June</v>
      </c>
      <c r="B76" s="591">
        <v>680386000</v>
      </c>
      <c r="C76" s="591">
        <v>1021433</v>
      </c>
      <c r="D76" s="114">
        <f t="shared" si="24"/>
        <v>666</v>
      </c>
    </row>
    <row r="77" spans="1:20">
      <c r="A77" s="157" t="str">
        <f t="shared" si="23"/>
        <v>July</v>
      </c>
      <c r="B77" s="591">
        <v>681210000</v>
      </c>
      <c r="C77" s="591">
        <v>1021991</v>
      </c>
      <c r="D77" s="114">
        <f t="shared" si="24"/>
        <v>667</v>
      </c>
    </row>
    <row r="78" spans="1:20">
      <c r="A78" s="157" t="str">
        <f t="shared" si="23"/>
        <v>August</v>
      </c>
      <c r="B78" s="591">
        <v>664685000</v>
      </c>
      <c r="C78" s="591">
        <v>1022870</v>
      </c>
      <c r="D78" s="114">
        <f t="shared" si="24"/>
        <v>650</v>
      </c>
    </row>
    <row r="79" spans="1:20">
      <c r="A79" s="157" t="str">
        <f t="shared" si="23"/>
        <v>September</v>
      </c>
      <c r="B79" s="591">
        <v>667587999.99999988</v>
      </c>
      <c r="C79" s="591">
        <v>1024028</v>
      </c>
      <c r="D79" s="114">
        <f t="shared" si="24"/>
        <v>652</v>
      </c>
    </row>
    <row r="80" spans="1:20">
      <c r="A80" s="157" t="str">
        <f t="shared" si="23"/>
        <v>October</v>
      </c>
      <c r="B80" s="591">
        <v>832841999.99999988</v>
      </c>
      <c r="C80" s="591">
        <v>1025543</v>
      </c>
      <c r="D80" s="114">
        <f t="shared" si="24"/>
        <v>812</v>
      </c>
    </row>
    <row r="81" spans="1:4">
      <c r="A81" s="157" t="str">
        <f t="shared" si="23"/>
        <v>November</v>
      </c>
      <c r="B81" s="591">
        <v>1028038000</v>
      </c>
      <c r="C81" s="591">
        <v>1026942</v>
      </c>
      <c r="D81" s="114">
        <f t="shared" si="24"/>
        <v>1001</v>
      </c>
    </row>
    <row r="82" spans="1:4">
      <c r="A82" s="157" t="str">
        <f t="shared" si="23"/>
        <v>December</v>
      </c>
      <c r="B82" s="591">
        <v>1299084000</v>
      </c>
      <c r="C82" s="591">
        <v>1028067</v>
      </c>
      <c r="D82" s="114">
        <f t="shared" si="24"/>
        <v>1264</v>
      </c>
    </row>
    <row r="83" spans="1:4">
      <c r="A83" s="157" t="s">
        <v>10</v>
      </c>
      <c r="B83" s="555">
        <f>SUM(B71:B82)</f>
        <v>10840496000</v>
      </c>
      <c r="C83" s="555">
        <f>SUM(C71:C82)</f>
        <v>12314798</v>
      </c>
      <c r="D83" s="555">
        <f>SUM(D71:D82)</f>
        <v>10557</v>
      </c>
    </row>
    <row r="84" spans="1:4">
      <c r="D84" s="555"/>
    </row>
    <row r="85" spans="1:4">
      <c r="A85" s="157" t="s">
        <v>570</v>
      </c>
      <c r="B85" s="555"/>
      <c r="C85" s="555"/>
      <c r="D85" s="114">
        <f>ROUND(AVERAGE(D71:D82),0)</f>
        <v>880</v>
      </c>
    </row>
  </sheetData>
  <mergeCells count="35">
    <mergeCell ref="C6:O6"/>
    <mergeCell ref="A31:D31"/>
    <mergeCell ref="A32:D32"/>
    <mergeCell ref="A33:D33"/>
    <mergeCell ref="A45:D45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57:D57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69:D69"/>
    <mergeCell ref="A58:D58"/>
    <mergeCell ref="A59:D59"/>
    <mergeCell ref="A60:D60"/>
    <mergeCell ref="A61:D61"/>
    <mergeCell ref="A62:D62"/>
    <mergeCell ref="A63:D63"/>
  </mergeCells>
  <pageMargins left="0.7" right="0.7" top="0.75" bottom="0.75" header="0.3" footer="0.3"/>
  <pageSetup scale="57" orientation="landscape" r:id="rId1"/>
  <headerFooter>
    <oddFooter>&amp;R&amp;F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1"/>
  <sheetViews>
    <sheetView workbookViewId="0">
      <selection activeCell="G118" sqref="G118"/>
    </sheetView>
  </sheetViews>
  <sheetFormatPr defaultColWidth="23.7109375" defaultRowHeight="11.25"/>
  <cols>
    <col min="1" max="1" width="7.7109375" style="157" bestFit="1" customWidth="1"/>
    <col min="2" max="2" width="35.7109375" style="157" bestFit="1" customWidth="1"/>
    <col min="3" max="3" width="18.7109375" style="157" bestFit="1" customWidth="1"/>
    <col min="4" max="4" width="12.42578125" style="157" bestFit="1" customWidth="1"/>
    <col min="5" max="5" width="13.85546875" style="157" bestFit="1" customWidth="1"/>
    <col min="6" max="6" width="12.85546875" style="157" bestFit="1" customWidth="1"/>
    <col min="7" max="7" width="18.5703125" style="157" bestFit="1" customWidth="1"/>
    <col min="8" max="8" width="13.42578125" style="157" bestFit="1" customWidth="1"/>
    <col min="9" max="10" width="12.28515625" style="157" bestFit="1" customWidth="1"/>
    <col min="11" max="11" width="12.85546875" style="157" customWidth="1"/>
    <col min="12" max="12" width="18.28515625" style="157" customWidth="1"/>
    <col min="13" max="16384" width="23.7109375" style="157"/>
  </cols>
  <sheetData>
    <row r="1" spans="1:12">
      <c r="A1" s="609" t="s">
        <v>15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</row>
    <row r="2" spans="1:12">
      <c r="A2" s="610" t="s">
        <v>148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</row>
    <row r="3" spans="1:12">
      <c r="A3" s="610" t="s">
        <v>149</v>
      </c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09"/>
    </row>
    <row r="4" spans="1:12">
      <c r="A4" s="395"/>
      <c r="B4" s="609"/>
      <c r="C4" s="609"/>
      <c r="D4" s="609"/>
      <c r="E4" s="609"/>
      <c r="F4" s="609"/>
      <c r="G4" s="609"/>
      <c r="H4" s="609"/>
      <c r="I4" s="400"/>
      <c r="J4" s="400"/>
      <c r="K4" s="400"/>
      <c r="L4" s="400"/>
    </row>
    <row r="5" spans="1:12" ht="78.75">
      <c r="A5" s="393" t="s">
        <v>24</v>
      </c>
      <c r="B5" s="393" t="s">
        <v>16</v>
      </c>
      <c r="C5" s="393" t="s">
        <v>17</v>
      </c>
      <c r="D5" s="393" t="s">
        <v>150</v>
      </c>
      <c r="E5" s="394" t="s">
        <v>218</v>
      </c>
      <c r="F5" s="394" t="s">
        <v>219</v>
      </c>
      <c r="G5" s="394" t="s">
        <v>151</v>
      </c>
      <c r="H5" s="394" t="s">
        <v>467</v>
      </c>
      <c r="I5" s="394" t="s">
        <v>152</v>
      </c>
      <c r="J5" s="394" t="s">
        <v>153</v>
      </c>
      <c r="K5" s="394" t="s">
        <v>464</v>
      </c>
      <c r="L5" s="394" t="s">
        <v>154</v>
      </c>
    </row>
    <row r="6" spans="1:12">
      <c r="A6" s="395"/>
      <c r="B6" s="508"/>
      <c r="C6" s="508"/>
      <c r="D6" s="407"/>
      <c r="E6" s="508" t="s">
        <v>155</v>
      </c>
      <c r="F6" s="508" t="s">
        <v>156</v>
      </c>
      <c r="G6" s="407" t="s">
        <v>157</v>
      </c>
      <c r="H6" s="509" t="s">
        <v>158</v>
      </c>
      <c r="I6" s="509" t="s">
        <v>159</v>
      </c>
      <c r="J6" s="509" t="s">
        <v>160</v>
      </c>
      <c r="K6" s="509" t="s">
        <v>161</v>
      </c>
      <c r="L6" s="509" t="s">
        <v>162</v>
      </c>
    </row>
    <row r="7" spans="1:12">
      <c r="A7" s="395"/>
      <c r="B7" s="508"/>
      <c r="C7" s="508"/>
      <c r="D7" s="407"/>
      <c r="E7" s="400"/>
      <c r="F7" s="400"/>
      <c r="G7" s="407" t="s">
        <v>163</v>
      </c>
      <c r="H7" s="510" t="s">
        <v>164</v>
      </c>
      <c r="I7" s="400"/>
      <c r="J7" s="510" t="s">
        <v>165</v>
      </c>
      <c r="K7" s="510" t="s">
        <v>166</v>
      </c>
      <c r="L7" s="509" t="s">
        <v>167</v>
      </c>
    </row>
    <row r="8" spans="1:12" ht="12" thickBot="1">
      <c r="A8" s="395"/>
      <c r="B8" s="396"/>
      <c r="C8" s="396"/>
      <c r="D8" s="396"/>
      <c r="E8" s="400"/>
      <c r="F8" s="400"/>
      <c r="G8" s="396"/>
      <c r="H8" s="396"/>
      <c r="I8" s="409"/>
      <c r="J8" s="409"/>
      <c r="K8" s="409"/>
      <c r="L8" s="400"/>
    </row>
    <row r="9" spans="1:12">
      <c r="A9" s="395"/>
      <c r="B9" s="396"/>
      <c r="C9" s="396"/>
      <c r="D9" s="396"/>
      <c r="E9" s="400"/>
      <c r="F9" s="400"/>
      <c r="G9" s="396"/>
      <c r="H9" s="396"/>
      <c r="I9" s="400"/>
      <c r="J9" s="400"/>
      <c r="K9" s="400"/>
      <c r="L9" s="511" t="s">
        <v>168</v>
      </c>
    </row>
    <row r="10" spans="1:12" ht="12" thickBot="1">
      <c r="A10" s="395">
        <v>1</v>
      </c>
      <c r="B10" s="512" t="s">
        <v>169</v>
      </c>
      <c r="C10" s="396"/>
      <c r="D10" s="396"/>
      <c r="E10" s="400"/>
      <c r="F10" s="400"/>
      <c r="G10" s="396"/>
      <c r="H10" s="396"/>
      <c r="I10" s="513"/>
      <c r="J10" s="399">
        <f>SUM(J25:J171)</f>
        <v>4784376</v>
      </c>
      <c r="K10" s="399">
        <f>SUM(K25:K171)</f>
        <v>12205</v>
      </c>
      <c r="L10" s="514">
        <f>+L12+L11</f>
        <v>2.2801915256962383E-3</v>
      </c>
    </row>
    <row r="11" spans="1:12">
      <c r="A11" s="395">
        <f>+A10+1</f>
        <v>2</v>
      </c>
      <c r="B11" s="512" t="s">
        <v>170</v>
      </c>
      <c r="C11" s="396"/>
      <c r="D11" s="396"/>
      <c r="E11" s="400"/>
      <c r="F11" s="400"/>
      <c r="G11" s="396"/>
      <c r="H11" s="396"/>
      <c r="I11" s="513"/>
      <c r="J11" s="400"/>
      <c r="K11" s="513">
        <f>'Rate Spread '!J23</f>
        <v>10909.293610944465</v>
      </c>
      <c r="L11" s="515">
        <f>+K11/J10</f>
        <v>2.2801915256962383E-3</v>
      </c>
    </row>
    <row r="12" spans="1:12">
      <c r="A12" s="395">
        <f t="shared" ref="A12:A75" si="0">+A11+1</f>
        <v>3</v>
      </c>
      <c r="B12" s="402" t="s">
        <v>171</v>
      </c>
      <c r="C12" s="396"/>
      <c r="D12" s="396"/>
      <c r="E12" s="400"/>
      <c r="F12" s="400"/>
      <c r="G12" s="396"/>
      <c r="H12" s="396"/>
      <c r="I12" s="513"/>
      <c r="J12" s="399"/>
      <c r="K12" s="516">
        <f>+K11-K10</f>
        <v>-1295.7063890555346</v>
      </c>
      <c r="L12" s="517">
        <v>0</v>
      </c>
    </row>
    <row r="13" spans="1:12">
      <c r="A13" s="395">
        <f t="shared" si="0"/>
        <v>4</v>
      </c>
      <c r="B13" s="396"/>
      <c r="C13" s="396"/>
      <c r="D13" s="396"/>
      <c r="E13" s="400"/>
      <c r="F13" s="400"/>
      <c r="G13" s="396"/>
      <c r="H13" s="396"/>
      <c r="I13" s="400"/>
      <c r="J13" s="400"/>
      <c r="K13" s="400"/>
      <c r="L13" s="400"/>
    </row>
    <row r="14" spans="1:12">
      <c r="A14" s="395">
        <f t="shared" si="0"/>
        <v>5</v>
      </c>
      <c r="B14" s="396" t="s">
        <v>172</v>
      </c>
      <c r="C14" s="396"/>
      <c r="D14" s="396"/>
      <c r="E14" s="400"/>
      <c r="F14" s="400"/>
      <c r="G14" s="396"/>
      <c r="H14" s="396"/>
      <c r="I14" s="409">
        <f>SUM(I25:I30)</f>
        <v>1224</v>
      </c>
      <c r="J14" s="399">
        <f>SUM(J25:J30)</f>
        <v>3989</v>
      </c>
      <c r="K14" s="399">
        <f>SUM(K25:K30)</f>
        <v>7</v>
      </c>
      <c r="L14" s="399"/>
    </row>
    <row r="15" spans="1:12">
      <c r="A15" s="395">
        <f t="shared" si="0"/>
        <v>6</v>
      </c>
      <c r="B15" s="396" t="s">
        <v>173</v>
      </c>
      <c r="C15" s="396"/>
      <c r="D15" s="396"/>
      <c r="E15" s="400"/>
      <c r="F15" s="400"/>
      <c r="G15" s="396"/>
      <c r="H15" s="396"/>
      <c r="I15" s="409">
        <f>SUM(I33:I41)</f>
        <v>53541</v>
      </c>
      <c r="J15" s="399">
        <f>SUM(J33:J41)</f>
        <v>107866</v>
      </c>
      <c r="K15" s="399">
        <f>SUM(K33:K41)</f>
        <v>160</v>
      </c>
      <c r="L15" s="399"/>
    </row>
    <row r="16" spans="1:12">
      <c r="A16" s="395">
        <f t="shared" si="0"/>
        <v>7</v>
      </c>
      <c r="B16" s="396" t="s">
        <v>174</v>
      </c>
      <c r="C16" s="396"/>
      <c r="D16" s="396"/>
      <c r="E16" s="400"/>
      <c r="F16" s="400"/>
      <c r="G16" s="396"/>
      <c r="H16" s="396"/>
      <c r="I16" s="409">
        <f>SUM(I44:I59)</f>
        <v>233507</v>
      </c>
      <c r="J16" s="399">
        <f>SUM(J44:J59)</f>
        <v>838451</v>
      </c>
      <c r="K16" s="399">
        <f>SUM(K44:K59)</f>
        <v>2351</v>
      </c>
      <c r="L16" s="399"/>
    </row>
    <row r="17" spans="1:12">
      <c r="A17" s="395">
        <f t="shared" si="0"/>
        <v>8</v>
      </c>
      <c r="B17" s="396" t="s">
        <v>175</v>
      </c>
      <c r="C17" s="400"/>
      <c r="D17" s="400"/>
      <c r="E17" s="400"/>
      <c r="F17" s="400"/>
      <c r="G17" s="400"/>
      <c r="H17" s="400"/>
      <c r="I17" s="409">
        <f>SUM(I62:I87)</f>
        <v>904202</v>
      </c>
      <c r="J17" s="399">
        <f>SUM(J62:J87)</f>
        <v>2469023</v>
      </c>
      <c r="K17" s="399">
        <f>SUM(K62:K87)</f>
        <v>6414</v>
      </c>
      <c r="L17" s="399"/>
    </row>
    <row r="18" spans="1:12">
      <c r="A18" s="395">
        <f t="shared" si="0"/>
        <v>9</v>
      </c>
      <c r="B18" s="402" t="s">
        <v>176</v>
      </c>
      <c r="C18" s="400"/>
      <c r="D18" s="400"/>
      <c r="E18" s="400"/>
      <c r="F18" s="400"/>
      <c r="G18" s="400"/>
      <c r="H18" s="400"/>
      <c r="I18" s="409">
        <f>SUM(I90:I109)</f>
        <v>123078</v>
      </c>
      <c r="J18" s="399">
        <f>SUM(J90:J109)</f>
        <v>473444</v>
      </c>
      <c r="K18" s="399">
        <f>SUM(K90:K109)</f>
        <v>1075</v>
      </c>
      <c r="L18" s="399"/>
    </row>
    <row r="19" spans="1:12">
      <c r="A19" s="395">
        <f t="shared" si="0"/>
        <v>10</v>
      </c>
      <c r="B19" s="402" t="s">
        <v>177</v>
      </c>
      <c r="C19" s="400"/>
      <c r="D19" s="400"/>
      <c r="E19" s="400"/>
      <c r="F19" s="400"/>
      <c r="G19" s="400"/>
      <c r="H19" s="400"/>
      <c r="I19" s="409">
        <f>SUM(I112:I129)</f>
        <v>74843</v>
      </c>
      <c r="J19" s="399">
        <f>SUM(J112:J129)</f>
        <v>239202</v>
      </c>
      <c r="K19" s="399">
        <f>SUM(K112:K129)</f>
        <v>705</v>
      </c>
      <c r="L19" s="399"/>
    </row>
    <row r="20" spans="1:12">
      <c r="A20" s="395">
        <f t="shared" si="0"/>
        <v>11</v>
      </c>
      <c r="B20" s="396" t="s">
        <v>178</v>
      </c>
      <c r="C20" s="400"/>
      <c r="D20" s="400"/>
      <c r="E20" s="400"/>
      <c r="F20" s="400"/>
      <c r="G20" s="400"/>
      <c r="H20" s="400"/>
      <c r="I20" s="409">
        <f>SUM(I132)</f>
        <v>13088013</v>
      </c>
      <c r="J20" s="399">
        <f>SUM(J132)</f>
        <v>500355</v>
      </c>
      <c r="K20" s="399">
        <f>SUM(K132)</f>
        <v>1178</v>
      </c>
      <c r="L20" s="399"/>
    </row>
    <row r="21" spans="1:12">
      <c r="A21" s="395">
        <f t="shared" si="0"/>
        <v>12</v>
      </c>
      <c r="B21" s="402" t="s">
        <v>179</v>
      </c>
      <c r="C21" s="400"/>
      <c r="D21" s="400"/>
      <c r="E21" s="400"/>
      <c r="F21" s="400"/>
      <c r="G21" s="400"/>
      <c r="H21" s="400"/>
      <c r="I21" s="409">
        <f>SUM(I135:I171)</f>
        <v>17590</v>
      </c>
      <c r="J21" s="399">
        <f>SUM(J135:J171)</f>
        <v>152046</v>
      </c>
      <c r="K21" s="399">
        <f>SUM(K135:K171)</f>
        <v>315</v>
      </c>
      <c r="L21" s="399"/>
    </row>
    <row r="22" spans="1:12">
      <c r="A22" s="395">
        <f t="shared" si="0"/>
        <v>13</v>
      </c>
      <c r="B22" s="396" t="s">
        <v>180</v>
      </c>
      <c r="C22" s="400"/>
      <c r="D22" s="400"/>
      <c r="E22" s="400"/>
      <c r="F22" s="400"/>
      <c r="G22" s="400"/>
      <c r="H22" s="400"/>
      <c r="I22" s="409">
        <f>SUM(I14:I21)</f>
        <v>14495998</v>
      </c>
      <c r="J22" s="399">
        <f>SUM(J14:J21)</f>
        <v>4784376</v>
      </c>
      <c r="K22" s="399">
        <f>SUM(K14:K21)</f>
        <v>12205</v>
      </c>
      <c r="L22" s="399"/>
    </row>
    <row r="23" spans="1:12">
      <c r="A23" s="395">
        <f t="shared" si="0"/>
        <v>14</v>
      </c>
      <c r="B23" s="396"/>
      <c r="C23" s="396"/>
      <c r="D23" s="396"/>
      <c r="E23" s="400"/>
      <c r="F23" s="400"/>
      <c r="G23" s="396"/>
      <c r="H23" s="396"/>
      <c r="I23" s="513"/>
      <c r="J23" s="399"/>
      <c r="K23" s="399"/>
      <c r="L23" s="400"/>
    </row>
    <row r="24" spans="1:12">
      <c r="A24" s="395">
        <f t="shared" si="0"/>
        <v>15</v>
      </c>
      <c r="B24" s="396" t="s">
        <v>181</v>
      </c>
      <c r="C24" s="396"/>
      <c r="D24" s="396"/>
      <c r="E24" s="400"/>
      <c r="F24" s="400"/>
      <c r="G24" s="396"/>
      <c r="H24" s="396"/>
      <c r="I24" s="400"/>
      <c r="J24" s="400"/>
      <c r="K24" s="400"/>
      <c r="L24" s="400"/>
    </row>
    <row r="25" spans="1:12">
      <c r="A25" s="395">
        <f t="shared" si="0"/>
        <v>16</v>
      </c>
      <c r="B25" s="401" t="s">
        <v>182</v>
      </c>
      <c r="C25" s="402" t="s">
        <v>183</v>
      </c>
      <c r="D25" s="403">
        <v>22</v>
      </c>
      <c r="E25" s="516">
        <v>0.22</v>
      </c>
      <c r="F25" s="516">
        <v>0.34</v>
      </c>
      <c r="G25" s="516">
        <f>SUM(E25:F25)</f>
        <v>0.56000000000000005</v>
      </c>
      <c r="H25" s="518">
        <f>ROUND(+G25*$L$10,2)</f>
        <v>0</v>
      </c>
      <c r="I25" s="409">
        <v>708</v>
      </c>
      <c r="J25" s="399">
        <f>ROUND($I25*G25,0)</f>
        <v>396</v>
      </c>
      <c r="K25" s="399">
        <f>ROUND($I25*H25,0)</f>
        <v>0</v>
      </c>
      <c r="L25" s="400"/>
    </row>
    <row r="26" spans="1:12">
      <c r="A26" s="395">
        <f t="shared" si="0"/>
        <v>17</v>
      </c>
      <c r="B26" s="406"/>
      <c r="C26" s="407"/>
      <c r="D26" s="408"/>
      <c r="E26" s="400"/>
      <c r="F26" s="400"/>
      <c r="G26" s="516"/>
      <c r="H26" s="396"/>
      <c r="I26" s="409"/>
      <c r="J26" s="409"/>
      <c r="K26" s="409"/>
      <c r="L26" s="400"/>
    </row>
    <row r="27" spans="1:12">
      <c r="A27" s="395">
        <f t="shared" si="0"/>
        <v>18</v>
      </c>
      <c r="B27" s="401">
        <v>50</v>
      </c>
      <c r="C27" s="410" t="s">
        <v>18</v>
      </c>
      <c r="D27" s="411">
        <v>100</v>
      </c>
      <c r="E27" s="516">
        <v>1.01</v>
      </c>
      <c r="F27" s="516">
        <v>1.53</v>
      </c>
      <c r="G27" s="516">
        <f>SUM(E27:F27)</f>
        <v>2.54</v>
      </c>
      <c r="H27" s="518">
        <f t="shared" ref="H27:H30" si="1">ROUND(+G27*$L$10,2)</f>
        <v>0.01</v>
      </c>
      <c r="I27" s="409">
        <v>36</v>
      </c>
      <c r="J27" s="399">
        <f t="shared" ref="J27:K30" si="2">ROUND($I27*G27,0)</f>
        <v>91</v>
      </c>
      <c r="K27" s="399">
        <f t="shared" si="2"/>
        <v>0</v>
      </c>
      <c r="L27" s="400"/>
    </row>
    <row r="28" spans="1:12">
      <c r="A28" s="395">
        <f t="shared" si="0"/>
        <v>19</v>
      </c>
      <c r="B28" s="401">
        <f>+B27</f>
        <v>50</v>
      </c>
      <c r="C28" s="410" t="s">
        <v>18</v>
      </c>
      <c r="D28" s="411">
        <v>175</v>
      </c>
      <c r="E28" s="516">
        <v>1.77</v>
      </c>
      <c r="F28" s="516">
        <v>2.67</v>
      </c>
      <c r="G28" s="516">
        <f>SUM(E28:F28)</f>
        <v>4.4399999999999995</v>
      </c>
      <c r="H28" s="518">
        <f t="shared" si="1"/>
        <v>0.01</v>
      </c>
      <c r="I28" s="409">
        <v>240</v>
      </c>
      <c r="J28" s="399">
        <f t="shared" si="2"/>
        <v>1066</v>
      </c>
      <c r="K28" s="399">
        <f t="shared" si="2"/>
        <v>2</v>
      </c>
      <c r="L28" s="400"/>
    </row>
    <row r="29" spans="1:12">
      <c r="A29" s="395">
        <f t="shared" si="0"/>
        <v>20</v>
      </c>
      <c r="B29" s="401">
        <f>+B28</f>
        <v>50</v>
      </c>
      <c r="C29" s="410" t="s">
        <v>18</v>
      </c>
      <c r="D29" s="411">
        <v>400</v>
      </c>
      <c r="E29" s="516">
        <v>4.04</v>
      </c>
      <c r="F29" s="516">
        <v>6.11</v>
      </c>
      <c r="G29" s="516">
        <f>SUM(E29:F29)</f>
        <v>10.15</v>
      </c>
      <c r="H29" s="518">
        <f t="shared" si="1"/>
        <v>0.02</v>
      </c>
      <c r="I29" s="409">
        <v>240</v>
      </c>
      <c r="J29" s="399">
        <f t="shared" si="2"/>
        <v>2436</v>
      </c>
      <c r="K29" s="399">
        <f t="shared" si="2"/>
        <v>5</v>
      </c>
      <c r="L29" s="400"/>
    </row>
    <row r="30" spans="1:12">
      <c r="A30" s="395">
        <f t="shared" si="0"/>
        <v>21</v>
      </c>
      <c r="B30" s="401">
        <f>+B29</f>
        <v>50</v>
      </c>
      <c r="C30" s="410" t="s">
        <v>18</v>
      </c>
      <c r="D30" s="411">
        <v>700</v>
      </c>
      <c r="E30" s="516">
        <v>7.07</v>
      </c>
      <c r="F30" s="516">
        <v>10.69</v>
      </c>
      <c r="G30" s="516">
        <f>SUM(E30:F30)</f>
        <v>17.759999999999998</v>
      </c>
      <c r="H30" s="518">
        <f t="shared" si="1"/>
        <v>0.04</v>
      </c>
      <c r="I30" s="409">
        <v>0</v>
      </c>
      <c r="J30" s="399">
        <f t="shared" si="2"/>
        <v>0</v>
      </c>
      <c r="K30" s="399">
        <f t="shared" si="2"/>
        <v>0</v>
      </c>
      <c r="L30" s="400"/>
    </row>
    <row r="31" spans="1:12">
      <c r="A31" s="395">
        <f t="shared" si="0"/>
        <v>22</v>
      </c>
      <c r="B31" s="412"/>
      <c r="C31" s="413"/>
      <c r="D31" s="396"/>
      <c r="E31" s="516">
        <v>0</v>
      </c>
      <c r="F31" s="516">
        <v>0</v>
      </c>
      <c r="G31" s="516"/>
      <c r="H31" s="396"/>
      <c r="I31" s="409"/>
      <c r="J31" s="409"/>
      <c r="K31" s="409"/>
      <c r="L31" s="400"/>
    </row>
    <row r="32" spans="1:12">
      <c r="A32" s="395">
        <f t="shared" si="0"/>
        <v>23</v>
      </c>
      <c r="B32" s="412" t="s">
        <v>184</v>
      </c>
      <c r="C32" s="413"/>
      <c r="D32" s="396"/>
      <c r="E32" s="516">
        <v>0</v>
      </c>
      <c r="F32" s="516">
        <v>0</v>
      </c>
      <c r="G32" s="516"/>
      <c r="H32" s="396"/>
      <c r="I32" s="409"/>
      <c r="J32" s="409"/>
      <c r="K32" s="409"/>
      <c r="L32" s="400"/>
    </row>
    <row r="33" spans="1:12">
      <c r="A33" s="395">
        <f t="shared" si="0"/>
        <v>24</v>
      </c>
      <c r="B33" s="401" t="s">
        <v>185</v>
      </c>
      <c r="C33" s="410" t="s">
        <v>186</v>
      </c>
      <c r="D33" s="411" t="s">
        <v>187</v>
      </c>
      <c r="E33" s="516">
        <v>0.45</v>
      </c>
      <c r="F33" s="516">
        <v>0.69</v>
      </c>
      <c r="G33" s="516">
        <f t="shared" ref="G33:G41" si="3">SUM(E33:F33)</f>
        <v>1.1399999999999999</v>
      </c>
      <c r="H33" s="518">
        <f t="shared" ref="H33:H41" si="4">ROUND(+G33*$L$10,2)</f>
        <v>0</v>
      </c>
      <c r="I33" s="409">
        <v>24820</v>
      </c>
      <c r="J33" s="399">
        <f t="shared" ref="J33:K41" si="5">ROUND($I33*G33,0)</f>
        <v>28295</v>
      </c>
      <c r="K33" s="399">
        <f t="shared" si="5"/>
        <v>0</v>
      </c>
      <c r="L33" s="400"/>
    </row>
    <row r="34" spans="1:12">
      <c r="A34" s="395">
        <f t="shared" si="0"/>
        <v>25</v>
      </c>
      <c r="B34" s="401" t="s">
        <v>185</v>
      </c>
      <c r="C34" s="410" t="s">
        <v>186</v>
      </c>
      <c r="D34" s="411" t="s">
        <v>188</v>
      </c>
      <c r="E34" s="516">
        <v>0.76</v>
      </c>
      <c r="F34" s="516">
        <v>1.1499999999999999</v>
      </c>
      <c r="G34" s="516">
        <f t="shared" si="3"/>
        <v>1.91</v>
      </c>
      <c r="H34" s="518">
        <f t="shared" si="4"/>
        <v>0</v>
      </c>
      <c r="I34" s="409">
        <v>13648</v>
      </c>
      <c r="J34" s="399">
        <f t="shared" si="5"/>
        <v>26068</v>
      </c>
      <c r="K34" s="399">
        <f t="shared" si="5"/>
        <v>0</v>
      </c>
      <c r="L34" s="400"/>
    </row>
    <row r="35" spans="1:12">
      <c r="A35" s="395">
        <f t="shared" si="0"/>
        <v>26</v>
      </c>
      <c r="B35" s="401" t="s">
        <v>185</v>
      </c>
      <c r="C35" s="410" t="s">
        <v>186</v>
      </c>
      <c r="D35" s="411" t="s">
        <v>189</v>
      </c>
      <c r="E35" s="516">
        <v>1.06</v>
      </c>
      <c r="F35" s="516">
        <v>1.6</v>
      </c>
      <c r="G35" s="516">
        <f t="shared" si="3"/>
        <v>2.66</v>
      </c>
      <c r="H35" s="518">
        <f t="shared" si="4"/>
        <v>0.01</v>
      </c>
      <c r="I35" s="409">
        <v>7663</v>
      </c>
      <c r="J35" s="399">
        <f t="shared" si="5"/>
        <v>20384</v>
      </c>
      <c r="K35" s="399">
        <f t="shared" si="5"/>
        <v>77</v>
      </c>
      <c r="L35" s="400"/>
    </row>
    <row r="36" spans="1:12">
      <c r="A36" s="395">
        <f t="shared" si="0"/>
        <v>27</v>
      </c>
      <c r="B36" s="401" t="s">
        <v>185</v>
      </c>
      <c r="C36" s="410" t="s">
        <v>186</v>
      </c>
      <c r="D36" s="411" t="s">
        <v>190</v>
      </c>
      <c r="E36" s="516">
        <v>1.36</v>
      </c>
      <c r="F36" s="516">
        <v>2.06</v>
      </c>
      <c r="G36" s="516">
        <f t="shared" si="3"/>
        <v>3.42</v>
      </c>
      <c r="H36" s="518">
        <f t="shared" si="4"/>
        <v>0.01</v>
      </c>
      <c r="I36" s="409">
        <v>3502</v>
      </c>
      <c r="J36" s="399">
        <f t="shared" si="5"/>
        <v>11977</v>
      </c>
      <c r="K36" s="399">
        <f t="shared" si="5"/>
        <v>35</v>
      </c>
      <c r="L36" s="400"/>
    </row>
    <row r="37" spans="1:12">
      <c r="A37" s="395">
        <f t="shared" si="0"/>
        <v>28</v>
      </c>
      <c r="B37" s="401" t="s">
        <v>185</v>
      </c>
      <c r="C37" s="410" t="s">
        <v>186</v>
      </c>
      <c r="D37" s="411" t="s">
        <v>191</v>
      </c>
      <c r="E37" s="516">
        <v>1.67</v>
      </c>
      <c r="F37" s="516">
        <v>2.52</v>
      </c>
      <c r="G37" s="516">
        <f t="shared" si="3"/>
        <v>4.1899999999999995</v>
      </c>
      <c r="H37" s="518">
        <f t="shared" si="4"/>
        <v>0.01</v>
      </c>
      <c r="I37" s="409">
        <v>606</v>
      </c>
      <c r="J37" s="399">
        <f t="shared" si="5"/>
        <v>2539</v>
      </c>
      <c r="K37" s="399">
        <f t="shared" si="5"/>
        <v>6</v>
      </c>
      <c r="L37" s="400"/>
    </row>
    <row r="38" spans="1:12">
      <c r="A38" s="395">
        <f t="shared" si="0"/>
        <v>29</v>
      </c>
      <c r="B38" s="401" t="s">
        <v>185</v>
      </c>
      <c r="C38" s="410" t="s">
        <v>186</v>
      </c>
      <c r="D38" s="411" t="s">
        <v>192</v>
      </c>
      <c r="E38" s="516">
        <v>1.97</v>
      </c>
      <c r="F38" s="516">
        <v>2.98</v>
      </c>
      <c r="G38" s="516">
        <f t="shared" si="3"/>
        <v>4.95</v>
      </c>
      <c r="H38" s="518">
        <f t="shared" si="4"/>
        <v>0.01</v>
      </c>
      <c r="I38" s="409">
        <v>2271</v>
      </c>
      <c r="J38" s="399">
        <f t="shared" si="5"/>
        <v>11241</v>
      </c>
      <c r="K38" s="399">
        <f t="shared" si="5"/>
        <v>23</v>
      </c>
      <c r="L38" s="400"/>
    </row>
    <row r="39" spans="1:12">
      <c r="A39" s="395">
        <f t="shared" si="0"/>
        <v>30</v>
      </c>
      <c r="B39" s="401" t="s">
        <v>185</v>
      </c>
      <c r="C39" s="410" t="s">
        <v>186</v>
      </c>
      <c r="D39" s="411" t="s">
        <v>193</v>
      </c>
      <c r="E39" s="516">
        <v>2.27</v>
      </c>
      <c r="F39" s="516">
        <v>3.44</v>
      </c>
      <c r="G39" s="516">
        <f t="shared" si="3"/>
        <v>5.71</v>
      </c>
      <c r="H39" s="518">
        <f t="shared" si="4"/>
        <v>0.01</v>
      </c>
      <c r="I39" s="409">
        <v>0</v>
      </c>
      <c r="J39" s="399">
        <f t="shared" si="5"/>
        <v>0</v>
      </c>
      <c r="K39" s="399">
        <f t="shared" si="5"/>
        <v>0</v>
      </c>
      <c r="L39" s="400"/>
    </row>
    <row r="40" spans="1:12">
      <c r="A40" s="395">
        <f t="shared" si="0"/>
        <v>31</v>
      </c>
      <c r="B40" s="401" t="s">
        <v>185</v>
      </c>
      <c r="C40" s="410" t="s">
        <v>186</v>
      </c>
      <c r="D40" s="411" t="s">
        <v>194</v>
      </c>
      <c r="E40" s="516">
        <v>2.57</v>
      </c>
      <c r="F40" s="516">
        <v>3.89</v>
      </c>
      <c r="G40" s="516">
        <f t="shared" si="3"/>
        <v>6.46</v>
      </c>
      <c r="H40" s="518">
        <f t="shared" si="4"/>
        <v>0.01</v>
      </c>
      <c r="I40" s="409">
        <v>120</v>
      </c>
      <c r="J40" s="399">
        <f t="shared" si="5"/>
        <v>775</v>
      </c>
      <c r="K40" s="399">
        <f t="shared" si="5"/>
        <v>1</v>
      </c>
      <c r="L40" s="400"/>
    </row>
    <row r="41" spans="1:12">
      <c r="A41" s="395">
        <f t="shared" si="0"/>
        <v>32</v>
      </c>
      <c r="B41" s="401" t="s">
        <v>185</v>
      </c>
      <c r="C41" s="410" t="s">
        <v>186</v>
      </c>
      <c r="D41" s="411" t="s">
        <v>195</v>
      </c>
      <c r="E41" s="516">
        <v>2.88</v>
      </c>
      <c r="F41" s="516">
        <v>4.3499999999999996</v>
      </c>
      <c r="G41" s="516">
        <f t="shared" si="3"/>
        <v>7.2299999999999995</v>
      </c>
      <c r="H41" s="518">
        <f t="shared" si="4"/>
        <v>0.02</v>
      </c>
      <c r="I41" s="409">
        <v>911</v>
      </c>
      <c r="J41" s="399">
        <f t="shared" si="5"/>
        <v>6587</v>
      </c>
      <c r="K41" s="399">
        <f t="shared" si="5"/>
        <v>18</v>
      </c>
      <c r="L41" s="400"/>
    </row>
    <row r="42" spans="1:12">
      <c r="A42" s="395">
        <f t="shared" si="0"/>
        <v>33</v>
      </c>
      <c r="B42" s="412"/>
      <c r="C42" s="396"/>
      <c r="D42" s="396"/>
      <c r="E42" s="516"/>
      <c r="F42" s="516"/>
      <c r="G42" s="516"/>
      <c r="H42" s="396"/>
      <c r="I42" s="409"/>
      <c r="J42" s="409"/>
      <c r="K42" s="409"/>
      <c r="L42" s="400"/>
    </row>
    <row r="43" spans="1:12">
      <c r="A43" s="395">
        <f t="shared" si="0"/>
        <v>34</v>
      </c>
      <c r="B43" s="412" t="s">
        <v>196</v>
      </c>
      <c r="C43" s="396"/>
      <c r="D43" s="396"/>
      <c r="E43" s="516"/>
      <c r="F43" s="516"/>
      <c r="G43" s="516"/>
      <c r="H43" s="396"/>
      <c r="I43" s="409"/>
      <c r="J43" s="409"/>
      <c r="K43" s="409"/>
      <c r="L43" s="400"/>
    </row>
    <row r="44" spans="1:12">
      <c r="A44" s="395">
        <f t="shared" si="0"/>
        <v>35</v>
      </c>
      <c r="B44" s="401" t="s">
        <v>197</v>
      </c>
      <c r="C44" s="414" t="s">
        <v>19</v>
      </c>
      <c r="D44" s="414">
        <v>50</v>
      </c>
      <c r="E44" s="516">
        <v>0.5</v>
      </c>
      <c r="F44" s="516">
        <v>0.76</v>
      </c>
      <c r="G44" s="516">
        <f t="shared" ref="G44:G51" si="6">SUM(E44:F44)</f>
        <v>1.26</v>
      </c>
      <c r="H44" s="518">
        <f t="shared" ref="H44:H51" si="7">ROUND(+G44*$L$10,2)</f>
        <v>0</v>
      </c>
      <c r="I44" s="409">
        <v>0</v>
      </c>
      <c r="J44" s="399">
        <f t="shared" ref="J44:K51" si="8">ROUND($I44*G44,0)</f>
        <v>0</v>
      </c>
      <c r="K44" s="399">
        <f t="shared" si="8"/>
        <v>0</v>
      </c>
      <c r="L44" s="400"/>
    </row>
    <row r="45" spans="1:12">
      <c r="A45" s="395">
        <f t="shared" si="0"/>
        <v>36</v>
      </c>
      <c r="B45" s="401" t="str">
        <f t="shared" ref="B45:B51" si="9">+B44</f>
        <v xml:space="preserve">52E </v>
      </c>
      <c r="C45" s="414" t="s">
        <v>19</v>
      </c>
      <c r="D45" s="414">
        <v>70</v>
      </c>
      <c r="E45" s="516">
        <v>0.71</v>
      </c>
      <c r="F45" s="516">
        <v>1.07</v>
      </c>
      <c r="G45" s="516">
        <f t="shared" si="6"/>
        <v>1.78</v>
      </c>
      <c r="H45" s="518">
        <f t="shared" si="7"/>
        <v>0</v>
      </c>
      <c r="I45" s="409">
        <v>8520</v>
      </c>
      <c r="J45" s="399">
        <f t="shared" si="8"/>
        <v>15166</v>
      </c>
      <c r="K45" s="399">
        <f t="shared" si="8"/>
        <v>0</v>
      </c>
      <c r="L45" s="400"/>
    </row>
    <row r="46" spans="1:12">
      <c r="A46" s="395">
        <f t="shared" si="0"/>
        <v>37</v>
      </c>
      <c r="B46" s="401" t="str">
        <f t="shared" si="9"/>
        <v xml:space="preserve">52E </v>
      </c>
      <c r="C46" s="414" t="s">
        <v>19</v>
      </c>
      <c r="D46" s="414">
        <v>100</v>
      </c>
      <c r="E46" s="516">
        <v>1.01</v>
      </c>
      <c r="F46" s="516">
        <v>1.53</v>
      </c>
      <c r="G46" s="516">
        <f t="shared" si="6"/>
        <v>2.54</v>
      </c>
      <c r="H46" s="518">
        <f t="shared" si="7"/>
        <v>0.01</v>
      </c>
      <c r="I46" s="409">
        <v>123705</v>
      </c>
      <c r="J46" s="399">
        <f t="shared" si="8"/>
        <v>314211</v>
      </c>
      <c r="K46" s="399">
        <f t="shared" si="8"/>
        <v>1237</v>
      </c>
      <c r="L46" s="400"/>
    </row>
    <row r="47" spans="1:12">
      <c r="A47" s="395">
        <f t="shared" si="0"/>
        <v>38</v>
      </c>
      <c r="B47" s="401" t="str">
        <f t="shared" si="9"/>
        <v xml:space="preserve">52E </v>
      </c>
      <c r="C47" s="414" t="s">
        <v>19</v>
      </c>
      <c r="D47" s="414">
        <v>150</v>
      </c>
      <c r="E47" s="516">
        <v>1.51</v>
      </c>
      <c r="F47" s="516">
        <v>2.29</v>
      </c>
      <c r="G47" s="516">
        <f t="shared" si="6"/>
        <v>3.8</v>
      </c>
      <c r="H47" s="518">
        <f t="shared" si="7"/>
        <v>0.01</v>
      </c>
      <c r="I47" s="409">
        <v>55078</v>
      </c>
      <c r="J47" s="399">
        <f t="shared" si="8"/>
        <v>209296</v>
      </c>
      <c r="K47" s="399">
        <f t="shared" si="8"/>
        <v>551</v>
      </c>
      <c r="L47" s="400"/>
    </row>
    <row r="48" spans="1:12">
      <c r="A48" s="395">
        <f t="shared" si="0"/>
        <v>39</v>
      </c>
      <c r="B48" s="401" t="str">
        <f t="shared" si="9"/>
        <v xml:space="preserve">52E </v>
      </c>
      <c r="C48" s="414" t="s">
        <v>19</v>
      </c>
      <c r="D48" s="414">
        <v>200</v>
      </c>
      <c r="E48" s="516">
        <v>2.02</v>
      </c>
      <c r="F48" s="516">
        <v>3.05</v>
      </c>
      <c r="G48" s="516">
        <f t="shared" si="6"/>
        <v>5.07</v>
      </c>
      <c r="H48" s="518">
        <f t="shared" si="7"/>
        <v>0.01</v>
      </c>
      <c r="I48" s="409">
        <v>11934</v>
      </c>
      <c r="J48" s="399">
        <f t="shared" si="8"/>
        <v>60505</v>
      </c>
      <c r="K48" s="399">
        <f t="shared" si="8"/>
        <v>119</v>
      </c>
      <c r="L48" s="400"/>
    </row>
    <row r="49" spans="1:12">
      <c r="A49" s="395">
        <f t="shared" si="0"/>
        <v>40</v>
      </c>
      <c r="B49" s="401" t="str">
        <f t="shared" si="9"/>
        <v xml:space="preserve">52E </v>
      </c>
      <c r="C49" s="414" t="s">
        <v>19</v>
      </c>
      <c r="D49" s="414">
        <v>250</v>
      </c>
      <c r="E49" s="516">
        <v>2.52</v>
      </c>
      <c r="F49" s="516">
        <v>3.82</v>
      </c>
      <c r="G49" s="516">
        <f t="shared" si="6"/>
        <v>6.34</v>
      </c>
      <c r="H49" s="518">
        <f t="shared" si="7"/>
        <v>0.01</v>
      </c>
      <c r="I49" s="409">
        <v>17568</v>
      </c>
      <c r="J49" s="399">
        <f t="shared" si="8"/>
        <v>111381</v>
      </c>
      <c r="K49" s="399">
        <f t="shared" si="8"/>
        <v>176</v>
      </c>
      <c r="L49" s="400"/>
    </row>
    <row r="50" spans="1:12">
      <c r="A50" s="395">
        <f t="shared" si="0"/>
        <v>41</v>
      </c>
      <c r="B50" s="401" t="str">
        <f t="shared" si="9"/>
        <v xml:space="preserve">52E </v>
      </c>
      <c r="C50" s="414" t="s">
        <v>19</v>
      </c>
      <c r="D50" s="414">
        <v>310</v>
      </c>
      <c r="E50" s="516">
        <v>3.13</v>
      </c>
      <c r="F50" s="516">
        <v>4.7300000000000004</v>
      </c>
      <c r="G50" s="516">
        <f t="shared" si="6"/>
        <v>7.86</v>
      </c>
      <c r="H50" s="518">
        <f t="shared" si="7"/>
        <v>0.02</v>
      </c>
      <c r="I50" s="409">
        <v>1788</v>
      </c>
      <c r="J50" s="399">
        <f t="shared" si="8"/>
        <v>14054</v>
      </c>
      <c r="K50" s="399">
        <f t="shared" si="8"/>
        <v>36</v>
      </c>
      <c r="L50" s="400"/>
    </row>
    <row r="51" spans="1:12">
      <c r="A51" s="395">
        <f t="shared" si="0"/>
        <v>42</v>
      </c>
      <c r="B51" s="401" t="str">
        <f t="shared" si="9"/>
        <v xml:space="preserve">52E </v>
      </c>
      <c r="C51" s="414" t="s">
        <v>19</v>
      </c>
      <c r="D51" s="414">
        <v>400</v>
      </c>
      <c r="E51" s="516">
        <v>4.04</v>
      </c>
      <c r="F51" s="516">
        <v>6.11</v>
      </c>
      <c r="G51" s="516">
        <f t="shared" si="6"/>
        <v>10.15</v>
      </c>
      <c r="H51" s="518">
        <f t="shared" si="7"/>
        <v>0.02</v>
      </c>
      <c r="I51" s="409">
        <v>7293</v>
      </c>
      <c r="J51" s="399">
        <f t="shared" si="8"/>
        <v>74024</v>
      </c>
      <c r="K51" s="399">
        <f t="shared" si="8"/>
        <v>146</v>
      </c>
      <c r="L51" s="400"/>
    </row>
    <row r="52" spans="1:12">
      <c r="A52" s="395">
        <f t="shared" si="0"/>
        <v>43</v>
      </c>
      <c r="B52" s="415"/>
      <c r="C52" s="414"/>
      <c r="D52" s="414"/>
      <c r="E52" s="516"/>
      <c r="F52" s="516"/>
      <c r="G52" s="516"/>
      <c r="H52" s="396"/>
      <c r="I52" s="409"/>
      <c r="J52" s="409"/>
      <c r="K52" s="409"/>
      <c r="L52" s="400"/>
    </row>
    <row r="53" spans="1:12">
      <c r="A53" s="395">
        <f t="shared" si="0"/>
        <v>44</v>
      </c>
      <c r="B53" s="401" t="str">
        <f>+B48</f>
        <v xml:space="preserve">52E </v>
      </c>
      <c r="C53" s="414" t="s">
        <v>198</v>
      </c>
      <c r="D53" s="414">
        <v>70</v>
      </c>
      <c r="E53" s="516">
        <v>0.71</v>
      </c>
      <c r="F53" s="516">
        <v>1.07</v>
      </c>
      <c r="G53" s="516">
        <f t="shared" ref="G53:G59" si="10">SUM(E53:F53)</f>
        <v>1.78</v>
      </c>
      <c r="H53" s="518">
        <f t="shared" ref="H53:H59" si="11">ROUND(+G53*$L$10,2)</f>
        <v>0</v>
      </c>
      <c r="I53" s="409">
        <v>816</v>
      </c>
      <c r="J53" s="399">
        <f t="shared" ref="J53:K59" si="12">ROUND($I53*G53,0)</f>
        <v>1452</v>
      </c>
      <c r="K53" s="399">
        <f t="shared" si="12"/>
        <v>0</v>
      </c>
      <c r="L53" s="400"/>
    </row>
    <row r="54" spans="1:12">
      <c r="A54" s="395">
        <f t="shared" si="0"/>
        <v>45</v>
      </c>
      <c r="B54" s="401" t="str">
        <f>+B49</f>
        <v xml:space="preserve">52E </v>
      </c>
      <c r="C54" s="414" t="s">
        <v>198</v>
      </c>
      <c r="D54" s="414">
        <v>100</v>
      </c>
      <c r="E54" s="516">
        <v>1.01</v>
      </c>
      <c r="F54" s="516">
        <v>1.53</v>
      </c>
      <c r="G54" s="516">
        <f t="shared" si="10"/>
        <v>2.54</v>
      </c>
      <c r="H54" s="518">
        <f t="shared" si="11"/>
        <v>0.01</v>
      </c>
      <c r="I54" s="409">
        <v>49</v>
      </c>
      <c r="J54" s="399">
        <f t="shared" si="12"/>
        <v>124</v>
      </c>
      <c r="K54" s="399">
        <f t="shared" si="12"/>
        <v>0</v>
      </c>
      <c r="L54" s="400"/>
    </row>
    <row r="55" spans="1:12">
      <c r="A55" s="395">
        <f t="shared" si="0"/>
        <v>46</v>
      </c>
      <c r="B55" s="401" t="str">
        <f>+B50</f>
        <v xml:space="preserve">52E </v>
      </c>
      <c r="C55" s="414" t="s">
        <v>198</v>
      </c>
      <c r="D55" s="414">
        <v>150</v>
      </c>
      <c r="E55" s="516">
        <v>1.51</v>
      </c>
      <c r="F55" s="516">
        <v>2.29</v>
      </c>
      <c r="G55" s="516">
        <f t="shared" si="10"/>
        <v>3.8</v>
      </c>
      <c r="H55" s="518">
        <f t="shared" si="11"/>
        <v>0.01</v>
      </c>
      <c r="I55" s="409">
        <v>2460</v>
      </c>
      <c r="J55" s="399">
        <f t="shared" si="12"/>
        <v>9348</v>
      </c>
      <c r="K55" s="399">
        <f t="shared" si="12"/>
        <v>25</v>
      </c>
      <c r="L55" s="400"/>
    </row>
    <row r="56" spans="1:12">
      <c r="A56" s="395">
        <f t="shared" si="0"/>
        <v>47</v>
      </c>
      <c r="B56" s="401" t="str">
        <f>+B51</f>
        <v xml:space="preserve">52E </v>
      </c>
      <c r="C56" s="414" t="s">
        <v>198</v>
      </c>
      <c r="D56" s="414">
        <v>175</v>
      </c>
      <c r="E56" s="516">
        <v>1.77</v>
      </c>
      <c r="F56" s="516">
        <v>2.67</v>
      </c>
      <c r="G56" s="516">
        <f t="shared" si="10"/>
        <v>4.4399999999999995</v>
      </c>
      <c r="H56" s="518">
        <f t="shared" si="11"/>
        <v>0.01</v>
      </c>
      <c r="I56" s="409">
        <v>2664</v>
      </c>
      <c r="J56" s="399">
        <f t="shared" si="12"/>
        <v>11828</v>
      </c>
      <c r="K56" s="399">
        <f t="shared" si="12"/>
        <v>27</v>
      </c>
      <c r="L56" s="400"/>
    </row>
    <row r="57" spans="1:12">
      <c r="A57" s="395">
        <f t="shared" si="0"/>
        <v>48</v>
      </c>
      <c r="B57" s="401" t="str">
        <f t="shared" ref="B57:C59" si="13">+B56</f>
        <v xml:space="preserve">52E </v>
      </c>
      <c r="C57" s="414" t="str">
        <f t="shared" si="13"/>
        <v>Metal Halide</v>
      </c>
      <c r="D57" s="414">
        <v>250</v>
      </c>
      <c r="E57" s="516">
        <v>2.52</v>
      </c>
      <c r="F57" s="516">
        <v>3.82</v>
      </c>
      <c r="G57" s="516">
        <f t="shared" si="10"/>
        <v>6.34</v>
      </c>
      <c r="H57" s="518">
        <f t="shared" si="11"/>
        <v>0.01</v>
      </c>
      <c r="I57" s="409">
        <v>732</v>
      </c>
      <c r="J57" s="399">
        <f t="shared" si="12"/>
        <v>4641</v>
      </c>
      <c r="K57" s="399">
        <f t="shared" si="12"/>
        <v>7</v>
      </c>
      <c r="L57" s="400"/>
    </row>
    <row r="58" spans="1:12">
      <c r="A58" s="395">
        <f t="shared" si="0"/>
        <v>49</v>
      </c>
      <c r="B58" s="401" t="str">
        <f t="shared" si="13"/>
        <v xml:space="preserve">52E </v>
      </c>
      <c r="C58" s="414" t="str">
        <f t="shared" si="13"/>
        <v>Metal Halide</v>
      </c>
      <c r="D58" s="414">
        <v>400</v>
      </c>
      <c r="E58" s="516">
        <v>4.04</v>
      </c>
      <c r="F58" s="516">
        <v>6.11</v>
      </c>
      <c r="G58" s="516">
        <f t="shared" si="10"/>
        <v>10.15</v>
      </c>
      <c r="H58" s="518">
        <f t="shared" si="11"/>
        <v>0.02</v>
      </c>
      <c r="I58" s="409">
        <v>684</v>
      </c>
      <c r="J58" s="399">
        <f t="shared" si="12"/>
        <v>6943</v>
      </c>
      <c r="K58" s="399">
        <f t="shared" si="12"/>
        <v>14</v>
      </c>
      <c r="L58" s="400"/>
    </row>
    <row r="59" spans="1:12">
      <c r="A59" s="395">
        <f t="shared" si="0"/>
        <v>50</v>
      </c>
      <c r="B59" s="401" t="str">
        <f t="shared" si="13"/>
        <v xml:space="preserve">52E </v>
      </c>
      <c r="C59" s="414" t="str">
        <f t="shared" si="13"/>
        <v>Metal Halide</v>
      </c>
      <c r="D59" s="414">
        <v>1000</v>
      </c>
      <c r="E59" s="516">
        <v>10.09</v>
      </c>
      <c r="F59" s="516">
        <v>15.27</v>
      </c>
      <c r="G59" s="516">
        <f t="shared" si="10"/>
        <v>25.36</v>
      </c>
      <c r="H59" s="518">
        <f t="shared" si="11"/>
        <v>0.06</v>
      </c>
      <c r="I59" s="409">
        <v>216</v>
      </c>
      <c r="J59" s="399">
        <f t="shared" si="12"/>
        <v>5478</v>
      </c>
      <c r="K59" s="399">
        <f t="shared" si="12"/>
        <v>13</v>
      </c>
      <c r="L59" s="400"/>
    </row>
    <row r="60" spans="1:12">
      <c r="A60" s="395">
        <f t="shared" si="0"/>
        <v>51</v>
      </c>
      <c r="B60" s="412"/>
      <c r="C60" s="396"/>
      <c r="D60" s="396"/>
      <c r="E60" s="516"/>
      <c r="F60" s="516"/>
      <c r="G60" s="516"/>
      <c r="H60" s="396"/>
      <c r="I60" s="409"/>
      <c r="J60" s="409"/>
      <c r="K60" s="409"/>
      <c r="L60" s="400"/>
    </row>
    <row r="61" spans="1:12">
      <c r="A61" s="395">
        <f t="shared" si="0"/>
        <v>52</v>
      </c>
      <c r="B61" s="412" t="s">
        <v>199</v>
      </c>
      <c r="C61" s="396"/>
      <c r="D61" s="396"/>
      <c r="E61" s="516"/>
      <c r="F61" s="516"/>
      <c r="G61" s="516"/>
      <c r="H61" s="396"/>
      <c r="I61" s="409"/>
      <c r="J61" s="409"/>
      <c r="K61" s="409"/>
      <c r="L61" s="400"/>
    </row>
    <row r="62" spans="1:12">
      <c r="A62" s="395">
        <f t="shared" si="0"/>
        <v>53</v>
      </c>
      <c r="B62" s="401" t="s">
        <v>200</v>
      </c>
      <c r="C62" s="414" t="s">
        <v>19</v>
      </c>
      <c r="D62" s="414">
        <v>50</v>
      </c>
      <c r="E62" s="516">
        <v>0.5</v>
      </c>
      <c r="F62" s="516">
        <v>0.76</v>
      </c>
      <c r="G62" s="516">
        <f t="shared" ref="G62:G70" si="14">SUM(E62:F62)</f>
        <v>1.26</v>
      </c>
      <c r="H62" s="518">
        <f t="shared" ref="H62:H70" si="15">ROUND(+G62*$L$10,2)</f>
        <v>0</v>
      </c>
      <c r="I62" s="409">
        <v>0</v>
      </c>
      <c r="J62" s="399">
        <f t="shared" ref="J62:K70" si="16">ROUND($I62*G62,0)</f>
        <v>0</v>
      </c>
      <c r="K62" s="399">
        <f t="shared" si="16"/>
        <v>0</v>
      </c>
      <c r="L62" s="400"/>
    </row>
    <row r="63" spans="1:12">
      <c r="A63" s="395">
        <f t="shared" si="0"/>
        <v>54</v>
      </c>
      <c r="B63" s="401" t="str">
        <f t="shared" ref="B63:B70" si="17">+B62</f>
        <v xml:space="preserve">53E </v>
      </c>
      <c r="C63" s="414" t="s">
        <v>19</v>
      </c>
      <c r="D63" s="414">
        <v>70</v>
      </c>
      <c r="E63" s="516">
        <v>0.71</v>
      </c>
      <c r="F63" s="516">
        <v>1.07</v>
      </c>
      <c r="G63" s="516">
        <f t="shared" si="14"/>
        <v>1.78</v>
      </c>
      <c r="H63" s="518">
        <f t="shared" si="15"/>
        <v>0</v>
      </c>
      <c r="I63" s="409">
        <v>55318</v>
      </c>
      <c r="J63" s="399">
        <f t="shared" si="16"/>
        <v>98466</v>
      </c>
      <c r="K63" s="399">
        <f t="shared" si="16"/>
        <v>0</v>
      </c>
      <c r="L63" s="400"/>
    </row>
    <row r="64" spans="1:12">
      <c r="A64" s="395">
        <f t="shared" si="0"/>
        <v>55</v>
      </c>
      <c r="B64" s="401" t="str">
        <f t="shared" si="17"/>
        <v xml:space="preserve">53E </v>
      </c>
      <c r="C64" s="414" t="s">
        <v>19</v>
      </c>
      <c r="D64" s="414">
        <v>100</v>
      </c>
      <c r="E64" s="516">
        <v>1.01</v>
      </c>
      <c r="F64" s="516">
        <v>1.53</v>
      </c>
      <c r="G64" s="516">
        <f t="shared" si="14"/>
        <v>2.54</v>
      </c>
      <c r="H64" s="518">
        <f t="shared" si="15"/>
        <v>0.01</v>
      </c>
      <c r="I64" s="409">
        <v>386050</v>
      </c>
      <c r="J64" s="399">
        <f t="shared" si="16"/>
        <v>980567</v>
      </c>
      <c r="K64" s="399">
        <f t="shared" si="16"/>
        <v>3861</v>
      </c>
      <c r="L64" s="400"/>
    </row>
    <row r="65" spans="1:12">
      <c r="A65" s="395">
        <f t="shared" si="0"/>
        <v>56</v>
      </c>
      <c r="B65" s="401" t="str">
        <f t="shared" si="17"/>
        <v xml:space="preserve">53E </v>
      </c>
      <c r="C65" s="414" t="s">
        <v>19</v>
      </c>
      <c r="D65" s="414">
        <v>150</v>
      </c>
      <c r="E65" s="516">
        <v>1.51</v>
      </c>
      <c r="F65" s="516">
        <v>2.29</v>
      </c>
      <c r="G65" s="516">
        <f t="shared" si="14"/>
        <v>3.8</v>
      </c>
      <c r="H65" s="518">
        <f t="shared" si="15"/>
        <v>0.01</v>
      </c>
      <c r="I65" s="409">
        <v>47759</v>
      </c>
      <c r="J65" s="399">
        <f t="shared" si="16"/>
        <v>181484</v>
      </c>
      <c r="K65" s="399">
        <f t="shared" si="16"/>
        <v>478</v>
      </c>
      <c r="L65" s="400"/>
    </row>
    <row r="66" spans="1:12">
      <c r="A66" s="395">
        <f t="shared" si="0"/>
        <v>57</v>
      </c>
      <c r="B66" s="401" t="str">
        <f t="shared" si="17"/>
        <v xml:space="preserve">53E </v>
      </c>
      <c r="C66" s="414" t="s">
        <v>19</v>
      </c>
      <c r="D66" s="414">
        <v>200</v>
      </c>
      <c r="E66" s="516">
        <v>2.02</v>
      </c>
      <c r="F66" s="516">
        <v>3.05</v>
      </c>
      <c r="G66" s="516">
        <f t="shared" si="14"/>
        <v>5.07</v>
      </c>
      <c r="H66" s="518">
        <f t="shared" si="15"/>
        <v>0.01</v>
      </c>
      <c r="I66" s="409">
        <v>65740</v>
      </c>
      <c r="J66" s="399">
        <f t="shared" si="16"/>
        <v>333302</v>
      </c>
      <c r="K66" s="399">
        <f t="shared" si="16"/>
        <v>657</v>
      </c>
      <c r="L66" s="400"/>
    </row>
    <row r="67" spans="1:12">
      <c r="A67" s="395">
        <f t="shared" si="0"/>
        <v>58</v>
      </c>
      <c r="B67" s="401" t="str">
        <f t="shared" si="17"/>
        <v xml:space="preserve">53E </v>
      </c>
      <c r="C67" s="414" t="s">
        <v>19</v>
      </c>
      <c r="D67" s="414">
        <v>250</v>
      </c>
      <c r="E67" s="516">
        <v>2.52</v>
      </c>
      <c r="F67" s="516">
        <v>3.82</v>
      </c>
      <c r="G67" s="516">
        <f t="shared" si="14"/>
        <v>6.34</v>
      </c>
      <c r="H67" s="518">
        <f t="shared" si="15"/>
        <v>0.01</v>
      </c>
      <c r="I67" s="409">
        <v>24218</v>
      </c>
      <c r="J67" s="399">
        <f t="shared" si="16"/>
        <v>153542</v>
      </c>
      <c r="K67" s="399">
        <f t="shared" si="16"/>
        <v>242</v>
      </c>
      <c r="L67" s="400"/>
    </row>
    <row r="68" spans="1:12">
      <c r="A68" s="395">
        <f t="shared" si="0"/>
        <v>59</v>
      </c>
      <c r="B68" s="401" t="str">
        <f t="shared" si="17"/>
        <v xml:space="preserve">53E </v>
      </c>
      <c r="C68" s="414" t="s">
        <v>19</v>
      </c>
      <c r="D68" s="414">
        <v>310</v>
      </c>
      <c r="E68" s="516">
        <v>3.13</v>
      </c>
      <c r="F68" s="516">
        <v>4.7300000000000004</v>
      </c>
      <c r="G68" s="516">
        <f t="shared" si="14"/>
        <v>7.86</v>
      </c>
      <c r="H68" s="518">
        <f t="shared" si="15"/>
        <v>0.02</v>
      </c>
      <c r="I68" s="409">
        <v>283</v>
      </c>
      <c r="J68" s="399">
        <f t="shared" si="16"/>
        <v>2224</v>
      </c>
      <c r="K68" s="399">
        <f t="shared" si="16"/>
        <v>6</v>
      </c>
      <c r="L68" s="400"/>
    </row>
    <row r="69" spans="1:12">
      <c r="A69" s="395">
        <f t="shared" si="0"/>
        <v>60</v>
      </c>
      <c r="B69" s="401" t="str">
        <f t="shared" si="17"/>
        <v xml:space="preserve">53E </v>
      </c>
      <c r="C69" s="414" t="s">
        <v>19</v>
      </c>
      <c r="D69" s="414">
        <v>400</v>
      </c>
      <c r="E69" s="516">
        <v>4.04</v>
      </c>
      <c r="F69" s="516">
        <v>6.11</v>
      </c>
      <c r="G69" s="516">
        <f t="shared" si="14"/>
        <v>10.15</v>
      </c>
      <c r="H69" s="518">
        <f t="shared" si="15"/>
        <v>0.02</v>
      </c>
      <c r="I69" s="409">
        <v>17229</v>
      </c>
      <c r="J69" s="399">
        <f t="shared" si="16"/>
        <v>174874</v>
      </c>
      <c r="K69" s="399">
        <f t="shared" si="16"/>
        <v>345</v>
      </c>
      <c r="L69" s="400"/>
    </row>
    <row r="70" spans="1:12">
      <c r="A70" s="395">
        <f t="shared" si="0"/>
        <v>61</v>
      </c>
      <c r="B70" s="401" t="str">
        <f t="shared" si="17"/>
        <v xml:space="preserve">53E </v>
      </c>
      <c r="C70" s="414" t="s">
        <v>19</v>
      </c>
      <c r="D70" s="414">
        <v>1000</v>
      </c>
      <c r="E70" s="516">
        <v>10.09</v>
      </c>
      <c r="F70" s="516">
        <v>15.27</v>
      </c>
      <c r="G70" s="516">
        <f t="shared" si="14"/>
        <v>25.36</v>
      </c>
      <c r="H70" s="518">
        <f t="shared" si="15"/>
        <v>0.06</v>
      </c>
      <c r="I70" s="409">
        <v>0</v>
      </c>
      <c r="J70" s="399">
        <f t="shared" si="16"/>
        <v>0</v>
      </c>
      <c r="K70" s="399">
        <f t="shared" si="16"/>
        <v>0</v>
      </c>
      <c r="L70" s="400"/>
    </row>
    <row r="71" spans="1:12">
      <c r="A71" s="395">
        <f t="shared" si="0"/>
        <v>62</v>
      </c>
      <c r="B71" s="401"/>
      <c r="C71" s="414"/>
      <c r="D71" s="414"/>
      <c r="E71" s="516"/>
      <c r="F71" s="516"/>
      <c r="G71" s="516"/>
      <c r="H71" s="396"/>
      <c r="I71" s="409"/>
      <c r="J71" s="409"/>
      <c r="K71" s="409"/>
      <c r="L71" s="400"/>
    </row>
    <row r="72" spans="1:12">
      <c r="A72" s="395">
        <f t="shared" si="0"/>
        <v>63</v>
      </c>
      <c r="B72" s="401" t="str">
        <f>+B70</f>
        <v xml:space="preserve">53E </v>
      </c>
      <c r="C72" s="414" t="s">
        <v>198</v>
      </c>
      <c r="D72" s="414">
        <v>70</v>
      </c>
      <c r="E72" s="516">
        <v>0.71</v>
      </c>
      <c r="F72" s="516">
        <v>1.07</v>
      </c>
      <c r="G72" s="516">
        <f t="shared" ref="G72:G77" si="18">SUM(E72:F72)</f>
        <v>1.78</v>
      </c>
      <c r="H72" s="518">
        <f t="shared" ref="H72:H77" si="19">ROUND(+G72*$L$10,2)</f>
        <v>0</v>
      </c>
      <c r="I72" s="409">
        <v>0</v>
      </c>
      <c r="J72" s="399">
        <f t="shared" ref="J72:K77" si="20">ROUND($I72*G72,0)</f>
        <v>0</v>
      </c>
      <c r="K72" s="399">
        <f t="shared" si="20"/>
        <v>0</v>
      </c>
      <c r="L72" s="400"/>
    </row>
    <row r="73" spans="1:12">
      <c r="A73" s="395">
        <f t="shared" si="0"/>
        <v>64</v>
      </c>
      <c r="B73" s="401" t="str">
        <f>+B72</f>
        <v xml:space="preserve">53E </v>
      </c>
      <c r="C73" s="414" t="s">
        <v>198</v>
      </c>
      <c r="D73" s="414">
        <v>100</v>
      </c>
      <c r="E73" s="516">
        <v>1.01</v>
      </c>
      <c r="F73" s="516">
        <v>1.53</v>
      </c>
      <c r="G73" s="516">
        <f t="shared" si="18"/>
        <v>2.54</v>
      </c>
      <c r="H73" s="518">
        <f t="shared" si="19"/>
        <v>0.01</v>
      </c>
      <c r="I73" s="409">
        <v>0</v>
      </c>
      <c r="J73" s="399">
        <f t="shared" si="20"/>
        <v>0</v>
      </c>
      <c r="K73" s="399">
        <f t="shared" si="20"/>
        <v>0</v>
      </c>
      <c r="L73" s="400"/>
    </row>
    <row r="74" spans="1:12">
      <c r="A74" s="395">
        <f t="shared" si="0"/>
        <v>65</v>
      </c>
      <c r="B74" s="401" t="str">
        <f>+B73</f>
        <v xml:space="preserve">53E </v>
      </c>
      <c r="C74" s="414" t="s">
        <v>198</v>
      </c>
      <c r="D74" s="414">
        <v>150</v>
      </c>
      <c r="E74" s="516">
        <v>1.51</v>
      </c>
      <c r="F74" s="516">
        <v>2.29</v>
      </c>
      <c r="G74" s="516">
        <f t="shared" si="18"/>
        <v>3.8</v>
      </c>
      <c r="H74" s="518">
        <f t="shared" si="19"/>
        <v>0.01</v>
      </c>
      <c r="I74" s="409">
        <v>0</v>
      </c>
      <c r="J74" s="399">
        <f t="shared" si="20"/>
        <v>0</v>
      </c>
      <c r="K74" s="399">
        <f t="shared" si="20"/>
        <v>0</v>
      </c>
      <c r="L74" s="400"/>
    </row>
    <row r="75" spans="1:12">
      <c r="A75" s="395">
        <f t="shared" si="0"/>
        <v>66</v>
      </c>
      <c r="B75" s="401" t="str">
        <f>+B74</f>
        <v xml:space="preserve">53E </v>
      </c>
      <c r="C75" s="414" t="s">
        <v>198</v>
      </c>
      <c r="D75" s="414">
        <v>175</v>
      </c>
      <c r="E75" s="516">
        <v>1.77</v>
      </c>
      <c r="F75" s="516">
        <v>2.67</v>
      </c>
      <c r="G75" s="516">
        <f t="shared" si="18"/>
        <v>4.4399999999999995</v>
      </c>
      <c r="H75" s="518">
        <f t="shared" si="19"/>
        <v>0.01</v>
      </c>
      <c r="I75" s="409">
        <v>48</v>
      </c>
      <c r="J75" s="399">
        <f t="shared" si="20"/>
        <v>213</v>
      </c>
      <c r="K75" s="399">
        <f t="shared" si="20"/>
        <v>0</v>
      </c>
      <c r="L75" s="400"/>
    </row>
    <row r="76" spans="1:12">
      <c r="A76" s="395">
        <f t="shared" ref="A76:A139" si="21">+A75+1</f>
        <v>67</v>
      </c>
      <c r="B76" s="401" t="str">
        <f>+B75</f>
        <v xml:space="preserve">53E </v>
      </c>
      <c r="C76" s="414" t="s">
        <v>198</v>
      </c>
      <c r="D76" s="414">
        <v>250</v>
      </c>
      <c r="E76" s="516">
        <v>2.52</v>
      </c>
      <c r="F76" s="516">
        <v>3.82</v>
      </c>
      <c r="G76" s="516">
        <f t="shared" si="18"/>
        <v>6.34</v>
      </c>
      <c r="H76" s="518">
        <f t="shared" si="19"/>
        <v>0.01</v>
      </c>
      <c r="I76" s="409">
        <v>0</v>
      </c>
      <c r="J76" s="399">
        <f t="shared" si="20"/>
        <v>0</v>
      </c>
      <c r="K76" s="399">
        <f t="shared" si="20"/>
        <v>0</v>
      </c>
      <c r="L76" s="400"/>
    </row>
    <row r="77" spans="1:12">
      <c r="A77" s="395">
        <f t="shared" si="21"/>
        <v>68</v>
      </c>
      <c r="B77" s="401" t="str">
        <f>+B76</f>
        <v xml:space="preserve">53E </v>
      </c>
      <c r="C77" s="414" t="s">
        <v>198</v>
      </c>
      <c r="D77" s="414">
        <v>400</v>
      </c>
      <c r="E77" s="516">
        <v>4.04</v>
      </c>
      <c r="F77" s="516">
        <v>6.11</v>
      </c>
      <c r="G77" s="516">
        <f t="shared" si="18"/>
        <v>10.15</v>
      </c>
      <c r="H77" s="518">
        <f t="shared" si="19"/>
        <v>0.02</v>
      </c>
      <c r="I77" s="409">
        <v>0</v>
      </c>
      <c r="J77" s="399">
        <f t="shared" si="20"/>
        <v>0</v>
      </c>
      <c r="K77" s="399">
        <f t="shared" si="20"/>
        <v>0</v>
      </c>
      <c r="L77" s="400"/>
    </row>
    <row r="78" spans="1:12">
      <c r="A78" s="395">
        <f t="shared" si="21"/>
        <v>69</v>
      </c>
      <c r="B78" s="401"/>
      <c r="C78" s="414"/>
      <c r="D78" s="414"/>
      <c r="E78" s="516"/>
      <c r="F78" s="516"/>
      <c r="G78" s="516"/>
      <c r="H78" s="396"/>
      <c r="I78" s="409"/>
      <c r="J78" s="409"/>
      <c r="K78" s="409"/>
      <c r="L78" s="400"/>
    </row>
    <row r="79" spans="1:12">
      <c r="A79" s="395">
        <f t="shared" si="21"/>
        <v>70</v>
      </c>
      <c r="B79" s="401" t="str">
        <f>+B77</f>
        <v xml:space="preserve">53E </v>
      </c>
      <c r="C79" s="414" t="s">
        <v>186</v>
      </c>
      <c r="D79" s="411" t="s">
        <v>187</v>
      </c>
      <c r="E79" s="516">
        <v>0.45</v>
      </c>
      <c r="F79" s="516">
        <v>0.69</v>
      </c>
      <c r="G79" s="516">
        <f t="shared" ref="G79:G87" si="22">SUM(E79:F79)</f>
        <v>1.1399999999999999</v>
      </c>
      <c r="H79" s="518">
        <f t="shared" ref="H79:H87" si="23">ROUND(+G79*$L$10,2)</f>
        <v>0</v>
      </c>
      <c r="I79" s="409">
        <v>218484</v>
      </c>
      <c r="J79" s="399">
        <f t="shared" ref="J79:K87" si="24">ROUND($I79*G79,0)</f>
        <v>249072</v>
      </c>
      <c r="K79" s="399">
        <f t="shared" si="24"/>
        <v>0</v>
      </c>
      <c r="L79" s="400"/>
    </row>
    <row r="80" spans="1:12">
      <c r="A80" s="395">
        <f t="shared" si="21"/>
        <v>71</v>
      </c>
      <c r="B80" s="401" t="str">
        <f t="shared" ref="B80:B87" si="25">B79</f>
        <v xml:space="preserve">53E </v>
      </c>
      <c r="C80" s="414" t="s">
        <v>186</v>
      </c>
      <c r="D80" s="411" t="s">
        <v>188</v>
      </c>
      <c r="E80" s="516">
        <v>0.76</v>
      </c>
      <c r="F80" s="516">
        <v>1.1499999999999999</v>
      </c>
      <c r="G80" s="516">
        <f t="shared" si="22"/>
        <v>1.91</v>
      </c>
      <c r="H80" s="518">
        <f t="shared" si="23"/>
        <v>0</v>
      </c>
      <c r="I80" s="409">
        <v>7851</v>
      </c>
      <c r="J80" s="399">
        <f t="shared" si="24"/>
        <v>14995</v>
      </c>
      <c r="K80" s="399">
        <f t="shared" si="24"/>
        <v>0</v>
      </c>
      <c r="L80" s="400"/>
    </row>
    <row r="81" spans="1:12">
      <c r="A81" s="395">
        <f t="shared" si="21"/>
        <v>72</v>
      </c>
      <c r="B81" s="401" t="str">
        <f t="shared" si="25"/>
        <v xml:space="preserve">53E </v>
      </c>
      <c r="C81" s="414" t="s">
        <v>186</v>
      </c>
      <c r="D81" s="411" t="s">
        <v>189</v>
      </c>
      <c r="E81" s="516">
        <v>1.06</v>
      </c>
      <c r="F81" s="516">
        <v>1.6</v>
      </c>
      <c r="G81" s="516">
        <f t="shared" si="22"/>
        <v>2.66</v>
      </c>
      <c r="H81" s="518">
        <f t="shared" si="23"/>
        <v>0.01</v>
      </c>
      <c r="I81" s="409">
        <v>33874</v>
      </c>
      <c r="J81" s="399">
        <f t="shared" si="24"/>
        <v>90105</v>
      </c>
      <c r="K81" s="399">
        <f t="shared" si="24"/>
        <v>339</v>
      </c>
      <c r="L81" s="400"/>
    </row>
    <row r="82" spans="1:12">
      <c r="A82" s="395">
        <f t="shared" si="21"/>
        <v>73</v>
      </c>
      <c r="B82" s="401" t="str">
        <f t="shared" si="25"/>
        <v xml:space="preserve">53E </v>
      </c>
      <c r="C82" s="414" t="s">
        <v>186</v>
      </c>
      <c r="D82" s="411" t="s">
        <v>190</v>
      </c>
      <c r="E82" s="516">
        <v>1.36</v>
      </c>
      <c r="F82" s="516">
        <v>2.06</v>
      </c>
      <c r="G82" s="516">
        <f t="shared" si="22"/>
        <v>3.42</v>
      </c>
      <c r="H82" s="518">
        <f t="shared" si="23"/>
        <v>0.01</v>
      </c>
      <c r="I82" s="409">
        <v>22835</v>
      </c>
      <c r="J82" s="399">
        <f t="shared" si="24"/>
        <v>78096</v>
      </c>
      <c r="K82" s="399">
        <f t="shared" si="24"/>
        <v>228</v>
      </c>
      <c r="L82" s="400"/>
    </row>
    <row r="83" spans="1:12">
      <c r="A83" s="395">
        <f t="shared" si="21"/>
        <v>74</v>
      </c>
      <c r="B83" s="401" t="str">
        <f t="shared" si="25"/>
        <v xml:space="preserve">53E </v>
      </c>
      <c r="C83" s="414" t="s">
        <v>186</v>
      </c>
      <c r="D83" s="411" t="s">
        <v>191</v>
      </c>
      <c r="E83" s="516">
        <v>1.67</v>
      </c>
      <c r="F83" s="516">
        <v>2.52</v>
      </c>
      <c r="G83" s="516">
        <f t="shared" si="22"/>
        <v>4.1899999999999995</v>
      </c>
      <c r="H83" s="518">
        <f t="shared" si="23"/>
        <v>0.01</v>
      </c>
      <c r="I83" s="409">
        <v>16675</v>
      </c>
      <c r="J83" s="399">
        <f t="shared" si="24"/>
        <v>69868</v>
      </c>
      <c r="K83" s="399">
        <f t="shared" si="24"/>
        <v>167</v>
      </c>
      <c r="L83" s="400"/>
    </row>
    <row r="84" spans="1:12">
      <c r="A84" s="395">
        <f t="shared" si="21"/>
        <v>75</v>
      </c>
      <c r="B84" s="401" t="str">
        <f t="shared" si="25"/>
        <v xml:space="preserve">53E </v>
      </c>
      <c r="C84" s="414" t="s">
        <v>186</v>
      </c>
      <c r="D84" s="411" t="s">
        <v>192</v>
      </c>
      <c r="E84" s="516">
        <v>1.97</v>
      </c>
      <c r="F84" s="516">
        <v>2.98</v>
      </c>
      <c r="G84" s="516">
        <f t="shared" si="22"/>
        <v>4.95</v>
      </c>
      <c r="H84" s="518">
        <f t="shared" si="23"/>
        <v>0.01</v>
      </c>
      <c r="I84" s="409">
        <v>6242</v>
      </c>
      <c r="J84" s="399">
        <f t="shared" si="24"/>
        <v>30898</v>
      </c>
      <c r="K84" s="399">
        <f t="shared" si="24"/>
        <v>62</v>
      </c>
      <c r="L84" s="400"/>
    </row>
    <row r="85" spans="1:12">
      <c r="A85" s="395">
        <f t="shared" si="21"/>
        <v>76</v>
      </c>
      <c r="B85" s="401" t="str">
        <f t="shared" si="25"/>
        <v xml:space="preserve">53E </v>
      </c>
      <c r="C85" s="414" t="s">
        <v>186</v>
      </c>
      <c r="D85" s="411" t="s">
        <v>193</v>
      </c>
      <c r="E85" s="516">
        <v>2.27</v>
      </c>
      <c r="F85" s="516">
        <v>3.44</v>
      </c>
      <c r="G85" s="516">
        <f t="shared" si="22"/>
        <v>5.71</v>
      </c>
      <c r="H85" s="518">
        <f t="shared" si="23"/>
        <v>0.01</v>
      </c>
      <c r="I85" s="409">
        <v>0</v>
      </c>
      <c r="J85" s="399">
        <f t="shared" si="24"/>
        <v>0</v>
      </c>
      <c r="K85" s="399">
        <f t="shared" si="24"/>
        <v>0</v>
      </c>
      <c r="L85" s="400"/>
    </row>
    <row r="86" spans="1:12">
      <c r="A86" s="395">
        <f t="shared" si="21"/>
        <v>77</v>
      </c>
      <c r="B86" s="401" t="str">
        <f t="shared" si="25"/>
        <v xml:space="preserve">53E </v>
      </c>
      <c r="C86" s="414" t="s">
        <v>186</v>
      </c>
      <c r="D86" s="411" t="s">
        <v>194</v>
      </c>
      <c r="E86" s="516">
        <v>2.57</v>
      </c>
      <c r="F86" s="516">
        <v>3.89</v>
      </c>
      <c r="G86" s="516">
        <f t="shared" si="22"/>
        <v>6.46</v>
      </c>
      <c r="H86" s="518">
        <f t="shared" si="23"/>
        <v>0.01</v>
      </c>
      <c r="I86" s="409">
        <v>288</v>
      </c>
      <c r="J86" s="399">
        <f t="shared" si="24"/>
        <v>1860</v>
      </c>
      <c r="K86" s="399">
        <f t="shared" si="24"/>
        <v>3</v>
      </c>
      <c r="L86" s="400"/>
    </row>
    <row r="87" spans="1:12">
      <c r="A87" s="395">
        <f t="shared" si="21"/>
        <v>78</v>
      </c>
      <c r="B87" s="401" t="str">
        <f t="shared" si="25"/>
        <v xml:space="preserve">53E </v>
      </c>
      <c r="C87" s="414" t="s">
        <v>186</v>
      </c>
      <c r="D87" s="411" t="s">
        <v>195</v>
      </c>
      <c r="E87" s="516">
        <v>2.88</v>
      </c>
      <c r="F87" s="516">
        <v>4.3499999999999996</v>
      </c>
      <c r="G87" s="516">
        <f t="shared" si="22"/>
        <v>7.2299999999999995</v>
      </c>
      <c r="H87" s="518">
        <f t="shared" si="23"/>
        <v>0.02</v>
      </c>
      <c r="I87" s="409">
        <v>1308</v>
      </c>
      <c r="J87" s="399">
        <f t="shared" si="24"/>
        <v>9457</v>
      </c>
      <c r="K87" s="399">
        <f t="shared" si="24"/>
        <v>26</v>
      </c>
      <c r="L87" s="400"/>
    </row>
    <row r="88" spans="1:12">
      <c r="A88" s="395">
        <f t="shared" si="21"/>
        <v>79</v>
      </c>
      <c r="B88" s="417"/>
      <c r="C88" s="414"/>
      <c r="D88" s="414"/>
      <c r="E88" s="516"/>
      <c r="F88" s="516"/>
      <c r="G88" s="516"/>
      <c r="H88" s="396"/>
      <c r="I88" s="409"/>
      <c r="J88" s="409"/>
      <c r="K88" s="409"/>
      <c r="L88" s="400"/>
    </row>
    <row r="89" spans="1:12">
      <c r="A89" s="395">
        <f t="shared" si="21"/>
        <v>80</v>
      </c>
      <c r="B89" s="396" t="s">
        <v>201</v>
      </c>
      <c r="C89" s="396"/>
      <c r="D89" s="396"/>
      <c r="E89" s="516"/>
      <c r="F89" s="516"/>
      <c r="G89" s="516"/>
      <c r="H89" s="396"/>
      <c r="I89" s="409"/>
      <c r="J89" s="409"/>
      <c r="K89" s="409"/>
      <c r="L89" s="400"/>
    </row>
    <row r="90" spans="1:12">
      <c r="A90" s="395">
        <f t="shared" si="21"/>
        <v>81</v>
      </c>
      <c r="B90" s="401" t="s">
        <v>202</v>
      </c>
      <c r="C90" s="414" t="s">
        <v>19</v>
      </c>
      <c r="D90" s="414">
        <v>50</v>
      </c>
      <c r="E90" s="516">
        <v>0.5</v>
      </c>
      <c r="F90" s="516">
        <v>0.76</v>
      </c>
      <c r="G90" s="516">
        <f t="shared" ref="G90:G98" si="26">SUM(E90:F90)</f>
        <v>1.26</v>
      </c>
      <c r="H90" s="518">
        <f t="shared" ref="H90:H98" si="27">ROUND(+G90*$L$10,2)</f>
        <v>0</v>
      </c>
      <c r="I90" s="409">
        <v>456</v>
      </c>
      <c r="J90" s="399">
        <f t="shared" ref="J90:K98" si="28">ROUND($I90*G90,0)</f>
        <v>575</v>
      </c>
      <c r="K90" s="399">
        <f t="shared" si="28"/>
        <v>0</v>
      </c>
      <c r="L90" s="400"/>
    </row>
    <row r="91" spans="1:12">
      <c r="A91" s="395">
        <f t="shared" si="21"/>
        <v>82</v>
      </c>
      <c r="B91" s="401" t="str">
        <f t="shared" ref="B91:B98" si="29">+B90</f>
        <v>54E</v>
      </c>
      <c r="C91" s="414" t="s">
        <v>19</v>
      </c>
      <c r="D91" s="414">
        <v>70</v>
      </c>
      <c r="E91" s="516">
        <v>0.71</v>
      </c>
      <c r="F91" s="516">
        <v>1.07</v>
      </c>
      <c r="G91" s="516">
        <f t="shared" si="26"/>
        <v>1.78</v>
      </c>
      <c r="H91" s="518">
        <f t="shared" si="27"/>
        <v>0</v>
      </c>
      <c r="I91" s="409">
        <v>8768</v>
      </c>
      <c r="J91" s="399">
        <f t="shared" si="28"/>
        <v>15607</v>
      </c>
      <c r="K91" s="399">
        <f t="shared" si="28"/>
        <v>0</v>
      </c>
      <c r="L91" s="400"/>
    </row>
    <row r="92" spans="1:12">
      <c r="A92" s="395">
        <f t="shared" si="21"/>
        <v>83</v>
      </c>
      <c r="B92" s="401" t="str">
        <f t="shared" si="29"/>
        <v>54E</v>
      </c>
      <c r="C92" s="414" t="s">
        <v>19</v>
      </c>
      <c r="D92" s="414">
        <v>100</v>
      </c>
      <c r="E92" s="516">
        <v>1.01</v>
      </c>
      <c r="F92" s="516">
        <v>1.53</v>
      </c>
      <c r="G92" s="516">
        <f t="shared" si="26"/>
        <v>2.54</v>
      </c>
      <c r="H92" s="518">
        <f t="shared" si="27"/>
        <v>0.01</v>
      </c>
      <c r="I92" s="409">
        <v>20535</v>
      </c>
      <c r="J92" s="399">
        <f t="shared" si="28"/>
        <v>52159</v>
      </c>
      <c r="K92" s="399">
        <f t="shared" si="28"/>
        <v>205</v>
      </c>
      <c r="L92" s="400"/>
    </row>
    <row r="93" spans="1:12">
      <c r="A93" s="395">
        <f t="shared" si="21"/>
        <v>84</v>
      </c>
      <c r="B93" s="401" t="str">
        <f t="shared" si="29"/>
        <v>54E</v>
      </c>
      <c r="C93" s="414" t="s">
        <v>19</v>
      </c>
      <c r="D93" s="414">
        <v>150</v>
      </c>
      <c r="E93" s="516">
        <v>1.51</v>
      </c>
      <c r="F93" s="516">
        <v>2.29</v>
      </c>
      <c r="G93" s="516">
        <f t="shared" si="26"/>
        <v>3.8</v>
      </c>
      <c r="H93" s="518">
        <f t="shared" si="27"/>
        <v>0.01</v>
      </c>
      <c r="I93" s="409">
        <v>6043</v>
      </c>
      <c r="J93" s="399">
        <f t="shared" si="28"/>
        <v>22963</v>
      </c>
      <c r="K93" s="399">
        <f t="shared" si="28"/>
        <v>60</v>
      </c>
      <c r="L93" s="400"/>
    </row>
    <row r="94" spans="1:12">
      <c r="A94" s="395">
        <f t="shared" si="21"/>
        <v>85</v>
      </c>
      <c r="B94" s="401" t="str">
        <f t="shared" si="29"/>
        <v>54E</v>
      </c>
      <c r="C94" s="414" t="s">
        <v>19</v>
      </c>
      <c r="D94" s="414">
        <v>200</v>
      </c>
      <c r="E94" s="516">
        <v>2.02</v>
      </c>
      <c r="F94" s="516">
        <v>3.05</v>
      </c>
      <c r="G94" s="516">
        <f t="shared" si="26"/>
        <v>5.07</v>
      </c>
      <c r="H94" s="518">
        <f t="shared" si="27"/>
        <v>0.01</v>
      </c>
      <c r="I94" s="409">
        <v>8057</v>
      </c>
      <c r="J94" s="399">
        <f t="shared" si="28"/>
        <v>40849</v>
      </c>
      <c r="K94" s="399">
        <f t="shared" si="28"/>
        <v>81</v>
      </c>
      <c r="L94" s="400"/>
    </row>
    <row r="95" spans="1:12">
      <c r="A95" s="395">
        <f t="shared" si="21"/>
        <v>86</v>
      </c>
      <c r="B95" s="401" t="str">
        <f t="shared" si="29"/>
        <v>54E</v>
      </c>
      <c r="C95" s="414" t="s">
        <v>19</v>
      </c>
      <c r="D95" s="414">
        <v>250</v>
      </c>
      <c r="E95" s="516">
        <v>2.52</v>
      </c>
      <c r="F95" s="516">
        <v>3.82</v>
      </c>
      <c r="G95" s="516">
        <f t="shared" si="26"/>
        <v>6.34</v>
      </c>
      <c r="H95" s="518">
        <f t="shared" si="27"/>
        <v>0.01</v>
      </c>
      <c r="I95" s="409">
        <v>18169</v>
      </c>
      <c r="J95" s="399">
        <f t="shared" si="28"/>
        <v>115191</v>
      </c>
      <c r="K95" s="399">
        <f t="shared" si="28"/>
        <v>182</v>
      </c>
      <c r="L95" s="400"/>
    </row>
    <row r="96" spans="1:12">
      <c r="A96" s="395">
        <f t="shared" si="21"/>
        <v>87</v>
      </c>
      <c r="B96" s="401" t="str">
        <f t="shared" si="29"/>
        <v>54E</v>
      </c>
      <c r="C96" s="414" t="s">
        <v>19</v>
      </c>
      <c r="D96" s="414">
        <v>310</v>
      </c>
      <c r="E96" s="516">
        <v>3.13</v>
      </c>
      <c r="F96" s="516">
        <v>4.7300000000000004</v>
      </c>
      <c r="G96" s="516">
        <f t="shared" si="26"/>
        <v>7.86</v>
      </c>
      <c r="H96" s="518">
        <f t="shared" si="27"/>
        <v>0.02</v>
      </c>
      <c r="I96" s="409">
        <v>903</v>
      </c>
      <c r="J96" s="399">
        <f t="shared" si="28"/>
        <v>7098</v>
      </c>
      <c r="K96" s="399">
        <f t="shared" si="28"/>
        <v>18</v>
      </c>
      <c r="L96" s="400"/>
    </row>
    <row r="97" spans="1:12">
      <c r="A97" s="395">
        <f t="shared" si="21"/>
        <v>88</v>
      </c>
      <c r="B97" s="401" t="str">
        <f t="shared" si="29"/>
        <v>54E</v>
      </c>
      <c r="C97" s="414" t="s">
        <v>19</v>
      </c>
      <c r="D97" s="414">
        <v>400</v>
      </c>
      <c r="E97" s="516">
        <v>4.04</v>
      </c>
      <c r="F97" s="516">
        <v>6.11</v>
      </c>
      <c r="G97" s="516">
        <f t="shared" si="26"/>
        <v>10.15</v>
      </c>
      <c r="H97" s="518">
        <f t="shared" si="27"/>
        <v>0.02</v>
      </c>
      <c r="I97" s="409">
        <v>9002</v>
      </c>
      <c r="J97" s="399">
        <f t="shared" si="28"/>
        <v>91370</v>
      </c>
      <c r="K97" s="399">
        <f t="shared" si="28"/>
        <v>180</v>
      </c>
      <c r="L97" s="400"/>
    </row>
    <row r="98" spans="1:12">
      <c r="A98" s="395">
        <f t="shared" si="21"/>
        <v>89</v>
      </c>
      <c r="B98" s="401" t="str">
        <f t="shared" si="29"/>
        <v>54E</v>
      </c>
      <c r="C98" s="414" t="s">
        <v>19</v>
      </c>
      <c r="D98" s="414">
        <v>1000</v>
      </c>
      <c r="E98" s="516">
        <v>10.09</v>
      </c>
      <c r="F98" s="516">
        <v>15.27</v>
      </c>
      <c r="G98" s="516">
        <f t="shared" si="26"/>
        <v>25.36</v>
      </c>
      <c r="H98" s="518">
        <f t="shared" si="27"/>
        <v>0.06</v>
      </c>
      <c r="I98" s="409">
        <v>132</v>
      </c>
      <c r="J98" s="399">
        <f t="shared" si="28"/>
        <v>3348</v>
      </c>
      <c r="K98" s="399">
        <f t="shared" si="28"/>
        <v>8</v>
      </c>
      <c r="L98" s="400"/>
    </row>
    <row r="99" spans="1:12">
      <c r="A99" s="395">
        <f t="shared" si="21"/>
        <v>90</v>
      </c>
      <c r="B99" s="417"/>
      <c r="C99" s="414"/>
      <c r="D99" s="414"/>
      <c r="E99" s="516"/>
      <c r="F99" s="516"/>
      <c r="G99" s="516"/>
      <c r="H99" s="396"/>
      <c r="I99" s="409"/>
      <c r="J99" s="409"/>
      <c r="K99" s="409"/>
      <c r="L99" s="400"/>
    </row>
    <row r="100" spans="1:12">
      <c r="A100" s="395">
        <f t="shared" si="21"/>
        <v>91</v>
      </c>
      <c r="B100" s="417"/>
      <c r="C100" s="414"/>
      <c r="D100" s="414"/>
      <c r="E100" s="516"/>
      <c r="F100" s="516"/>
      <c r="G100" s="516"/>
      <c r="H100" s="396"/>
      <c r="I100" s="409"/>
      <c r="J100" s="409"/>
      <c r="K100" s="409"/>
      <c r="L100" s="400"/>
    </row>
    <row r="101" spans="1:12">
      <c r="A101" s="395">
        <f t="shared" si="21"/>
        <v>92</v>
      </c>
      <c r="B101" s="401" t="str">
        <f>+B98</f>
        <v>54E</v>
      </c>
      <c r="C101" s="414" t="s">
        <v>186</v>
      </c>
      <c r="D101" s="411" t="s">
        <v>187</v>
      </c>
      <c r="E101" s="516">
        <v>0.45</v>
      </c>
      <c r="F101" s="516">
        <v>0.69</v>
      </c>
      <c r="G101" s="516">
        <f t="shared" ref="G101:G109" si="30">SUM(E101:F101)</f>
        <v>1.1399999999999999</v>
      </c>
      <c r="H101" s="518">
        <f t="shared" ref="H101:H109" si="31">ROUND(+G101*$L$10,2)</f>
        <v>0</v>
      </c>
      <c r="I101" s="409">
        <v>16680</v>
      </c>
      <c r="J101" s="399">
        <f t="shared" ref="J101:K109" si="32">ROUND($I101*G101,0)</f>
        <v>19015</v>
      </c>
      <c r="K101" s="399">
        <f t="shared" si="32"/>
        <v>0</v>
      </c>
      <c r="L101" s="400"/>
    </row>
    <row r="102" spans="1:12">
      <c r="A102" s="395">
        <f t="shared" si="21"/>
        <v>93</v>
      </c>
      <c r="B102" s="401" t="str">
        <f t="shared" ref="B102:B109" si="33">+B101</f>
        <v>54E</v>
      </c>
      <c r="C102" s="414" t="s">
        <v>186</v>
      </c>
      <c r="D102" s="411" t="s">
        <v>188</v>
      </c>
      <c r="E102" s="516">
        <v>0.76</v>
      </c>
      <c r="F102" s="516">
        <v>1.1499999999999999</v>
      </c>
      <c r="G102" s="516">
        <f t="shared" si="30"/>
        <v>1.91</v>
      </c>
      <c r="H102" s="518">
        <f t="shared" si="31"/>
        <v>0</v>
      </c>
      <c r="I102" s="409">
        <v>214</v>
      </c>
      <c r="J102" s="399">
        <f t="shared" si="32"/>
        <v>409</v>
      </c>
      <c r="K102" s="399">
        <f t="shared" si="32"/>
        <v>0</v>
      </c>
      <c r="L102" s="400"/>
    </row>
    <row r="103" spans="1:12">
      <c r="A103" s="395">
        <f t="shared" si="21"/>
        <v>94</v>
      </c>
      <c r="B103" s="401" t="str">
        <f t="shared" si="33"/>
        <v>54E</v>
      </c>
      <c r="C103" s="414" t="s">
        <v>186</v>
      </c>
      <c r="D103" s="411" t="s">
        <v>189</v>
      </c>
      <c r="E103" s="516">
        <v>1.06</v>
      </c>
      <c r="F103" s="516">
        <v>1.6</v>
      </c>
      <c r="G103" s="516">
        <f t="shared" si="30"/>
        <v>2.66</v>
      </c>
      <c r="H103" s="518">
        <f t="shared" si="31"/>
        <v>0.01</v>
      </c>
      <c r="I103" s="409">
        <v>20367</v>
      </c>
      <c r="J103" s="399">
        <f t="shared" si="32"/>
        <v>54176</v>
      </c>
      <c r="K103" s="399">
        <f t="shared" si="32"/>
        <v>204</v>
      </c>
      <c r="L103" s="400"/>
    </row>
    <row r="104" spans="1:12">
      <c r="A104" s="395">
        <f t="shared" si="21"/>
        <v>95</v>
      </c>
      <c r="B104" s="401" t="str">
        <f t="shared" si="33"/>
        <v>54E</v>
      </c>
      <c r="C104" s="414" t="s">
        <v>186</v>
      </c>
      <c r="D104" s="411" t="s">
        <v>190</v>
      </c>
      <c r="E104" s="516">
        <v>1.36</v>
      </c>
      <c r="F104" s="516">
        <v>2.06</v>
      </c>
      <c r="G104" s="516">
        <f t="shared" si="30"/>
        <v>3.42</v>
      </c>
      <c r="H104" s="518">
        <f t="shared" si="31"/>
        <v>0.01</v>
      </c>
      <c r="I104" s="409">
        <v>9608</v>
      </c>
      <c r="J104" s="399">
        <f t="shared" si="32"/>
        <v>32859</v>
      </c>
      <c r="K104" s="399">
        <f t="shared" si="32"/>
        <v>96</v>
      </c>
      <c r="L104" s="400"/>
    </row>
    <row r="105" spans="1:12">
      <c r="A105" s="395">
        <f t="shared" si="21"/>
        <v>96</v>
      </c>
      <c r="B105" s="401" t="str">
        <f t="shared" si="33"/>
        <v>54E</v>
      </c>
      <c r="C105" s="414" t="s">
        <v>186</v>
      </c>
      <c r="D105" s="411" t="s">
        <v>191</v>
      </c>
      <c r="E105" s="516">
        <v>1.67</v>
      </c>
      <c r="F105" s="516">
        <v>2.52</v>
      </c>
      <c r="G105" s="516">
        <f t="shared" si="30"/>
        <v>4.1899999999999995</v>
      </c>
      <c r="H105" s="518">
        <f t="shared" si="31"/>
        <v>0.01</v>
      </c>
      <c r="I105" s="409">
        <v>3792</v>
      </c>
      <c r="J105" s="399">
        <f t="shared" si="32"/>
        <v>15888</v>
      </c>
      <c r="K105" s="399">
        <f t="shared" si="32"/>
        <v>38</v>
      </c>
      <c r="L105" s="400"/>
    </row>
    <row r="106" spans="1:12">
      <c r="A106" s="395">
        <f t="shared" si="21"/>
        <v>97</v>
      </c>
      <c r="B106" s="401" t="str">
        <f t="shared" si="33"/>
        <v>54E</v>
      </c>
      <c r="C106" s="414" t="s">
        <v>186</v>
      </c>
      <c r="D106" s="411" t="s">
        <v>192</v>
      </c>
      <c r="E106" s="516">
        <v>1.97</v>
      </c>
      <c r="F106" s="516">
        <v>2.98</v>
      </c>
      <c r="G106" s="516">
        <f t="shared" si="30"/>
        <v>4.95</v>
      </c>
      <c r="H106" s="518">
        <f t="shared" si="31"/>
        <v>0.01</v>
      </c>
      <c r="I106" s="409">
        <v>223</v>
      </c>
      <c r="J106" s="399">
        <f t="shared" si="32"/>
        <v>1104</v>
      </c>
      <c r="K106" s="399">
        <f t="shared" si="32"/>
        <v>2</v>
      </c>
      <c r="L106" s="400"/>
    </row>
    <row r="107" spans="1:12">
      <c r="A107" s="395">
        <f t="shared" si="21"/>
        <v>98</v>
      </c>
      <c r="B107" s="401" t="str">
        <f t="shared" si="33"/>
        <v>54E</v>
      </c>
      <c r="C107" s="414" t="s">
        <v>186</v>
      </c>
      <c r="D107" s="411" t="s">
        <v>193</v>
      </c>
      <c r="E107" s="516">
        <v>2.27</v>
      </c>
      <c r="F107" s="516">
        <v>3.44</v>
      </c>
      <c r="G107" s="516">
        <f t="shared" si="30"/>
        <v>5.71</v>
      </c>
      <c r="H107" s="518">
        <f t="shared" si="31"/>
        <v>0.01</v>
      </c>
      <c r="I107" s="409">
        <v>0</v>
      </c>
      <c r="J107" s="399">
        <f t="shared" si="32"/>
        <v>0</v>
      </c>
      <c r="K107" s="399">
        <f t="shared" si="32"/>
        <v>0</v>
      </c>
      <c r="L107" s="400"/>
    </row>
    <row r="108" spans="1:12">
      <c r="A108" s="395">
        <f t="shared" si="21"/>
        <v>99</v>
      </c>
      <c r="B108" s="401" t="str">
        <f t="shared" si="33"/>
        <v>54E</v>
      </c>
      <c r="C108" s="414" t="s">
        <v>186</v>
      </c>
      <c r="D108" s="411" t="s">
        <v>194</v>
      </c>
      <c r="E108" s="516">
        <v>2.57</v>
      </c>
      <c r="F108" s="516">
        <v>3.89</v>
      </c>
      <c r="G108" s="516">
        <f t="shared" si="30"/>
        <v>6.46</v>
      </c>
      <c r="H108" s="518">
        <f t="shared" si="31"/>
        <v>0.01</v>
      </c>
      <c r="I108" s="409">
        <v>129</v>
      </c>
      <c r="J108" s="399">
        <f t="shared" si="32"/>
        <v>833</v>
      </c>
      <c r="K108" s="399">
        <f t="shared" si="32"/>
        <v>1</v>
      </c>
      <c r="L108" s="400"/>
    </row>
    <row r="109" spans="1:12">
      <c r="A109" s="395">
        <f t="shared" si="21"/>
        <v>100</v>
      </c>
      <c r="B109" s="401" t="str">
        <f t="shared" si="33"/>
        <v>54E</v>
      </c>
      <c r="C109" s="414" t="s">
        <v>186</v>
      </c>
      <c r="D109" s="411" t="s">
        <v>195</v>
      </c>
      <c r="E109" s="516">
        <v>2.88</v>
      </c>
      <c r="F109" s="516">
        <v>4.3499999999999996</v>
      </c>
      <c r="G109" s="516">
        <f t="shared" si="30"/>
        <v>7.2299999999999995</v>
      </c>
      <c r="H109" s="518">
        <f t="shared" si="31"/>
        <v>0.02</v>
      </c>
      <c r="I109" s="409">
        <v>0</v>
      </c>
      <c r="J109" s="399">
        <f t="shared" si="32"/>
        <v>0</v>
      </c>
      <c r="K109" s="399">
        <f t="shared" si="32"/>
        <v>0</v>
      </c>
      <c r="L109" s="400"/>
    </row>
    <row r="110" spans="1:12">
      <c r="A110" s="395">
        <f t="shared" si="21"/>
        <v>101</v>
      </c>
      <c r="B110" s="417"/>
      <c r="C110" s="414"/>
      <c r="D110" s="414"/>
      <c r="E110" s="516"/>
      <c r="F110" s="516"/>
      <c r="G110" s="516"/>
      <c r="H110" s="396"/>
      <c r="I110" s="409"/>
      <c r="J110" s="409"/>
      <c r="K110" s="409"/>
      <c r="L110" s="400"/>
    </row>
    <row r="111" spans="1:12">
      <c r="A111" s="395">
        <f t="shared" si="21"/>
        <v>102</v>
      </c>
      <c r="B111" s="396" t="s">
        <v>203</v>
      </c>
      <c r="C111" s="414"/>
      <c r="D111" s="414"/>
      <c r="E111" s="516"/>
      <c r="F111" s="516"/>
      <c r="G111" s="516"/>
      <c r="H111" s="396"/>
      <c r="I111" s="409"/>
      <c r="J111" s="409"/>
      <c r="K111" s="409"/>
      <c r="L111" s="400"/>
    </row>
    <row r="112" spans="1:12">
      <c r="A112" s="395">
        <f t="shared" si="21"/>
        <v>103</v>
      </c>
      <c r="B112" s="401" t="s">
        <v>204</v>
      </c>
      <c r="C112" s="414" t="s">
        <v>19</v>
      </c>
      <c r="D112" s="414">
        <v>70</v>
      </c>
      <c r="E112" s="516">
        <v>0.74</v>
      </c>
      <c r="F112" s="516">
        <v>1.07</v>
      </c>
      <c r="G112" s="516">
        <f t="shared" ref="G112:G117" si="34">SUM(E112:F112)</f>
        <v>1.81</v>
      </c>
      <c r="H112" s="518">
        <f t="shared" ref="H112:H117" si="35">ROUND(+G112*$L$10,2)</f>
        <v>0</v>
      </c>
      <c r="I112" s="409">
        <v>213</v>
      </c>
      <c r="J112" s="399">
        <f t="shared" ref="J112:K117" si="36">ROUND($I112*G112,0)</f>
        <v>386</v>
      </c>
      <c r="K112" s="399">
        <f t="shared" si="36"/>
        <v>0</v>
      </c>
      <c r="L112" s="400"/>
    </row>
    <row r="113" spans="1:12">
      <c r="A113" s="395">
        <f t="shared" si="21"/>
        <v>104</v>
      </c>
      <c r="B113" s="417" t="str">
        <f>+B112</f>
        <v>55E &amp; 56E</v>
      </c>
      <c r="C113" s="414" t="s">
        <v>19</v>
      </c>
      <c r="D113" s="414">
        <v>100</v>
      </c>
      <c r="E113" s="516">
        <v>1.05</v>
      </c>
      <c r="F113" s="516">
        <v>1.53</v>
      </c>
      <c r="G113" s="516">
        <f t="shared" si="34"/>
        <v>2.58</v>
      </c>
      <c r="H113" s="518">
        <f t="shared" si="35"/>
        <v>0.01</v>
      </c>
      <c r="I113" s="409">
        <v>46769</v>
      </c>
      <c r="J113" s="399">
        <f t="shared" si="36"/>
        <v>120664</v>
      </c>
      <c r="K113" s="399">
        <f t="shared" si="36"/>
        <v>468</v>
      </c>
      <c r="L113" s="400"/>
    </row>
    <row r="114" spans="1:12">
      <c r="A114" s="395">
        <f t="shared" si="21"/>
        <v>105</v>
      </c>
      <c r="B114" s="417" t="str">
        <f>+B113</f>
        <v>55E &amp; 56E</v>
      </c>
      <c r="C114" s="414" t="s">
        <v>19</v>
      </c>
      <c r="D114" s="414">
        <v>150</v>
      </c>
      <c r="E114" s="516">
        <v>1.58</v>
      </c>
      <c r="F114" s="516">
        <v>2.29</v>
      </c>
      <c r="G114" s="516">
        <f t="shared" si="34"/>
        <v>3.87</v>
      </c>
      <c r="H114" s="518">
        <f t="shared" si="35"/>
        <v>0.01</v>
      </c>
      <c r="I114" s="409">
        <v>6239</v>
      </c>
      <c r="J114" s="399">
        <f t="shared" si="36"/>
        <v>24145</v>
      </c>
      <c r="K114" s="399">
        <f t="shared" si="36"/>
        <v>62</v>
      </c>
      <c r="L114" s="400"/>
    </row>
    <row r="115" spans="1:12">
      <c r="A115" s="395">
        <f t="shared" si="21"/>
        <v>106</v>
      </c>
      <c r="B115" s="417" t="str">
        <f>+B114</f>
        <v>55E &amp; 56E</v>
      </c>
      <c r="C115" s="414" t="s">
        <v>19</v>
      </c>
      <c r="D115" s="414">
        <v>200</v>
      </c>
      <c r="E115" s="516">
        <v>2.1</v>
      </c>
      <c r="F115" s="516">
        <v>3.05</v>
      </c>
      <c r="G115" s="516">
        <f t="shared" si="34"/>
        <v>5.15</v>
      </c>
      <c r="H115" s="518">
        <f t="shared" si="35"/>
        <v>0.01</v>
      </c>
      <c r="I115" s="409">
        <v>13460</v>
      </c>
      <c r="J115" s="399">
        <f t="shared" si="36"/>
        <v>69319</v>
      </c>
      <c r="K115" s="399">
        <f t="shared" si="36"/>
        <v>135</v>
      </c>
      <c r="L115" s="400"/>
    </row>
    <row r="116" spans="1:12">
      <c r="A116" s="395">
        <f t="shared" si="21"/>
        <v>107</v>
      </c>
      <c r="B116" s="417" t="str">
        <f>+B115</f>
        <v>55E &amp; 56E</v>
      </c>
      <c r="C116" s="414" t="s">
        <v>19</v>
      </c>
      <c r="D116" s="414">
        <v>250</v>
      </c>
      <c r="E116" s="516">
        <v>2.63</v>
      </c>
      <c r="F116" s="516">
        <v>3.82</v>
      </c>
      <c r="G116" s="516">
        <f t="shared" si="34"/>
        <v>6.4499999999999993</v>
      </c>
      <c r="H116" s="518">
        <f t="shared" si="35"/>
        <v>0.01</v>
      </c>
      <c r="I116" s="409">
        <v>1417</v>
      </c>
      <c r="J116" s="399">
        <f t="shared" si="36"/>
        <v>9140</v>
      </c>
      <c r="K116" s="399">
        <f t="shared" si="36"/>
        <v>14</v>
      </c>
      <c r="L116" s="400"/>
    </row>
    <row r="117" spans="1:12">
      <c r="A117" s="395">
        <f t="shared" si="21"/>
        <v>108</v>
      </c>
      <c r="B117" s="417" t="str">
        <f>+B116</f>
        <v>55E &amp; 56E</v>
      </c>
      <c r="C117" s="414" t="s">
        <v>19</v>
      </c>
      <c r="D117" s="414">
        <v>400</v>
      </c>
      <c r="E117" s="516">
        <v>4.2</v>
      </c>
      <c r="F117" s="516">
        <v>6.11</v>
      </c>
      <c r="G117" s="516">
        <f t="shared" si="34"/>
        <v>10.31</v>
      </c>
      <c r="H117" s="518">
        <f t="shared" si="35"/>
        <v>0.02</v>
      </c>
      <c r="I117" s="409">
        <v>589</v>
      </c>
      <c r="J117" s="399">
        <f t="shared" si="36"/>
        <v>6073</v>
      </c>
      <c r="K117" s="399">
        <f t="shared" si="36"/>
        <v>12</v>
      </c>
      <c r="L117" s="400"/>
    </row>
    <row r="118" spans="1:12">
      <c r="A118" s="395">
        <f t="shared" si="21"/>
        <v>109</v>
      </c>
      <c r="B118" s="417"/>
      <c r="C118" s="414"/>
      <c r="D118" s="414"/>
      <c r="E118" s="516"/>
      <c r="F118" s="516"/>
      <c r="G118" s="516"/>
      <c r="H118" s="396"/>
      <c r="I118" s="409"/>
      <c r="J118" s="409"/>
      <c r="K118" s="409"/>
      <c r="L118" s="400"/>
    </row>
    <row r="119" spans="1:12">
      <c r="A119" s="395">
        <f t="shared" si="21"/>
        <v>110</v>
      </c>
      <c r="B119" s="417" t="str">
        <f>+B117</f>
        <v>55E &amp; 56E</v>
      </c>
      <c r="C119" s="414" t="s">
        <v>198</v>
      </c>
      <c r="D119" s="414">
        <v>250</v>
      </c>
      <c r="E119" s="516">
        <v>2.63</v>
      </c>
      <c r="F119" s="516">
        <v>3.82</v>
      </c>
      <c r="G119" s="516">
        <f>SUM(E119:F119)</f>
        <v>6.4499999999999993</v>
      </c>
      <c r="H119" s="518">
        <f>ROUND(+G119*$L$10,2)</f>
        <v>0.01</v>
      </c>
      <c r="I119" s="409">
        <v>72</v>
      </c>
      <c r="J119" s="399">
        <f>ROUND($I119*G119,0)</f>
        <v>464</v>
      </c>
      <c r="K119" s="399">
        <f>ROUND($I119*H119,0)</f>
        <v>1</v>
      </c>
      <c r="L119" s="400"/>
    </row>
    <row r="120" spans="1:12">
      <c r="A120" s="395">
        <f t="shared" si="21"/>
        <v>111</v>
      </c>
      <c r="B120" s="417"/>
      <c r="C120" s="414"/>
      <c r="D120" s="414"/>
      <c r="E120" s="516"/>
      <c r="F120" s="516"/>
      <c r="G120" s="516"/>
      <c r="H120" s="396"/>
      <c r="I120" s="409"/>
      <c r="J120" s="409"/>
      <c r="K120" s="409"/>
      <c r="L120" s="400"/>
    </row>
    <row r="121" spans="1:12">
      <c r="A121" s="395">
        <f t="shared" si="21"/>
        <v>112</v>
      </c>
      <c r="B121" s="417" t="s">
        <v>204</v>
      </c>
      <c r="C121" s="414" t="s">
        <v>186</v>
      </c>
      <c r="D121" s="411" t="s">
        <v>187</v>
      </c>
      <c r="E121" s="516">
        <v>0.47</v>
      </c>
      <c r="F121" s="516">
        <v>0.69</v>
      </c>
      <c r="G121" s="516">
        <f t="shared" ref="G121:G129" si="37">SUM(E121:F121)</f>
        <v>1.1599999999999999</v>
      </c>
      <c r="H121" s="518">
        <f t="shared" ref="H121:H129" si="38">ROUND(+G121*$L$10,2)</f>
        <v>0</v>
      </c>
      <c r="I121" s="409">
        <v>4816</v>
      </c>
      <c r="J121" s="399">
        <f t="shared" ref="J121:K129" si="39">ROUND($I121*G121,0)</f>
        <v>5587</v>
      </c>
      <c r="K121" s="399">
        <f t="shared" si="39"/>
        <v>0</v>
      </c>
      <c r="L121" s="400"/>
    </row>
    <row r="122" spans="1:12">
      <c r="A122" s="395">
        <f t="shared" si="21"/>
        <v>113</v>
      </c>
      <c r="B122" s="417" t="s">
        <v>204</v>
      </c>
      <c r="C122" s="414" t="s">
        <v>186</v>
      </c>
      <c r="D122" s="411" t="s">
        <v>188</v>
      </c>
      <c r="E122" s="516">
        <v>0.79</v>
      </c>
      <c r="F122" s="516">
        <v>1.1499999999999999</v>
      </c>
      <c r="G122" s="516">
        <f t="shared" si="37"/>
        <v>1.94</v>
      </c>
      <c r="H122" s="518">
        <f t="shared" si="38"/>
        <v>0</v>
      </c>
      <c r="I122" s="409">
        <v>0</v>
      </c>
      <c r="J122" s="399">
        <f t="shared" si="39"/>
        <v>0</v>
      </c>
      <c r="K122" s="399">
        <f t="shared" si="39"/>
        <v>0</v>
      </c>
      <c r="L122" s="400"/>
    </row>
    <row r="123" spans="1:12">
      <c r="A123" s="395">
        <f t="shared" si="21"/>
        <v>114</v>
      </c>
      <c r="B123" s="417" t="s">
        <v>204</v>
      </c>
      <c r="C123" s="414" t="s">
        <v>186</v>
      </c>
      <c r="D123" s="411" t="s">
        <v>189</v>
      </c>
      <c r="E123" s="516">
        <v>1.1000000000000001</v>
      </c>
      <c r="F123" s="516">
        <v>1.6</v>
      </c>
      <c r="G123" s="516">
        <f t="shared" si="37"/>
        <v>2.7</v>
      </c>
      <c r="H123" s="518">
        <f t="shared" si="38"/>
        <v>0.01</v>
      </c>
      <c r="I123" s="409">
        <v>1268</v>
      </c>
      <c r="J123" s="399">
        <f t="shared" si="39"/>
        <v>3424</v>
      </c>
      <c r="K123" s="399">
        <f t="shared" si="39"/>
        <v>13</v>
      </c>
      <c r="L123" s="400"/>
    </row>
    <row r="124" spans="1:12">
      <c r="A124" s="395">
        <f t="shared" si="21"/>
        <v>115</v>
      </c>
      <c r="B124" s="417" t="s">
        <v>204</v>
      </c>
      <c r="C124" s="414" t="s">
        <v>186</v>
      </c>
      <c r="D124" s="411" t="s">
        <v>190</v>
      </c>
      <c r="E124" s="516">
        <v>1.42</v>
      </c>
      <c r="F124" s="516">
        <v>2.06</v>
      </c>
      <c r="G124" s="516">
        <f t="shared" si="37"/>
        <v>3.48</v>
      </c>
      <c r="H124" s="518">
        <f t="shared" si="38"/>
        <v>0.01</v>
      </c>
      <c r="I124" s="409">
        <v>0</v>
      </c>
      <c r="J124" s="399">
        <f t="shared" si="39"/>
        <v>0</v>
      </c>
      <c r="K124" s="399">
        <f t="shared" si="39"/>
        <v>0</v>
      </c>
      <c r="L124" s="400"/>
    </row>
    <row r="125" spans="1:12">
      <c r="A125" s="395">
        <f t="shared" si="21"/>
        <v>116</v>
      </c>
      <c r="B125" s="417" t="s">
        <v>204</v>
      </c>
      <c r="C125" s="414" t="s">
        <v>186</v>
      </c>
      <c r="D125" s="411" t="s">
        <v>191</v>
      </c>
      <c r="E125" s="516">
        <v>1.73</v>
      </c>
      <c r="F125" s="516">
        <v>2.52</v>
      </c>
      <c r="G125" s="516">
        <f t="shared" si="37"/>
        <v>4.25</v>
      </c>
      <c r="H125" s="518">
        <f t="shared" si="38"/>
        <v>0.01</v>
      </c>
      <c r="I125" s="409">
        <v>0</v>
      </c>
      <c r="J125" s="399">
        <f t="shared" si="39"/>
        <v>0</v>
      </c>
      <c r="K125" s="399">
        <f t="shared" si="39"/>
        <v>0</v>
      </c>
      <c r="L125" s="400"/>
    </row>
    <row r="126" spans="1:12">
      <c r="A126" s="395">
        <f t="shared" si="21"/>
        <v>117</v>
      </c>
      <c r="B126" s="417" t="s">
        <v>204</v>
      </c>
      <c r="C126" s="414" t="s">
        <v>186</v>
      </c>
      <c r="D126" s="411" t="s">
        <v>192</v>
      </c>
      <c r="E126" s="516">
        <v>2.0499999999999998</v>
      </c>
      <c r="F126" s="516">
        <v>2.98</v>
      </c>
      <c r="G126" s="516">
        <f t="shared" si="37"/>
        <v>5.0299999999999994</v>
      </c>
      <c r="H126" s="518">
        <f t="shared" si="38"/>
        <v>0.01</v>
      </c>
      <c r="I126" s="409">
        <v>0</v>
      </c>
      <c r="J126" s="399">
        <f t="shared" si="39"/>
        <v>0</v>
      </c>
      <c r="K126" s="399">
        <f t="shared" si="39"/>
        <v>0</v>
      </c>
      <c r="L126" s="400"/>
    </row>
    <row r="127" spans="1:12">
      <c r="A127" s="395">
        <f t="shared" si="21"/>
        <v>118</v>
      </c>
      <c r="B127" s="417" t="s">
        <v>204</v>
      </c>
      <c r="C127" s="414" t="s">
        <v>186</v>
      </c>
      <c r="D127" s="411" t="s">
        <v>193</v>
      </c>
      <c r="E127" s="516">
        <v>2.36</v>
      </c>
      <c r="F127" s="516">
        <v>3.44</v>
      </c>
      <c r="G127" s="516">
        <f t="shared" si="37"/>
        <v>5.8</v>
      </c>
      <c r="H127" s="518">
        <f t="shared" si="38"/>
        <v>0.01</v>
      </c>
      <c r="I127" s="409">
        <v>0</v>
      </c>
      <c r="J127" s="399">
        <f t="shared" si="39"/>
        <v>0</v>
      </c>
      <c r="K127" s="399">
        <f t="shared" si="39"/>
        <v>0</v>
      </c>
      <c r="L127" s="400"/>
    </row>
    <row r="128" spans="1:12">
      <c r="A128" s="395">
        <f t="shared" si="21"/>
        <v>119</v>
      </c>
      <c r="B128" s="417" t="s">
        <v>204</v>
      </c>
      <c r="C128" s="414" t="s">
        <v>186</v>
      </c>
      <c r="D128" s="411" t="s">
        <v>194</v>
      </c>
      <c r="E128" s="516">
        <v>2.68</v>
      </c>
      <c r="F128" s="516">
        <v>3.89</v>
      </c>
      <c r="G128" s="516">
        <f t="shared" si="37"/>
        <v>6.57</v>
      </c>
      <c r="H128" s="518">
        <f t="shared" si="38"/>
        <v>0.01</v>
      </c>
      <c r="I128" s="409">
        <v>0</v>
      </c>
      <c r="J128" s="399">
        <f t="shared" si="39"/>
        <v>0</v>
      </c>
      <c r="K128" s="399">
        <f t="shared" si="39"/>
        <v>0</v>
      </c>
      <c r="L128" s="400"/>
    </row>
    <row r="129" spans="1:12">
      <c r="A129" s="395">
        <f t="shared" si="21"/>
        <v>120</v>
      </c>
      <c r="B129" s="417" t="s">
        <v>204</v>
      </c>
      <c r="C129" s="414" t="s">
        <v>186</v>
      </c>
      <c r="D129" s="411" t="s">
        <v>195</v>
      </c>
      <c r="E129" s="516">
        <v>3</v>
      </c>
      <c r="F129" s="516">
        <v>4.3499999999999996</v>
      </c>
      <c r="G129" s="516">
        <f t="shared" si="37"/>
        <v>7.35</v>
      </c>
      <c r="H129" s="518">
        <f t="shared" si="38"/>
        <v>0.02</v>
      </c>
      <c r="I129" s="409">
        <v>0</v>
      </c>
      <c r="J129" s="399">
        <f t="shared" si="39"/>
        <v>0</v>
      </c>
      <c r="K129" s="399">
        <f t="shared" si="39"/>
        <v>0</v>
      </c>
      <c r="L129" s="400"/>
    </row>
    <row r="130" spans="1:12">
      <c r="A130" s="395">
        <f t="shared" si="21"/>
        <v>121</v>
      </c>
      <c r="B130" s="417"/>
      <c r="C130" s="414"/>
      <c r="D130" s="414"/>
      <c r="E130" s="516"/>
      <c r="F130" s="516"/>
      <c r="G130" s="516"/>
      <c r="H130" s="396"/>
      <c r="I130" s="409"/>
      <c r="J130" s="409"/>
      <c r="K130" s="409"/>
      <c r="L130" s="400"/>
    </row>
    <row r="131" spans="1:12">
      <c r="A131" s="395">
        <f t="shared" si="21"/>
        <v>122</v>
      </c>
      <c r="B131" s="396" t="s">
        <v>205</v>
      </c>
      <c r="C131" s="414"/>
      <c r="D131" s="414"/>
      <c r="E131" s="516"/>
      <c r="F131" s="516"/>
      <c r="G131" s="516"/>
      <c r="H131" s="396"/>
      <c r="I131" s="409"/>
      <c r="J131" s="409"/>
      <c r="K131" s="409"/>
      <c r="L131" s="400"/>
    </row>
    <row r="132" spans="1:12">
      <c r="A132" s="395">
        <f t="shared" si="21"/>
        <v>123</v>
      </c>
      <c r="B132" s="417" t="s">
        <v>206</v>
      </c>
      <c r="C132" s="414" t="s">
        <v>207</v>
      </c>
      <c r="D132" s="414">
        <v>0</v>
      </c>
      <c r="E132" s="519">
        <v>6.3800000000000003E-3</v>
      </c>
      <c r="F132" s="519">
        <v>3.1850000000000003E-2</v>
      </c>
      <c r="G132" s="519">
        <f>SUM(E132:F132)</f>
        <v>3.823E-2</v>
      </c>
      <c r="H132" s="519">
        <f>ROUND(+G132*$L$10,5)</f>
        <v>9.0000000000000006E-5</v>
      </c>
      <c r="I132" s="409">
        <v>13088013</v>
      </c>
      <c r="J132" s="399">
        <f>ROUND($I132*G132,0)</f>
        <v>500355</v>
      </c>
      <c r="K132" s="399">
        <f>ROUND($I132*H132,0)</f>
        <v>1178</v>
      </c>
      <c r="L132" s="400"/>
    </row>
    <row r="133" spans="1:12">
      <c r="A133" s="395">
        <f t="shared" si="21"/>
        <v>124</v>
      </c>
      <c r="B133" s="417"/>
      <c r="C133" s="414"/>
      <c r="D133" s="414"/>
      <c r="E133" s="516"/>
      <c r="F133" s="516"/>
      <c r="G133" s="516"/>
      <c r="H133" s="396"/>
      <c r="I133" s="409"/>
      <c r="J133" s="409"/>
      <c r="K133" s="409"/>
      <c r="L133" s="400"/>
    </row>
    <row r="134" spans="1:12">
      <c r="A134" s="395">
        <f t="shared" si="21"/>
        <v>125</v>
      </c>
      <c r="B134" s="396" t="s">
        <v>208</v>
      </c>
      <c r="C134" s="414"/>
      <c r="D134" s="414"/>
      <c r="E134" s="516"/>
      <c r="F134" s="516"/>
      <c r="G134" s="516"/>
      <c r="H134" s="396"/>
      <c r="I134" s="409"/>
      <c r="J134" s="409"/>
      <c r="K134" s="409"/>
      <c r="L134" s="400"/>
    </row>
    <row r="135" spans="1:12">
      <c r="A135" s="395">
        <f t="shared" si="21"/>
        <v>126</v>
      </c>
      <c r="B135" s="401" t="s">
        <v>209</v>
      </c>
      <c r="C135" s="414" t="s">
        <v>19</v>
      </c>
      <c r="D135" s="414">
        <v>70</v>
      </c>
      <c r="E135" s="516">
        <v>0.74</v>
      </c>
      <c r="F135" s="516">
        <v>1.07</v>
      </c>
      <c r="G135" s="516">
        <f t="shared" ref="G135:G140" si="40">SUM(E135:F135)</f>
        <v>1.81</v>
      </c>
      <c r="H135" s="518">
        <f t="shared" ref="H135:H140" si="41">ROUND(+G135*$L$10,2)</f>
        <v>0</v>
      </c>
      <c r="I135" s="409">
        <v>687</v>
      </c>
      <c r="J135" s="399">
        <f t="shared" ref="J135:K140" si="42">ROUND($I135*G135,0)</f>
        <v>1243</v>
      </c>
      <c r="K135" s="399">
        <f t="shared" si="42"/>
        <v>0</v>
      </c>
      <c r="L135" s="400"/>
    </row>
    <row r="136" spans="1:12">
      <c r="A136" s="395">
        <f t="shared" si="21"/>
        <v>127</v>
      </c>
      <c r="B136" s="417" t="str">
        <f>+B135</f>
        <v>58E &amp; 59E - Directional</v>
      </c>
      <c r="C136" s="414" t="s">
        <v>19</v>
      </c>
      <c r="D136" s="414">
        <v>100</v>
      </c>
      <c r="E136" s="516">
        <v>1.05</v>
      </c>
      <c r="F136" s="516">
        <v>1.53</v>
      </c>
      <c r="G136" s="516">
        <f t="shared" si="40"/>
        <v>2.58</v>
      </c>
      <c r="H136" s="518">
        <f t="shared" si="41"/>
        <v>0.01</v>
      </c>
      <c r="I136" s="409">
        <v>89</v>
      </c>
      <c r="J136" s="399">
        <f t="shared" si="42"/>
        <v>230</v>
      </c>
      <c r="K136" s="399">
        <f t="shared" si="42"/>
        <v>1</v>
      </c>
      <c r="L136" s="400"/>
    </row>
    <row r="137" spans="1:12">
      <c r="A137" s="395">
        <f t="shared" si="21"/>
        <v>128</v>
      </c>
      <c r="B137" s="417" t="str">
        <f>+B136</f>
        <v>58E &amp; 59E - Directional</v>
      </c>
      <c r="C137" s="414" t="s">
        <v>19</v>
      </c>
      <c r="D137" s="414">
        <v>150</v>
      </c>
      <c r="E137" s="516">
        <v>1.58</v>
      </c>
      <c r="F137" s="516">
        <v>2.29</v>
      </c>
      <c r="G137" s="516">
        <f t="shared" si="40"/>
        <v>3.87</v>
      </c>
      <c r="H137" s="518">
        <f t="shared" si="41"/>
        <v>0.01</v>
      </c>
      <c r="I137" s="409">
        <v>1992</v>
      </c>
      <c r="J137" s="399">
        <f t="shared" si="42"/>
        <v>7709</v>
      </c>
      <c r="K137" s="399">
        <f t="shared" si="42"/>
        <v>20</v>
      </c>
      <c r="L137" s="400"/>
    </row>
    <row r="138" spans="1:12">
      <c r="A138" s="395">
        <f t="shared" si="21"/>
        <v>129</v>
      </c>
      <c r="B138" s="417" t="str">
        <f>+B137</f>
        <v>58E &amp; 59E - Directional</v>
      </c>
      <c r="C138" s="414" t="s">
        <v>19</v>
      </c>
      <c r="D138" s="414">
        <v>200</v>
      </c>
      <c r="E138" s="516">
        <v>2.1</v>
      </c>
      <c r="F138" s="516">
        <v>3.05</v>
      </c>
      <c r="G138" s="516">
        <f t="shared" si="40"/>
        <v>5.15</v>
      </c>
      <c r="H138" s="518">
        <f t="shared" si="41"/>
        <v>0.01</v>
      </c>
      <c r="I138" s="409">
        <v>3427</v>
      </c>
      <c r="J138" s="399">
        <f t="shared" si="42"/>
        <v>17649</v>
      </c>
      <c r="K138" s="399">
        <f t="shared" si="42"/>
        <v>34</v>
      </c>
      <c r="L138" s="400"/>
    </row>
    <row r="139" spans="1:12">
      <c r="A139" s="395">
        <f t="shared" si="21"/>
        <v>130</v>
      </c>
      <c r="B139" s="417" t="str">
        <f>+B138</f>
        <v>58E &amp; 59E - Directional</v>
      </c>
      <c r="C139" s="414" t="s">
        <v>19</v>
      </c>
      <c r="D139" s="414">
        <v>250</v>
      </c>
      <c r="E139" s="516">
        <v>2.63</v>
      </c>
      <c r="F139" s="516">
        <v>3.82</v>
      </c>
      <c r="G139" s="516">
        <f t="shared" si="40"/>
        <v>6.4499999999999993</v>
      </c>
      <c r="H139" s="518">
        <f t="shared" si="41"/>
        <v>0.01</v>
      </c>
      <c r="I139" s="409">
        <v>468</v>
      </c>
      <c r="J139" s="399">
        <f t="shared" si="42"/>
        <v>3019</v>
      </c>
      <c r="K139" s="399">
        <f t="shared" si="42"/>
        <v>5</v>
      </c>
      <c r="L139" s="400"/>
    </row>
    <row r="140" spans="1:12">
      <c r="A140" s="395">
        <f t="shared" ref="A140:A171" si="43">+A139+1</f>
        <v>131</v>
      </c>
      <c r="B140" s="417" t="str">
        <f>+B139</f>
        <v>58E &amp; 59E - Directional</v>
      </c>
      <c r="C140" s="414" t="s">
        <v>19</v>
      </c>
      <c r="D140" s="414">
        <v>400</v>
      </c>
      <c r="E140" s="516">
        <v>4.2</v>
      </c>
      <c r="F140" s="516">
        <v>6.11</v>
      </c>
      <c r="G140" s="516">
        <f t="shared" si="40"/>
        <v>10.31</v>
      </c>
      <c r="H140" s="518">
        <f t="shared" si="41"/>
        <v>0.02</v>
      </c>
      <c r="I140" s="409">
        <v>4547</v>
      </c>
      <c r="J140" s="399">
        <f t="shared" si="42"/>
        <v>46880</v>
      </c>
      <c r="K140" s="399">
        <f t="shared" si="42"/>
        <v>91</v>
      </c>
      <c r="L140" s="400"/>
    </row>
    <row r="141" spans="1:12">
      <c r="A141" s="395">
        <f t="shared" si="43"/>
        <v>132</v>
      </c>
      <c r="B141" s="417"/>
      <c r="C141" s="414"/>
      <c r="D141" s="414"/>
      <c r="E141" s="516"/>
      <c r="F141" s="516"/>
      <c r="G141" s="516"/>
      <c r="H141" s="396"/>
      <c r="I141" s="409"/>
      <c r="J141" s="409"/>
      <c r="K141" s="409"/>
      <c r="L141" s="400"/>
    </row>
    <row r="142" spans="1:12">
      <c r="A142" s="395">
        <f t="shared" si="43"/>
        <v>133</v>
      </c>
      <c r="B142" s="401" t="s">
        <v>210</v>
      </c>
      <c r="C142" s="414" t="s">
        <v>19</v>
      </c>
      <c r="D142" s="414">
        <v>100</v>
      </c>
      <c r="E142" s="516">
        <v>1.05</v>
      </c>
      <c r="F142" s="516">
        <v>1.53</v>
      </c>
      <c r="G142" s="516">
        <f>SUM(E142:F142)</f>
        <v>2.58</v>
      </c>
      <c r="H142" s="518">
        <f>ROUND(+G142*$L$10,2)</f>
        <v>0.01</v>
      </c>
      <c r="I142" s="409">
        <v>12</v>
      </c>
      <c r="J142" s="399">
        <f t="shared" ref="J142:K146" si="44">ROUND($I142*G142,0)</f>
        <v>31</v>
      </c>
      <c r="K142" s="399">
        <f t="shared" si="44"/>
        <v>0</v>
      </c>
      <c r="L142" s="400"/>
    </row>
    <row r="143" spans="1:12">
      <c r="A143" s="395">
        <f t="shared" si="43"/>
        <v>134</v>
      </c>
      <c r="B143" s="417" t="str">
        <f>B142</f>
        <v>58E &amp; 59E - Horizontal</v>
      </c>
      <c r="C143" s="414" t="s">
        <v>19</v>
      </c>
      <c r="D143" s="414">
        <v>150</v>
      </c>
      <c r="E143" s="516">
        <v>1.58</v>
      </c>
      <c r="F143" s="516">
        <v>2.29</v>
      </c>
      <c r="G143" s="516">
        <f>SUM(E143:F143)</f>
        <v>3.87</v>
      </c>
      <c r="H143" s="518">
        <f>ROUND(+G143*$L$10,2)</f>
        <v>0.01</v>
      </c>
      <c r="I143" s="409">
        <v>240</v>
      </c>
      <c r="J143" s="399">
        <f t="shared" si="44"/>
        <v>929</v>
      </c>
      <c r="K143" s="399">
        <f t="shared" si="44"/>
        <v>2</v>
      </c>
      <c r="L143" s="400"/>
    </row>
    <row r="144" spans="1:12">
      <c r="A144" s="395">
        <f t="shared" si="43"/>
        <v>135</v>
      </c>
      <c r="B144" s="417" t="str">
        <f>B143</f>
        <v>58E &amp; 59E - Horizontal</v>
      </c>
      <c r="C144" s="414" t="s">
        <v>19</v>
      </c>
      <c r="D144" s="414">
        <v>200</v>
      </c>
      <c r="E144" s="516">
        <v>2.1</v>
      </c>
      <c r="F144" s="516">
        <v>3.05</v>
      </c>
      <c r="G144" s="516">
        <f>SUM(E144:F144)</f>
        <v>5.15</v>
      </c>
      <c r="H144" s="518">
        <f>ROUND(+G144*$L$10,2)</f>
        <v>0.01</v>
      </c>
      <c r="I144" s="409">
        <v>156</v>
      </c>
      <c r="J144" s="399">
        <f t="shared" si="44"/>
        <v>803</v>
      </c>
      <c r="K144" s="399">
        <f t="shared" si="44"/>
        <v>2</v>
      </c>
      <c r="L144" s="400"/>
    </row>
    <row r="145" spans="1:12">
      <c r="A145" s="395">
        <f t="shared" si="43"/>
        <v>136</v>
      </c>
      <c r="B145" s="417" t="str">
        <f>B144</f>
        <v>58E &amp; 59E - Horizontal</v>
      </c>
      <c r="C145" s="414" t="s">
        <v>19</v>
      </c>
      <c r="D145" s="414">
        <v>250</v>
      </c>
      <c r="E145" s="516">
        <v>2.63</v>
      </c>
      <c r="F145" s="516">
        <v>3.82</v>
      </c>
      <c r="G145" s="516">
        <f>SUM(E145:F145)</f>
        <v>6.4499999999999993</v>
      </c>
      <c r="H145" s="518">
        <f>ROUND(+G145*$L$10,2)</f>
        <v>0.01</v>
      </c>
      <c r="I145" s="409">
        <v>420</v>
      </c>
      <c r="J145" s="399">
        <f t="shared" si="44"/>
        <v>2709</v>
      </c>
      <c r="K145" s="399">
        <f t="shared" si="44"/>
        <v>4</v>
      </c>
      <c r="L145" s="400"/>
    </row>
    <row r="146" spans="1:12">
      <c r="A146" s="395">
        <f t="shared" si="43"/>
        <v>137</v>
      </c>
      <c r="B146" s="417" t="str">
        <f>B145</f>
        <v>58E &amp; 59E - Horizontal</v>
      </c>
      <c r="C146" s="414" t="s">
        <v>19</v>
      </c>
      <c r="D146" s="414">
        <v>400</v>
      </c>
      <c r="E146" s="516">
        <v>4.2</v>
      </c>
      <c r="F146" s="516">
        <v>6.11</v>
      </c>
      <c r="G146" s="516">
        <f>SUM(E146:F146)</f>
        <v>10.31</v>
      </c>
      <c r="H146" s="518">
        <f>ROUND(+G146*$L$10,2)</f>
        <v>0.02</v>
      </c>
      <c r="I146" s="409">
        <v>575</v>
      </c>
      <c r="J146" s="399">
        <f t="shared" si="44"/>
        <v>5928</v>
      </c>
      <c r="K146" s="399">
        <f t="shared" si="44"/>
        <v>12</v>
      </c>
      <c r="L146" s="400"/>
    </row>
    <row r="147" spans="1:12">
      <c r="A147" s="395">
        <f t="shared" si="43"/>
        <v>138</v>
      </c>
      <c r="B147" s="417"/>
      <c r="C147" s="414"/>
      <c r="D147" s="414"/>
      <c r="E147" s="516"/>
      <c r="F147" s="516"/>
      <c r="G147" s="400"/>
      <c r="H147" s="396"/>
      <c r="I147" s="409"/>
      <c r="J147" s="409"/>
      <c r="K147" s="409"/>
      <c r="L147" s="400"/>
    </row>
    <row r="148" spans="1:12">
      <c r="A148" s="395">
        <f t="shared" si="43"/>
        <v>139</v>
      </c>
      <c r="B148" s="417" t="str">
        <f>B136</f>
        <v>58E &amp; 59E - Directional</v>
      </c>
      <c r="C148" s="414" t="s">
        <v>198</v>
      </c>
      <c r="D148" s="414">
        <v>175</v>
      </c>
      <c r="E148" s="516">
        <v>1.84</v>
      </c>
      <c r="F148" s="516">
        <v>2.67</v>
      </c>
      <c r="G148" s="516">
        <f>SUM(E148:F148)</f>
        <v>4.51</v>
      </c>
      <c r="H148" s="518">
        <f>ROUND(+G148*$L$10,2)</f>
        <v>0.01</v>
      </c>
      <c r="I148" s="409">
        <v>36</v>
      </c>
      <c r="J148" s="399">
        <f t="shared" ref="J148:K151" si="45">ROUND($I148*G148,0)</f>
        <v>162</v>
      </c>
      <c r="K148" s="399">
        <f t="shared" si="45"/>
        <v>0</v>
      </c>
      <c r="L148" s="400"/>
    </row>
    <row r="149" spans="1:12">
      <c r="A149" s="395">
        <f t="shared" si="43"/>
        <v>140</v>
      </c>
      <c r="B149" s="417" t="str">
        <f>B148</f>
        <v>58E &amp; 59E - Directional</v>
      </c>
      <c r="C149" s="414" t="s">
        <v>198</v>
      </c>
      <c r="D149" s="414">
        <v>250</v>
      </c>
      <c r="E149" s="516">
        <v>2.63</v>
      </c>
      <c r="F149" s="516">
        <v>3.82</v>
      </c>
      <c r="G149" s="516">
        <f>SUM(E149:F149)</f>
        <v>6.4499999999999993</v>
      </c>
      <c r="H149" s="518">
        <f>ROUND(+G149*$L$10,2)</f>
        <v>0.01</v>
      </c>
      <c r="I149" s="409">
        <v>271</v>
      </c>
      <c r="J149" s="399">
        <f t="shared" si="45"/>
        <v>1748</v>
      </c>
      <c r="K149" s="399">
        <f t="shared" si="45"/>
        <v>3</v>
      </c>
      <c r="L149" s="400"/>
    </row>
    <row r="150" spans="1:12">
      <c r="A150" s="395">
        <f t="shared" si="43"/>
        <v>141</v>
      </c>
      <c r="B150" s="417" t="str">
        <f>B149</f>
        <v>58E &amp; 59E - Directional</v>
      </c>
      <c r="C150" s="414" t="s">
        <v>198</v>
      </c>
      <c r="D150" s="414">
        <v>400</v>
      </c>
      <c r="E150" s="516">
        <v>4.2</v>
      </c>
      <c r="F150" s="516">
        <v>6.11</v>
      </c>
      <c r="G150" s="516">
        <f>SUM(E150:F150)</f>
        <v>10.31</v>
      </c>
      <c r="H150" s="518">
        <f>ROUND(+G150*$L$10,2)</f>
        <v>0.02</v>
      </c>
      <c r="I150" s="409">
        <v>1052</v>
      </c>
      <c r="J150" s="399">
        <f t="shared" si="45"/>
        <v>10846</v>
      </c>
      <c r="K150" s="399">
        <f t="shared" si="45"/>
        <v>21</v>
      </c>
      <c r="L150" s="400"/>
    </row>
    <row r="151" spans="1:12">
      <c r="A151" s="395">
        <f t="shared" si="43"/>
        <v>142</v>
      </c>
      <c r="B151" s="417" t="str">
        <f>B150</f>
        <v>58E &amp; 59E - Directional</v>
      </c>
      <c r="C151" s="414" t="s">
        <v>198</v>
      </c>
      <c r="D151" s="414">
        <v>1000</v>
      </c>
      <c r="E151" s="516">
        <v>10.51</v>
      </c>
      <c r="F151" s="516">
        <v>15.27</v>
      </c>
      <c r="G151" s="516">
        <f>SUM(E151:F151)</f>
        <v>25.78</v>
      </c>
      <c r="H151" s="518">
        <f>ROUND(+G151*$L$10,2)</f>
        <v>0.06</v>
      </c>
      <c r="I151" s="409">
        <v>1612</v>
      </c>
      <c r="J151" s="399">
        <f t="shared" si="45"/>
        <v>41557</v>
      </c>
      <c r="K151" s="399">
        <f t="shared" si="45"/>
        <v>97</v>
      </c>
      <c r="L151" s="400"/>
    </row>
    <row r="152" spans="1:12">
      <c r="A152" s="395">
        <f t="shared" si="43"/>
        <v>143</v>
      </c>
      <c r="B152" s="417"/>
      <c r="C152" s="414"/>
      <c r="D152" s="414"/>
      <c r="E152" s="516"/>
      <c r="F152" s="516"/>
      <c r="G152" s="400"/>
      <c r="H152" s="396"/>
      <c r="I152" s="409"/>
      <c r="J152" s="409"/>
      <c r="K152" s="409"/>
      <c r="L152" s="400"/>
    </row>
    <row r="153" spans="1:12">
      <c r="A153" s="395">
        <f t="shared" si="43"/>
        <v>144</v>
      </c>
      <c r="B153" s="417" t="str">
        <f>B142</f>
        <v>58E &amp; 59E - Horizontal</v>
      </c>
      <c r="C153" s="414" t="s">
        <v>198</v>
      </c>
      <c r="D153" s="414">
        <v>250</v>
      </c>
      <c r="E153" s="516">
        <v>2.63</v>
      </c>
      <c r="F153" s="516">
        <v>3.82</v>
      </c>
      <c r="G153" s="516">
        <f>SUM(E153:F153)</f>
        <v>6.4499999999999993</v>
      </c>
      <c r="H153" s="518">
        <f>ROUND(+G153*$L$10,2)</f>
        <v>0.01</v>
      </c>
      <c r="I153" s="409">
        <v>132</v>
      </c>
      <c r="J153" s="399">
        <f t="shared" ref="J153:K154" si="46">ROUND($I153*G153,0)</f>
        <v>851</v>
      </c>
      <c r="K153" s="399">
        <f t="shared" si="46"/>
        <v>1</v>
      </c>
      <c r="L153" s="400"/>
    </row>
    <row r="154" spans="1:12">
      <c r="A154" s="395">
        <f t="shared" si="43"/>
        <v>145</v>
      </c>
      <c r="B154" s="417" t="str">
        <f>B153</f>
        <v>58E &amp; 59E - Horizontal</v>
      </c>
      <c r="C154" s="414" t="s">
        <v>198</v>
      </c>
      <c r="D154" s="414">
        <v>400</v>
      </c>
      <c r="E154" s="516">
        <v>4.2</v>
      </c>
      <c r="F154" s="516">
        <v>6.11</v>
      </c>
      <c r="G154" s="516">
        <f>SUM(E154:F154)</f>
        <v>10.31</v>
      </c>
      <c r="H154" s="518">
        <f>ROUND(+G154*$L$10,2)</f>
        <v>0.02</v>
      </c>
      <c r="I154" s="409">
        <v>486</v>
      </c>
      <c r="J154" s="399">
        <f t="shared" si="46"/>
        <v>5011</v>
      </c>
      <c r="K154" s="399">
        <f t="shared" si="46"/>
        <v>10</v>
      </c>
      <c r="L154" s="400"/>
    </row>
    <row r="155" spans="1:12">
      <c r="A155" s="395">
        <f t="shared" si="43"/>
        <v>146</v>
      </c>
      <c r="B155" s="417"/>
      <c r="C155" s="414"/>
      <c r="D155" s="414"/>
      <c r="E155" s="516"/>
      <c r="F155" s="516"/>
      <c r="G155" s="400"/>
      <c r="H155" s="396"/>
      <c r="I155" s="409"/>
      <c r="J155" s="409"/>
      <c r="K155" s="409"/>
      <c r="L155" s="400"/>
    </row>
    <row r="156" spans="1:12">
      <c r="A156" s="395">
        <f t="shared" si="43"/>
        <v>147</v>
      </c>
      <c r="B156" s="417"/>
      <c r="C156" s="414"/>
      <c r="D156" s="414"/>
      <c r="E156" s="516"/>
      <c r="F156" s="516"/>
      <c r="G156" s="400"/>
      <c r="H156" s="396"/>
      <c r="I156" s="409"/>
      <c r="J156" s="409"/>
      <c r="K156" s="409"/>
      <c r="L156" s="400"/>
    </row>
    <row r="157" spans="1:12">
      <c r="A157" s="395">
        <f t="shared" si="43"/>
        <v>148</v>
      </c>
      <c r="B157" s="417" t="s">
        <v>211</v>
      </c>
      <c r="C157" s="414" t="s">
        <v>186</v>
      </c>
      <c r="D157" s="411" t="s">
        <v>187</v>
      </c>
      <c r="E157" s="516">
        <v>0.47</v>
      </c>
      <c r="F157" s="516">
        <v>0.69</v>
      </c>
      <c r="G157" s="516">
        <f t="shared" ref="G157:G171" si="47">SUM(E157:F157)</f>
        <v>1.1599999999999999</v>
      </c>
      <c r="H157" s="518">
        <f t="shared" ref="H157:H171" si="48">ROUND(+G157*$L$10,2)</f>
        <v>0</v>
      </c>
      <c r="I157" s="409">
        <v>20</v>
      </c>
      <c r="J157" s="399">
        <f t="shared" ref="J157:K171" si="49">ROUND($I157*G157,0)</f>
        <v>23</v>
      </c>
      <c r="K157" s="399">
        <f t="shared" si="49"/>
        <v>0</v>
      </c>
      <c r="L157" s="400"/>
    </row>
    <row r="158" spans="1:12">
      <c r="A158" s="395">
        <f t="shared" si="43"/>
        <v>149</v>
      </c>
      <c r="B158" s="417" t="str">
        <f t="shared" ref="B158:B171" si="50">B157</f>
        <v>58E &amp; 59E</v>
      </c>
      <c r="C158" s="414" t="s">
        <v>186</v>
      </c>
      <c r="D158" s="411" t="s">
        <v>188</v>
      </c>
      <c r="E158" s="516">
        <v>0.79</v>
      </c>
      <c r="F158" s="516">
        <v>1.1499999999999999</v>
      </c>
      <c r="G158" s="516">
        <f t="shared" si="47"/>
        <v>1.94</v>
      </c>
      <c r="H158" s="518">
        <f t="shared" si="48"/>
        <v>0</v>
      </c>
      <c r="I158" s="409">
        <v>197</v>
      </c>
      <c r="J158" s="399">
        <f t="shared" si="49"/>
        <v>382</v>
      </c>
      <c r="K158" s="399">
        <f t="shared" si="49"/>
        <v>0</v>
      </c>
      <c r="L158" s="400"/>
    </row>
    <row r="159" spans="1:12">
      <c r="A159" s="395">
        <f t="shared" si="43"/>
        <v>150</v>
      </c>
      <c r="B159" s="417" t="str">
        <f t="shared" si="50"/>
        <v>58E &amp; 59E</v>
      </c>
      <c r="C159" s="414" t="s">
        <v>186</v>
      </c>
      <c r="D159" s="411" t="s">
        <v>189</v>
      </c>
      <c r="E159" s="516">
        <v>1.1000000000000001</v>
      </c>
      <c r="F159" s="516">
        <v>1.6</v>
      </c>
      <c r="G159" s="516">
        <f t="shared" si="47"/>
        <v>2.7</v>
      </c>
      <c r="H159" s="518">
        <f t="shared" si="48"/>
        <v>0.01</v>
      </c>
      <c r="I159" s="409">
        <v>252</v>
      </c>
      <c r="J159" s="399">
        <f t="shared" si="49"/>
        <v>680</v>
      </c>
      <c r="K159" s="399">
        <f t="shared" si="49"/>
        <v>3</v>
      </c>
      <c r="L159" s="400"/>
    </row>
    <row r="160" spans="1:12">
      <c r="A160" s="395">
        <f t="shared" si="43"/>
        <v>151</v>
      </c>
      <c r="B160" s="417" t="str">
        <f t="shared" si="50"/>
        <v>58E &amp; 59E</v>
      </c>
      <c r="C160" s="414" t="s">
        <v>186</v>
      </c>
      <c r="D160" s="411" t="s">
        <v>190</v>
      </c>
      <c r="E160" s="516">
        <v>1.42</v>
      </c>
      <c r="F160" s="516">
        <v>2.06</v>
      </c>
      <c r="G160" s="516">
        <f t="shared" si="47"/>
        <v>3.48</v>
      </c>
      <c r="H160" s="518">
        <f t="shared" si="48"/>
        <v>0.01</v>
      </c>
      <c r="I160" s="409">
        <v>718</v>
      </c>
      <c r="J160" s="399">
        <f t="shared" si="49"/>
        <v>2499</v>
      </c>
      <c r="K160" s="399">
        <f t="shared" si="49"/>
        <v>7</v>
      </c>
      <c r="L160" s="400"/>
    </row>
    <row r="161" spans="1:12">
      <c r="A161" s="395">
        <f t="shared" si="43"/>
        <v>152</v>
      </c>
      <c r="B161" s="417" t="str">
        <f t="shared" si="50"/>
        <v>58E &amp; 59E</v>
      </c>
      <c r="C161" s="414" t="s">
        <v>186</v>
      </c>
      <c r="D161" s="411" t="s">
        <v>191</v>
      </c>
      <c r="E161" s="516">
        <v>1.73</v>
      </c>
      <c r="F161" s="516">
        <v>2.52</v>
      </c>
      <c r="G161" s="516">
        <f t="shared" si="47"/>
        <v>4.25</v>
      </c>
      <c r="H161" s="518">
        <f t="shared" si="48"/>
        <v>0.01</v>
      </c>
      <c r="I161" s="409">
        <v>59</v>
      </c>
      <c r="J161" s="399">
        <f t="shared" si="49"/>
        <v>251</v>
      </c>
      <c r="K161" s="399">
        <f t="shared" si="49"/>
        <v>1</v>
      </c>
      <c r="L161" s="400"/>
    </row>
    <row r="162" spans="1:12">
      <c r="A162" s="395">
        <f t="shared" si="43"/>
        <v>153</v>
      </c>
      <c r="B162" s="417" t="str">
        <f t="shared" si="50"/>
        <v>58E &amp; 59E</v>
      </c>
      <c r="C162" s="414" t="s">
        <v>186</v>
      </c>
      <c r="D162" s="411" t="s">
        <v>192</v>
      </c>
      <c r="E162" s="516">
        <v>2.0499999999999998</v>
      </c>
      <c r="F162" s="516">
        <v>2.98</v>
      </c>
      <c r="G162" s="516">
        <f t="shared" si="47"/>
        <v>5.0299999999999994</v>
      </c>
      <c r="H162" s="518">
        <f t="shared" si="48"/>
        <v>0.01</v>
      </c>
      <c r="I162" s="409">
        <v>0</v>
      </c>
      <c r="J162" s="399">
        <f t="shared" si="49"/>
        <v>0</v>
      </c>
      <c r="K162" s="399">
        <f t="shared" si="49"/>
        <v>0</v>
      </c>
      <c r="L162" s="400"/>
    </row>
    <row r="163" spans="1:12">
      <c r="A163" s="395">
        <f t="shared" si="43"/>
        <v>154</v>
      </c>
      <c r="B163" s="417" t="str">
        <f t="shared" si="50"/>
        <v>58E &amp; 59E</v>
      </c>
      <c r="C163" s="414" t="s">
        <v>186</v>
      </c>
      <c r="D163" s="411" t="s">
        <v>193</v>
      </c>
      <c r="E163" s="516">
        <v>2.36</v>
      </c>
      <c r="F163" s="516">
        <v>3.44</v>
      </c>
      <c r="G163" s="516">
        <f t="shared" si="47"/>
        <v>5.8</v>
      </c>
      <c r="H163" s="518">
        <f t="shared" si="48"/>
        <v>0.01</v>
      </c>
      <c r="I163" s="409">
        <v>35</v>
      </c>
      <c r="J163" s="399">
        <f t="shared" si="49"/>
        <v>203</v>
      </c>
      <c r="K163" s="399">
        <f t="shared" si="49"/>
        <v>0</v>
      </c>
      <c r="L163" s="400"/>
    </row>
    <row r="164" spans="1:12">
      <c r="A164" s="395">
        <f t="shared" si="43"/>
        <v>155</v>
      </c>
      <c r="B164" s="417" t="str">
        <f t="shared" si="50"/>
        <v>58E &amp; 59E</v>
      </c>
      <c r="C164" s="414" t="s">
        <v>186</v>
      </c>
      <c r="D164" s="411" t="s">
        <v>194</v>
      </c>
      <c r="E164" s="516">
        <v>2.68</v>
      </c>
      <c r="F164" s="516">
        <v>3.89</v>
      </c>
      <c r="G164" s="516">
        <f t="shared" si="47"/>
        <v>6.57</v>
      </c>
      <c r="H164" s="518">
        <f t="shared" si="48"/>
        <v>0.01</v>
      </c>
      <c r="I164" s="409">
        <v>107</v>
      </c>
      <c r="J164" s="399">
        <f t="shared" si="49"/>
        <v>703</v>
      </c>
      <c r="K164" s="399">
        <f t="shared" si="49"/>
        <v>1</v>
      </c>
      <c r="L164" s="400"/>
    </row>
    <row r="165" spans="1:12">
      <c r="A165" s="395">
        <f t="shared" si="43"/>
        <v>156</v>
      </c>
      <c r="B165" s="417" t="str">
        <f t="shared" si="50"/>
        <v>58E &amp; 59E</v>
      </c>
      <c r="C165" s="414" t="s">
        <v>186</v>
      </c>
      <c r="D165" s="411" t="s">
        <v>195</v>
      </c>
      <c r="E165" s="516">
        <v>3</v>
      </c>
      <c r="F165" s="516">
        <v>4.3499999999999996</v>
      </c>
      <c r="G165" s="516">
        <f t="shared" si="47"/>
        <v>7.35</v>
      </c>
      <c r="H165" s="518">
        <f t="shared" si="48"/>
        <v>0.02</v>
      </c>
      <c r="I165" s="409">
        <v>0</v>
      </c>
      <c r="J165" s="399">
        <f t="shared" si="49"/>
        <v>0</v>
      </c>
      <c r="K165" s="399">
        <f t="shared" si="49"/>
        <v>0</v>
      </c>
      <c r="L165" s="400"/>
    </row>
    <row r="166" spans="1:12">
      <c r="A166" s="395">
        <f t="shared" si="43"/>
        <v>157</v>
      </c>
      <c r="B166" s="417" t="str">
        <f t="shared" si="50"/>
        <v>58E &amp; 59E</v>
      </c>
      <c r="C166" s="414" t="s">
        <v>186</v>
      </c>
      <c r="D166" s="411" t="s">
        <v>212</v>
      </c>
      <c r="E166" s="516">
        <v>3.68</v>
      </c>
      <c r="F166" s="516">
        <v>5.35</v>
      </c>
      <c r="G166" s="516">
        <f t="shared" si="47"/>
        <v>9.0299999999999994</v>
      </c>
      <c r="H166" s="518">
        <f t="shared" si="48"/>
        <v>0.02</v>
      </c>
      <c r="I166" s="409">
        <v>0</v>
      </c>
      <c r="J166" s="399">
        <f t="shared" si="49"/>
        <v>0</v>
      </c>
      <c r="K166" s="399">
        <f t="shared" si="49"/>
        <v>0</v>
      </c>
      <c r="L166" s="400"/>
    </row>
    <row r="167" spans="1:12">
      <c r="A167" s="395">
        <f t="shared" si="43"/>
        <v>158</v>
      </c>
      <c r="B167" s="417" t="str">
        <f t="shared" si="50"/>
        <v>58E &amp; 59E</v>
      </c>
      <c r="C167" s="414" t="s">
        <v>186</v>
      </c>
      <c r="D167" s="411" t="s">
        <v>213</v>
      </c>
      <c r="E167" s="516">
        <v>4.7300000000000004</v>
      </c>
      <c r="F167" s="516">
        <v>6.87</v>
      </c>
      <c r="G167" s="516">
        <f t="shared" si="47"/>
        <v>11.600000000000001</v>
      </c>
      <c r="H167" s="518">
        <f t="shared" si="48"/>
        <v>0.03</v>
      </c>
      <c r="I167" s="409">
        <v>0</v>
      </c>
      <c r="J167" s="399">
        <f t="shared" si="49"/>
        <v>0</v>
      </c>
      <c r="K167" s="399">
        <f t="shared" si="49"/>
        <v>0</v>
      </c>
      <c r="L167" s="400"/>
    </row>
    <row r="168" spans="1:12">
      <c r="A168" s="395">
        <f t="shared" si="43"/>
        <v>159</v>
      </c>
      <c r="B168" s="417" t="str">
        <f t="shared" si="50"/>
        <v>58E &amp; 59E</v>
      </c>
      <c r="C168" s="414" t="s">
        <v>186</v>
      </c>
      <c r="D168" s="411" t="s">
        <v>214</v>
      </c>
      <c r="E168" s="516">
        <v>5.78</v>
      </c>
      <c r="F168" s="516">
        <v>8.4</v>
      </c>
      <c r="G168" s="516">
        <f t="shared" si="47"/>
        <v>14.18</v>
      </c>
      <c r="H168" s="518">
        <f t="shared" si="48"/>
        <v>0.03</v>
      </c>
      <c r="I168" s="409">
        <v>0</v>
      </c>
      <c r="J168" s="399">
        <f t="shared" si="49"/>
        <v>0</v>
      </c>
      <c r="K168" s="399">
        <f t="shared" si="49"/>
        <v>0</v>
      </c>
      <c r="L168" s="400"/>
    </row>
    <row r="169" spans="1:12">
      <c r="A169" s="395">
        <f t="shared" si="43"/>
        <v>160</v>
      </c>
      <c r="B169" s="417" t="str">
        <f t="shared" si="50"/>
        <v>58E &amp; 59E</v>
      </c>
      <c r="C169" s="414" t="s">
        <v>186</v>
      </c>
      <c r="D169" s="411" t="s">
        <v>215</v>
      </c>
      <c r="E169" s="516">
        <v>6.83</v>
      </c>
      <c r="F169" s="516">
        <v>9.93</v>
      </c>
      <c r="G169" s="516">
        <f t="shared" si="47"/>
        <v>16.759999999999998</v>
      </c>
      <c r="H169" s="518">
        <f t="shared" si="48"/>
        <v>0.04</v>
      </c>
      <c r="I169" s="409">
        <v>0</v>
      </c>
      <c r="J169" s="399">
        <f t="shared" si="49"/>
        <v>0</v>
      </c>
      <c r="K169" s="399">
        <f t="shared" si="49"/>
        <v>0</v>
      </c>
      <c r="L169" s="400"/>
    </row>
    <row r="170" spans="1:12">
      <c r="A170" s="395">
        <f t="shared" si="43"/>
        <v>161</v>
      </c>
      <c r="B170" s="417" t="str">
        <f t="shared" si="50"/>
        <v>58E &amp; 59E</v>
      </c>
      <c r="C170" s="414" t="s">
        <v>186</v>
      </c>
      <c r="D170" s="411" t="s">
        <v>216</v>
      </c>
      <c r="E170" s="516">
        <v>7.88</v>
      </c>
      <c r="F170" s="516">
        <v>11.45</v>
      </c>
      <c r="G170" s="516">
        <f t="shared" si="47"/>
        <v>19.329999999999998</v>
      </c>
      <c r="H170" s="518">
        <f t="shared" si="48"/>
        <v>0.04</v>
      </c>
      <c r="I170" s="409">
        <v>0</v>
      </c>
      <c r="J170" s="399">
        <f t="shared" si="49"/>
        <v>0</v>
      </c>
      <c r="K170" s="399">
        <f t="shared" si="49"/>
        <v>0</v>
      </c>
      <c r="L170" s="400"/>
    </row>
    <row r="171" spans="1:12">
      <c r="A171" s="395">
        <f t="shared" si="43"/>
        <v>162</v>
      </c>
      <c r="B171" s="417" t="str">
        <f t="shared" si="50"/>
        <v>58E &amp; 59E</v>
      </c>
      <c r="C171" s="414" t="s">
        <v>186</v>
      </c>
      <c r="D171" s="411" t="s">
        <v>217</v>
      </c>
      <c r="E171" s="516">
        <v>8.93</v>
      </c>
      <c r="F171" s="516">
        <v>12.98</v>
      </c>
      <c r="G171" s="516">
        <f t="shared" si="47"/>
        <v>21.91</v>
      </c>
      <c r="H171" s="518">
        <f t="shared" si="48"/>
        <v>0.05</v>
      </c>
      <c r="I171" s="409">
        <v>0</v>
      </c>
      <c r="J171" s="399">
        <f t="shared" si="49"/>
        <v>0</v>
      </c>
      <c r="K171" s="399">
        <f t="shared" si="49"/>
        <v>0</v>
      </c>
      <c r="L171" s="400"/>
    </row>
  </sheetData>
  <mergeCells count="4">
    <mergeCell ref="A1:L1"/>
    <mergeCell ref="A2:L2"/>
    <mergeCell ref="A3:L3"/>
    <mergeCell ref="B4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91"/>
  <sheetViews>
    <sheetView zoomScaleNormal="100" workbookViewId="0">
      <pane xSplit="4" ySplit="7" topLeftCell="E8" activePane="bottomRight" state="frozen"/>
      <selection activeCell="H171" sqref="H171"/>
      <selection pane="topRight" activeCell="H171" sqref="H171"/>
      <selection pane="bottomLeft" activeCell="H171" sqref="H171"/>
      <selection pane="bottomRight" activeCell="J20" sqref="J20"/>
    </sheetView>
  </sheetViews>
  <sheetFormatPr defaultColWidth="9.140625" defaultRowHeight="11.25"/>
  <cols>
    <col min="1" max="1" width="6.140625" style="234" bestFit="1" customWidth="1"/>
    <col min="2" max="2" width="22.5703125" style="445" customWidth="1"/>
    <col min="3" max="3" width="15.140625" style="445" bestFit="1" customWidth="1"/>
    <col min="4" max="4" width="9.85546875" style="445" bestFit="1" customWidth="1"/>
    <col min="5" max="5" width="5.28515625" style="445" bestFit="1" customWidth="1"/>
    <col min="6" max="6" width="4.28515625" style="227" bestFit="1" customWidth="1"/>
    <col min="7" max="7" width="7.5703125" style="227" bestFit="1" customWidth="1"/>
    <col min="8" max="8" width="6.85546875" style="227" bestFit="1" customWidth="1"/>
    <col min="9" max="9" width="6.7109375" style="227" bestFit="1" customWidth="1"/>
    <col min="10" max="10" width="17.7109375" style="227" bestFit="1" customWidth="1"/>
    <col min="11" max="11" width="1.7109375" style="227" customWidth="1"/>
    <col min="12" max="12" width="11.28515625" style="227" bestFit="1" customWidth="1"/>
    <col min="13" max="13" width="11.140625" style="227" bestFit="1" customWidth="1"/>
    <col min="14" max="14" width="1.5703125" style="227" customWidth="1"/>
    <col min="15" max="15" width="10.85546875" style="227" bestFit="1" customWidth="1"/>
    <col min="16" max="16" width="11.7109375" style="227" bestFit="1" customWidth="1"/>
    <col min="17" max="17" width="7.7109375" style="227" bestFit="1" customWidth="1"/>
    <col min="18" max="18" width="5" style="434" bestFit="1" customWidth="1"/>
    <col min="19" max="16384" width="9.140625" style="227"/>
  </cols>
  <sheetData>
    <row r="1" spans="1:18">
      <c r="A1" s="611" t="s">
        <v>15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  <c r="L1" s="611"/>
      <c r="M1" s="611"/>
    </row>
    <row r="2" spans="1:18">
      <c r="A2" s="611" t="s">
        <v>446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  <c r="M2" s="611"/>
    </row>
    <row r="3" spans="1:18">
      <c r="A3" s="612" t="s">
        <v>447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</row>
    <row r="4" spans="1:18">
      <c r="A4" s="611" t="s">
        <v>448</v>
      </c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  <c r="M4" s="611"/>
    </row>
    <row r="5" spans="1:18">
      <c r="B5" s="613"/>
      <c r="C5" s="613"/>
      <c r="D5" s="613"/>
      <c r="E5" s="613"/>
      <c r="F5" s="613"/>
      <c r="G5" s="613"/>
      <c r="H5" s="613"/>
      <c r="I5" s="613"/>
      <c r="J5" s="613"/>
    </row>
    <row r="6" spans="1:18" ht="56.25">
      <c r="A6" s="435" t="s">
        <v>24</v>
      </c>
      <c r="B6" s="435" t="s">
        <v>16</v>
      </c>
      <c r="C6" s="384" t="s">
        <v>17</v>
      </c>
      <c r="D6" s="436" t="s">
        <v>150</v>
      </c>
      <c r="E6" s="435" t="s">
        <v>449</v>
      </c>
      <c r="F6" s="435" t="s">
        <v>450</v>
      </c>
      <c r="G6" s="435" t="s">
        <v>451</v>
      </c>
      <c r="H6" s="435" t="s">
        <v>452</v>
      </c>
      <c r="I6" s="435" t="s">
        <v>453</v>
      </c>
      <c r="J6" s="435" t="s">
        <v>10</v>
      </c>
      <c r="L6" s="382" t="s">
        <v>454</v>
      </c>
      <c r="M6" s="435" t="s">
        <v>455</v>
      </c>
      <c r="O6" s="382" t="s">
        <v>456</v>
      </c>
      <c r="P6" s="382" t="s">
        <v>457</v>
      </c>
      <c r="Q6" s="435" t="s">
        <v>10</v>
      </c>
      <c r="R6" s="435" t="s">
        <v>27</v>
      </c>
    </row>
    <row r="7" spans="1:18">
      <c r="B7" s="437" t="s">
        <v>155</v>
      </c>
      <c r="C7" s="438" t="s">
        <v>156</v>
      </c>
      <c r="D7" s="439" t="s">
        <v>157</v>
      </c>
      <c r="E7" s="383" t="s">
        <v>158</v>
      </c>
      <c r="F7" s="234" t="s">
        <v>458</v>
      </c>
      <c r="G7" s="234" t="s">
        <v>160</v>
      </c>
      <c r="H7" s="234" t="s">
        <v>161</v>
      </c>
      <c r="I7" s="234" t="s">
        <v>162</v>
      </c>
      <c r="J7" s="234" t="s">
        <v>359</v>
      </c>
      <c r="L7" s="236" t="s">
        <v>360</v>
      </c>
      <c r="M7" s="236" t="s">
        <v>361</v>
      </c>
      <c r="O7" s="440">
        <v>1</v>
      </c>
      <c r="P7" s="440">
        <v>0</v>
      </c>
    </row>
    <row r="8" spans="1:18" ht="22.5">
      <c r="A8" s="234" t="s">
        <v>354</v>
      </c>
      <c r="B8" s="437"/>
      <c r="C8" s="437"/>
      <c r="D8" s="441"/>
      <c r="E8" s="383"/>
      <c r="F8" s="383"/>
      <c r="G8" s="383"/>
      <c r="H8" s="383"/>
      <c r="I8" s="383"/>
      <c r="J8" s="383" t="s">
        <v>459</v>
      </c>
      <c r="M8" s="442" t="s">
        <v>460</v>
      </c>
    </row>
    <row r="9" spans="1:18">
      <c r="B9" s="437"/>
      <c r="C9" s="437"/>
      <c r="D9" s="441"/>
      <c r="E9" s="383"/>
      <c r="F9" s="383"/>
      <c r="G9" s="383"/>
      <c r="H9" s="383"/>
      <c r="I9" s="383"/>
      <c r="J9" s="383"/>
      <c r="M9" s="442"/>
    </row>
    <row r="10" spans="1:18">
      <c r="A10" s="234">
        <v>1</v>
      </c>
      <c r="B10" s="396" t="s">
        <v>172</v>
      </c>
      <c r="C10" s="437"/>
      <c r="D10" s="441"/>
      <c r="E10" s="383"/>
      <c r="F10" s="383"/>
      <c r="G10" s="383"/>
      <c r="H10" s="383"/>
      <c r="I10" s="383"/>
      <c r="J10" s="383"/>
      <c r="K10" s="443"/>
      <c r="L10" s="443">
        <f>SUM(L22:L30)</f>
        <v>1245</v>
      </c>
      <c r="M10" s="444">
        <f>SUM(M22:M30)</f>
        <v>7</v>
      </c>
    </row>
    <row r="11" spans="1:18">
      <c r="A11" s="234">
        <f>A10+1</f>
        <v>2</v>
      </c>
      <c r="B11" s="396" t="s">
        <v>173</v>
      </c>
      <c r="C11" s="437"/>
      <c r="D11" s="441"/>
      <c r="E11" s="383"/>
      <c r="F11" s="383"/>
      <c r="G11" s="383"/>
      <c r="H11" s="383"/>
      <c r="I11" s="383"/>
      <c r="J11" s="383"/>
      <c r="K11" s="443"/>
      <c r="L11" s="443">
        <f>SUM(L33:L41)</f>
        <v>43736</v>
      </c>
      <c r="M11" s="444">
        <f>SUM(M33:M41)</f>
        <v>65</v>
      </c>
    </row>
    <row r="12" spans="1:18">
      <c r="A12" s="234">
        <f t="shared" ref="A12:A21" si="0">A11+1</f>
        <v>3</v>
      </c>
      <c r="B12" s="396" t="s">
        <v>174</v>
      </c>
      <c r="C12" s="437"/>
      <c r="D12" s="441"/>
      <c r="E12" s="383"/>
      <c r="F12" s="383"/>
      <c r="G12" s="383"/>
      <c r="H12" s="383"/>
      <c r="I12" s="383"/>
      <c r="J12" s="383"/>
      <c r="K12" s="443"/>
      <c r="L12" s="443">
        <f>SUM(L44:L59)</f>
        <v>236536</v>
      </c>
      <c r="M12" s="444">
        <f>SUM(M44:M59)</f>
        <v>1107</v>
      </c>
    </row>
    <row r="13" spans="1:18">
      <c r="A13" s="234">
        <f t="shared" si="0"/>
        <v>4</v>
      </c>
      <c r="B13" s="396" t="s">
        <v>175</v>
      </c>
      <c r="C13" s="437"/>
      <c r="D13" s="441"/>
      <c r="E13" s="383"/>
      <c r="F13" s="383"/>
      <c r="G13" s="383"/>
      <c r="H13" s="383"/>
      <c r="I13" s="383"/>
      <c r="J13" s="383"/>
      <c r="K13" s="443"/>
      <c r="L13" s="443">
        <f>SUM(L62:L107)</f>
        <v>907714</v>
      </c>
      <c r="M13" s="444">
        <f>SUM(M62:M107)</f>
        <v>32387</v>
      </c>
    </row>
    <row r="14" spans="1:18">
      <c r="A14" s="234">
        <f t="shared" si="0"/>
        <v>5</v>
      </c>
      <c r="B14" s="402" t="s">
        <v>176</v>
      </c>
      <c r="C14" s="437"/>
      <c r="D14" s="441"/>
      <c r="E14" s="383"/>
      <c r="F14" s="383"/>
      <c r="G14" s="383"/>
      <c r="H14" s="383"/>
      <c r="I14" s="383"/>
      <c r="J14" s="383"/>
      <c r="K14" s="443"/>
      <c r="L14" s="443">
        <f>SUM(L110:L129)</f>
        <v>122559</v>
      </c>
      <c r="M14" s="444">
        <f>SUM(M110:M129)</f>
        <v>658</v>
      </c>
    </row>
    <row r="15" spans="1:18">
      <c r="A15" s="234">
        <f t="shared" si="0"/>
        <v>6</v>
      </c>
      <c r="B15" s="402" t="s">
        <v>177</v>
      </c>
      <c r="C15" s="437"/>
      <c r="D15" s="441"/>
      <c r="E15" s="383"/>
      <c r="F15" s="383"/>
      <c r="G15" s="383"/>
      <c r="H15" s="383"/>
      <c r="I15" s="383"/>
      <c r="J15" s="383"/>
      <c r="K15" s="443"/>
      <c r="L15" s="443">
        <f>SUM(L132:L149)</f>
        <v>75046</v>
      </c>
      <c r="M15" s="444">
        <f>SUM(M132:M149)</f>
        <v>2603</v>
      </c>
    </row>
    <row r="16" spans="1:18">
      <c r="A16" s="234">
        <f t="shared" si="0"/>
        <v>7</v>
      </c>
      <c r="B16" s="396" t="s">
        <v>178</v>
      </c>
      <c r="C16" s="437"/>
      <c r="D16" s="441"/>
      <c r="E16" s="383"/>
      <c r="F16" s="383"/>
      <c r="G16" s="383"/>
      <c r="H16" s="383"/>
      <c r="I16" s="383"/>
      <c r="J16" s="383"/>
      <c r="K16" s="443"/>
      <c r="L16" s="443">
        <f>+L191</f>
        <v>13488333</v>
      </c>
      <c r="M16" s="444">
        <f>+M191</f>
        <v>809</v>
      </c>
    </row>
    <row r="17" spans="1:18">
      <c r="A17" s="234">
        <f t="shared" si="0"/>
        <v>8</v>
      </c>
      <c r="B17" s="402" t="s">
        <v>179</v>
      </c>
      <c r="C17" s="437"/>
      <c r="D17" s="441"/>
      <c r="E17" s="383"/>
      <c r="F17" s="383"/>
      <c r="G17" s="383"/>
      <c r="H17" s="383"/>
      <c r="I17" s="383"/>
      <c r="J17" s="383"/>
      <c r="K17" s="443"/>
      <c r="L17" s="443">
        <f>SUM(L152:L187)</f>
        <v>17367</v>
      </c>
      <c r="M17" s="444">
        <f>SUM(M152:M187)</f>
        <v>953</v>
      </c>
    </row>
    <row r="18" spans="1:18">
      <c r="A18" s="594">
        <f t="shared" si="0"/>
        <v>9</v>
      </c>
      <c r="B18" s="446" t="s">
        <v>571</v>
      </c>
      <c r="C18" s="437"/>
      <c r="D18" s="441"/>
      <c r="E18" s="383"/>
      <c r="F18" s="383"/>
      <c r="G18" s="383"/>
      <c r="H18" s="383"/>
      <c r="I18" s="383"/>
      <c r="J18" s="383"/>
      <c r="K18" s="443"/>
      <c r="L18" s="443">
        <f>SUM(L10:L17)</f>
        <v>14892536</v>
      </c>
      <c r="M18" s="447">
        <f>SUM(M10:M17)</f>
        <v>38589</v>
      </c>
    </row>
    <row r="19" spans="1:18">
      <c r="A19" s="234">
        <f t="shared" si="0"/>
        <v>10</v>
      </c>
      <c r="B19" s="446"/>
      <c r="C19" s="437"/>
      <c r="D19" s="441"/>
      <c r="E19" s="383"/>
      <c r="F19" s="383"/>
      <c r="G19" s="383"/>
      <c r="H19" s="383"/>
      <c r="I19" s="383"/>
      <c r="J19" s="383"/>
      <c r="K19" s="443"/>
      <c r="L19" s="443"/>
      <c r="M19" s="444"/>
    </row>
    <row r="20" spans="1:18">
      <c r="A20" s="234">
        <f t="shared" si="0"/>
        <v>11</v>
      </c>
      <c r="B20" s="437"/>
      <c r="C20" s="437"/>
      <c r="D20" s="441"/>
      <c r="E20" s="383"/>
      <c r="F20" s="383"/>
      <c r="G20" s="383"/>
      <c r="H20" s="383"/>
      <c r="I20" s="383"/>
      <c r="J20" s="383"/>
      <c r="K20" s="443"/>
      <c r="L20" s="443"/>
      <c r="M20" s="444"/>
    </row>
    <row r="21" spans="1:18">
      <c r="A21" s="234">
        <f t="shared" si="0"/>
        <v>12</v>
      </c>
      <c r="B21" s="445" t="s">
        <v>181</v>
      </c>
      <c r="D21" s="448"/>
      <c r="E21" s="437"/>
    </row>
    <row r="22" spans="1:18">
      <c r="A22" s="234">
        <f>A21+1</f>
        <v>13</v>
      </c>
      <c r="B22" s="416" t="s">
        <v>182</v>
      </c>
      <c r="C22" s="449" t="s">
        <v>183</v>
      </c>
      <c r="D22" s="450">
        <v>22</v>
      </c>
      <c r="E22" s="451">
        <v>0</v>
      </c>
      <c r="F22" s="452">
        <v>0</v>
      </c>
      <c r="G22" s="452">
        <v>0</v>
      </c>
      <c r="H22" s="452">
        <v>2.2384975223044957E-4</v>
      </c>
      <c r="I22" s="452">
        <v>6.0553000154777597E-4</v>
      </c>
      <c r="J22" s="452">
        <v>0</v>
      </c>
      <c r="K22" s="443"/>
      <c r="L22" s="443">
        <v>708</v>
      </c>
      <c r="M22" s="239">
        <f>ROUND(L22*J22,0)</f>
        <v>0</v>
      </c>
      <c r="O22" s="452">
        <v>0</v>
      </c>
      <c r="P22" s="453">
        <v>0</v>
      </c>
      <c r="Q22" s="452">
        <v>0</v>
      </c>
      <c r="R22" s="434">
        <f>+Q22-J22</f>
        <v>0</v>
      </c>
    </row>
    <row r="23" spans="1:18">
      <c r="A23" s="234">
        <f t="shared" ref="A23:A80" si="1">A22+1</f>
        <v>14</v>
      </c>
      <c r="B23" s="384"/>
      <c r="C23" s="454"/>
      <c r="D23" s="455"/>
      <c r="E23" s="451"/>
      <c r="K23" s="443"/>
      <c r="L23" s="443"/>
    </row>
    <row r="24" spans="1:18">
      <c r="A24" s="234">
        <f t="shared" si="1"/>
        <v>15</v>
      </c>
      <c r="B24" s="416" t="s">
        <v>461</v>
      </c>
      <c r="C24" s="456" t="s">
        <v>18</v>
      </c>
      <c r="D24" s="457">
        <v>100</v>
      </c>
      <c r="E24" s="451">
        <v>0</v>
      </c>
      <c r="F24" s="452">
        <v>0</v>
      </c>
      <c r="G24" s="452">
        <v>0</v>
      </c>
      <c r="H24" s="452">
        <v>1.0174988737747708E-3</v>
      </c>
      <c r="I24" s="452">
        <v>2.7524090979444363E-3</v>
      </c>
      <c r="J24" s="452">
        <v>0</v>
      </c>
      <c r="K24" s="443"/>
      <c r="L24" s="443">
        <v>57</v>
      </c>
      <c r="M24" s="239">
        <f t="shared" ref="M24:M30" si="2">ROUND(L24*J24,0)</f>
        <v>0</v>
      </c>
      <c r="O24" s="452">
        <v>0</v>
      </c>
      <c r="P24" s="453">
        <v>0</v>
      </c>
      <c r="Q24" s="452">
        <v>0</v>
      </c>
      <c r="R24" s="434">
        <f t="shared" ref="R24:R30" si="3">+Q24-J24</f>
        <v>0</v>
      </c>
    </row>
    <row r="25" spans="1:18">
      <c r="A25" s="234">
        <f t="shared" si="1"/>
        <v>16</v>
      </c>
      <c r="B25" s="416" t="str">
        <f>+B24</f>
        <v>50E-A</v>
      </c>
      <c r="C25" s="456" t="str">
        <f>+C24</f>
        <v>Mercury Vapor</v>
      </c>
      <c r="D25" s="457">
        <v>175</v>
      </c>
      <c r="E25" s="451">
        <v>0</v>
      </c>
      <c r="F25" s="452">
        <v>0</v>
      </c>
      <c r="G25" s="452">
        <v>0</v>
      </c>
      <c r="H25" s="452">
        <v>1.7806230291058489E-3</v>
      </c>
      <c r="I25" s="452">
        <v>4.8167159214027632E-3</v>
      </c>
      <c r="J25" s="452">
        <v>0.01</v>
      </c>
      <c r="K25" s="443"/>
      <c r="L25" s="443">
        <v>228</v>
      </c>
      <c r="M25" s="239">
        <f t="shared" si="2"/>
        <v>2</v>
      </c>
      <c r="O25" s="452">
        <v>0.01</v>
      </c>
      <c r="P25" s="453">
        <v>0</v>
      </c>
      <c r="Q25" s="452">
        <v>0.01</v>
      </c>
      <c r="R25" s="434">
        <f t="shared" si="3"/>
        <v>0</v>
      </c>
    </row>
    <row r="26" spans="1:18">
      <c r="A26" s="234">
        <f t="shared" si="1"/>
        <v>17</v>
      </c>
      <c r="B26" s="416" t="str">
        <f>+B25</f>
        <v>50E-A</v>
      </c>
      <c r="C26" s="456" t="str">
        <f>+C25</f>
        <v>Mercury Vapor</v>
      </c>
      <c r="D26" s="457">
        <v>400</v>
      </c>
      <c r="E26" s="451">
        <v>0</v>
      </c>
      <c r="F26" s="452">
        <v>0</v>
      </c>
      <c r="G26" s="452">
        <v>0</v>
      </c>
      <c r="H26" s="452">
        <v>4.0699954950990831E-3</v>
      </c>
      <c r="I26" s="452">
        <v>1.1009636391777745E-2</v>
      </c>
      <c r="J26" s="452">
        <v>0.02</v>
      </c>
      <c r="K26" s="443"/>
      <c r="L26" s="443">
        <v>240</v>
      </c>
      <c r="M26" s="239">
        <f t="shared" si="2"/>
        <v>5</v>
      </c>
      <c r="O26" s="452">
        <v>0.02</v>
      </c>
      <c r="P26" s="453">
        <v>0</v>
      </c>
      <c r="Q26" s="452">
        <v>0.02</v>
      </c>
      <c r="R26" s="434">
        <f t="shared" si="3"/>
        <v>0</v>
      </c>
    </row>
    <row r="27" spans="1:18">
      <c r="A27" s="234">
        <f t="shared" si="1"/>
        <v>18</v>
      </c>
      <c r="B27" s="416" t="s">
        <v>462</v>
      </c>
      <c r="C27" s="456" t="str">
        <f>+C26</f>
        <v>Mercury Vapor</v>
      </c>
      <c r="D27" s="457">
        <v>100</v>
      </c>
      <c r="E27" s="451">
        <v>0</v>
      </c>
      <c r="F27" s="452">
        <v>0</v>
      </c>
      <c r="G27" s="452">
        <v>0</v>
      </c>
      <c r="H27" s="452">
        <v>1.0174988737747708E-3</v>
      </c>
      <c r="I27" s="452">
        <v>2.7524090979444363E-3</v>
      </c>
      <c r="J27" s="452">
        <v>0</v>
      </c>
      <c r="K27" s="443"/>
      <c r="L27" s="443">
        <v>0</v>
      </c>
      <c r="M27" s="239">
        <f t="shared" si="2"/>
        <v>0</v>
      </c>
      <c r="O27" s="452">
        <v>0</v>
      </c>
      <c r="P27" s="453">
        <v>0</v>
      </c>
      <c r="Q27" s="452">
        <v>0</v>
      </c>
      <c r="R27" s="434">
        <f t="shared" si="3"/>
        <v>0</v>
      </c>
    </row>
    <row r="28" spans="1:18">
      <c r="A28" s="234">
        <f t="shared" si="1"/>
        <v>19</v>
      </c>
      <c r="B28" s="416" t="str">
        <f t="shared" ref="B28:C30" si="4">+B27</f>
        <v>50E-B</v>
      </c>
      <c r="C28" s="456" t="str">
        <f t="shared" si="4"/>
        <v>Mercury Vapor</v>
      </c>
      <c r="D28" s="457">
        <v>175</v>
      </c>
      <c r="E28" s="451">
        <v>0</v>
      </c>
      <c r="F28" s="452">
        <v>0</v>
      </c>
      <c r="G28" s="452">
        <v>0</v>
      </c>
      <c r="H28" s="452">
        <v>1.7806230291058489E-3</v>
      </c>
      <c r="I28" s="452">
        <v>4.8167159214027632E-3</v>
      </c>
      <c r="J28" s="452">
        <v>0.01</v>
      </c>
      <c r="K28" s="443"/>
      <c r="L28" s="443">
        <v>12</v>
      </c>
      <c r="M28" s="239">
        <f t="shared" si="2"/>
        <v>0</v>
      </c>
      <c r="O28" s="452">
        <v>0.01</v>
      </c>
      <c r="P28" s="453">
        <v>0</v>
      </c>
      <c r="Q28" s="452">
        <v>0.01</v>
      </c>
      <c r="R28" s="434">
        <f t="shared" si="3"/>
        <v>0</v>
      </c>
    </row>
    <row r="29" spans="1:18">
      <c r="A29" s="234">
        <f t="shared" si="1"/>
        <v>20</v>
      </c>
      <c r="B29" s="416" t="str">
        <f t="shared" si="4"/>
        <v>50E-B</v>
      </c>
      <c r="C29" s="456" t="str">
        <f t="shared" si="4"/>
        <v>Mercury Vapor</v>
      </c>
      <c r="D29" s="457">
        <v>400</v>
      </c>
      <c r="E29" s="451">
        <v>0</v>
      </c>
      <c r="F29" s="452">
        <v>0</v>
      </c>
      <c r="G29" s="452">
        <v>0</v>
      </c>
      <c r="H29" s="452">
        <v>4.0699954950990831E-3</v>
      </c>
      <c r="I29" s="452">
        <v>1.1009636391777745E-2</v>
      </c>
      <c r="J29" s="452">
        <v>0.02</v>
      </c>
      <c r="K29" s="443"/>
      <c r="L29" s="443">
        <v>0</v>
      </c>
      <c r="M29" s="239">
        <f t="shared" si="2"/>
        <v>0</v>
      </c>
      <c r="O29" s="452">
        <v>0.02</v>
      </c>
      <c r="P29" s="453">
        <v>0</v>
      </c>
      <c r="Q29" s="452">
        <v>0.02</v>
      </c>
      <c r="R29" s="434">
        <f t="shared" si="3"/>
        <v>0</v>
      </c>
    </row>
    <row r="30" spans="1:18">
      <c r="A30" s="234">
        <f t="shared" si="1"/>
        <v>21</v>
      </c>
      <c r="B30" s="416" t="str">
        <f t="shared" si="4"/>
        <v>50E-B</v>
      </c>
      <c r="C30" s="456" t="str">
        <f t="shared" si="4"/>
        <v>Mercury Vapor</v>
      </c>
      <c r="D30" s="457">
        <v>700</v>
      </c>
      <c r="E30" s="451">
        <v>0</v>
      </c>
      <c r="F30" s="452">
        <v>0</v>
      </c>
      <c r="G30" s="452">
        <v>0</v>
      </c>
      <c r="H30" s="452">
        <v>7.1224921164233955E-3</v>
      </c>
      <c r="I30" s="452">
        <v>1.9266863685611053E-2</v>
      </c>
      <c r="J30" s="452">
        <v>0.03</v>
      </c>
      <c r="K30" s="443"/>
      <c r="L30" s="443">
        <v>0</v>
      </c>
      <c r="M30" s="239">
        <f t="shared" si="2"/>
        <v>0</v>
      </c>
      <c r="O30" s="452">
        <v>0.03</v>
      </c>
      <c r="P30" s="453">
        <v>0</v>
      </c>
      <c r="Q30" s="452">
        <v>0.03</v>
      </c>
      <c r="R30" s="434">
        <f t="shared" si="3"/>
        <v>0</v>
      </c>
    </row>
    <row r="31" spans="1:18">
      <c r="A31" s="234">
        <f t="shared" si="1"/>
        <v>22</v>
      </c>
      <c r="B31" s="458"/>
      <c r="C31" s="459"/>
      <c r="D31" s="448"/>
      <c r="E31" s="451"/>
      <c r="K31" s="443"/>
      <c r="L31" s="443"/>
    </row>
    <row r="32" spans="1:18">
      <c r="A32" s="234">
        <f t="shared" si="1"/>
        <v>23</v>
      </c>
      <c r="B32" s="458" t="s">
        <v>184</v>
      </c>
      <c r="C32" s="459"/>
      <c r="D32" s="448"/>
      <c r="E32" s="451"/>
      <c r="K32" s="443"/>
      <c r="L32" s="443"/>
    </row>
    <row r="33" spans="1:18">
      <c r="A33" s="234">
        <f t="shared" si="1"/>
        <v>24</v>
      </c>
      <c r="B33" s="416" t="s">
        <v>185</v>
      </c>
      <c r="C33" s="456" t="s">
        <v>186</v>
      </c>
      <c r="D33" s="457" t="s">
        <v>187</v>
      </c>
      <c r="E33" s="451">
        <v>0</v>
      </c>
      <c r="F33" s="452">
        <v>0</v>
      </c>
      <c r="G33" s="452">
        <v>0</v>
      </c>
      <c r="H33" s="452">
        <v>4.5787449319864689E-4</v>
      </c>
      <c r="I33" s="452">
        <v>1.2385840940749963E-3</v>
      </c>
      <c r="J33" s="452">
        <v>0</v>
      </c>
      <c r="K33" s="443"/>
      <c r="L33" s="443">
        <v>19831</v>
      </c>
      <c r="M33" s="239">
        <f t="shared" ref="M33" si="5">ROUND(L33*J33,0)</f>
        <v>0</v>
      </c>
      <c r="O33" s="452">
        <v>0</v>
      </c>
      <c r="P33" s="453">
        <v>0</v>
      </c>
      <c r="Q33" s="452">
        <v>0</v>
      </c>
      <c r="R33" s="434">
        <f t="shared" ref="R33" si="6">+Q33-J33</f>
        <v>0</v>
      </c>
    </row>
    <row r="34" spans="1:18">
      <c r="A34" s="234">
        <f t="shared" si="1"/>
        <v>25</v>
      </c>
      <c r="B34" s="416" t="s">
        <v>185</v>
      </c>
      <c r="C34" s="456" t="s">
        <v>186</v>
      </c>
      <c r="D34" s="457" t="s">
        <v>188</v>
      </c>
      <c r="E34" s="451">
        <v>0</v>
      </c>
      <c r="F34" s="452">
        <v>0</v>
      </c>
      <c r="G34" s="452">
        <v>0</v>
      </c>
      <c r="H34" s="452">
        <v>7.6312415533107809E-4</v>
      </c>
      <c r="I34" s="452">
        <v>2.0643068234583273E-3</v>
      </c>
      <c r="J34" s="452">
        <v>0</v>
      </c>
      <c r="K34" s="443"/>
      <c r="L34" s="443">
        <v>10816</v>
      </c>
      <c r="M34" s="239">
        <f t="shared" ref="M34:M41" si="7">ROUND(L34*J34,0)</f>
        <v>0</v>
      </c>
      <c r="O34" s="452">
        <v>0</v>
      </c>
      <c r="P34" s="453">
        <v>0</v>
      </c>
      <c r="Q34" s="452">
        <v>0</v>
      </c>
      <c r="R34" s="434">
        <f t="shared" ref="R34:R41" si="8">+Q34-J34</f>
        <v>0</v>
      </c>
    </row>
    <row r="35" spans="1:18">
      <c r="A35" s="234">
        <f t="shared" si="1"/>
        <v>26</v>
      </c>
      <c r="B35" s="416" t="s">
        <v>185</v>
      </c>
      <c r="C35" s="456" t="s">
        <v>186</v>
      </c>
      <c r="D35" s="457" t="s">
        <v>189</v>
      </c>
      <c r="E35" s="451">
        <v>0</v>
      </c>
      <c r="F35" s="452">
        <v>0</v>
      </c>
      <c r="G35" s="452">
        <v>0</v>
      </c>
      <c r="H35" s="452">
        <v>1.0683738174635093E-3</v>
      </c>
      <c r="I35" s="452">
        <v>2.890029552841658E-3</v>
      </c>
      <c r="J35" s="452">
        <v>0</v>
      </c>
      <c r="K35" s="443"/>
      <c r="L35" s="443">
        <v>6663</v>
      </c>
      <c r="M35" s="239">
        <f t="shared" si="7"/>
        <v>0</v>
      </c>
      <c r="O35" s="452">
        <v>0</v>
      </c>
      <c r="P35" s="453">
        <v>0</v>
      </c>
      <c r="Q35" s="452">
        <v>0</v>
      </c>
      <c r="R35" s="434">
        <f t="shared" si="8"/>
        <v>0</v>
      </c>
    </row>
    <row r="36" spans="1:18">
      <c r="A36" s="234">
        <f t="shared" si="1"/>
        <v>27</v>
      </c>
      <c r="B36" s="416" t="s">
        <v>185</v>
      </c>
      <c r="C36" s="456" t="s">
        <v>186</v>
      </c>
      <c r="D36" s="457" t="s">
        <v>190</v>
      </c>
      <c r="E36" s="451">
        <v>0</v>
      </c>
      <c r="F36" s="452">
        <v>0</v>
      </c>
      <c r="G36" s="452">
        <v>0</v>
      </c>
      <c r="H36" s="452">
        <v>1.3736234795959405E-3</v>
      </c>
      <c r="I36" s="452">
        <v>3.7157522822249887E-3</v>
      </c>
      <c r="J36" s="452">
        <v>0.01</v>
      </c>
      <c r="K36" s="443"/>
      <c r="L36" s="443">
        <v>3071</v>
      </c>
      <c r="M36" s="239">
        <f t="shared" si="7"/>
        <v>31</v>
      </c>
      <c r="O36" s="452">
        <v>0.01</v>
      </c>
      <c r="P36" s="453">
        <v>0</v>
      </c>
      <c r="Q36" s="452">
        <v>0.01</v>
      </c>
      <c r="R36" s="434">
        <f t="shared" si="8"/>
        <v>0</v>
      </c>
    </row>
    <row r="37" spans="1:18">
      <c r="A37" s="234">
        <f t="shared" si="1"/>
        <v>28</v>
      </c>
      <c r="B37" s="416" t="s">
        <v>185</v>
      </c>
      <c r="C37" s="456" t="s">
        <v>186</v>
      </c>
      <c r="D37" s="457" t="s">
        <v>191</v>
      </c>
      <c r="E37" s="451">
        <v>0</v>
      </c>
      <c r="F37" s="452">
        <v>0</v>
      </c>
      <c r="G37" s="452">
        <v>0</v>
      </c>
      <c r="H37" s="452">
        <v>1.6788731417283717E-3</v>
      </c>
      <c r="I37" s="452">
        <v>4.5414750116083199E-3</v>
      </c>
      <c r="J37" s="452">
        <v>0.01</v>
      </c>
      <c r="K37" s="443"/>
      <c r="L37" s="443">
        <v>574</v>
      </c>
      <c r="M37" s="239">
        <f t="shared" si="7"/>
        <v>6</v>
      </c>
      <c r="O37" s="452">
        <v>0.01</v>
      </c>
      <c r="P37" s="453">
        <v>0</v>
      </c>
      <c r="Q37" s="452">
        <v>0.01</v>
      </c>
      <c r="R37" s="434">
        <f t="shared" si="8"/>
        <v>0</v>
      </c>
    </row>
    <row r="38" spans="1:18">
      <c r="A38" s="234">
        <f t="shared" si="1"/>
        <v>29</v>
      </c>
      <c r="B38" s="416" t="s">
        <v>185</v>
      </c>
      <c r="C38" s="456" t="s">
        <v>186</v>
      </c>
      <c r="D38" s="457" t="s">
        <v>192</v>
      </c>
      <c r="E38" s="451">
        <v>0</v>
      </c>
      <c r="F38" s="452">
        <v>0</v>
      </c>
      <c r="G38" s="452">
        <v>0</v>
      </c>
      <c r="H38" s="452">
        <v>1.9841228038608031E-3</v>
      </c>
      <c r="I38" s="452">
        <v>5.3671977409916506E-3</v>
      </c>
      <c r="J38" s="452">
        <v>0.01</v>
      </c>
      <c r="K38" s="443"/>
      <c r="L38" s="443">
        <v>1967</v>
      </c>
      <c r="M38" s="239">
        <f t="shared" si="7"/>
        <v>20</v>
      </c>
      <c r="O38" s="452">
        <v>0.01</v>
      </c>
      <c r="P38" s="453">
        <v>0</v>
      </c>
      <c r="Q38" s="452">
        <v>0.01</v>
      </c>
      <c r="R38" s="434">
        <f t="shared" si="8"/>
        <v>0</v>
      </c>
    </row>
    <row r="39" spans="1:18">
      <c r="A39" s="234">
        <f t="shared" si="1"/>
        <v>30</v>
      </c>
      <c r="B39" s="416" t="s">
        <v>185</v>
      </c>
      <c r="C39" s="456" t="s">
        <v>186</v>
      </c>
      <c r="D39" s="457" t="s">
        <v>193</v>
      </c>
      <c r="E39" s="451">
        <v>0</v>
      </c>
      <c r="F39" s="452">
        <v>0</v>
      </c>
      <c r="G39" s="452">
        <v>0</v>
      </c>
      <c r="H39" s="452">
        <v>2.2893724659932345E-3</v>
      </c>
      <c r="I39" s="452">
        <v>6.1929204703749813E-3</v>
      </c>
      <c r="J39" s="452">
        <v>0.01</v>
      </c>
      <c r="K39" s="443"/>
      <c r="L39" s="443">
        <v>0</v>
      </c>
      <c r="M39" s="239">
        <f t="shared" si="7"/>
        <v>0</v>
      </c>
      <c r="O39" s="452">
        <v>0.01</v>
      </c>
      <c r="P39" s="453">
        <v>0</v>
      </c>
      <c r="Q39" s="452">
        <v>0.01</v>
      </c>
      <c r="R39" s="434">
        <f t="shared" si="8"/>
        <v>0</v>
      </c>
    </row>
    <row r="40" spans="1:18">
      <c r="A40" s="234">
        <f t="shared" si="1"/>
        <v>31</v>
      </c>
      <c r="B40" s="416" t="s">
        <v>185</v>
      </c>
      <c r="C40" s="456" t="s">
        <v>186</v>
      </c>
      <c r="D40" s="457" t="s">
        <v>194</v>
      </c>
      <c r="E40" s="451">
        <v>0</v>
      </c>
      <c r="F40" s="452">
        <v>0</v>
      </c>
      <c r="G40" s="452">
        <v>0</v>
      </c>
      <c r="H40" s="452">
        <v>2.5946221281256654E-3</v>
      </c>
      <c r="I40" s="452">
        <v>7.0186431997583121E-3</v>
      </c>
      <c r="J40" s="452">
        <v>0.01</v>
      </c>
      <c r="K40" s="443"/>
      <c r="L40" s="443">
        <v>120</v>
      </c>
      <c r="M40" s="239">
        <f t="shared" si="7"/>
        <v>1</v>
      </c>
      <c r="O40" s="452">
        <v>0.01</v>
      </c>
      <c r="P40" s="453">
        <v>0</v>
      </c>
      <c r="Q40" s="452">
        <v>0.01</v>
      </c>
      <c r="R40" s="434">
        <f t="shared" si="8"/>
        <v>0</v>
      </c>
    </row>
    <row r="41" spans="1:18">
      <c r="A41" s="234">
        <f t="shared" si="1"/>
        <v>32</v>
      </c>
      <c r="B41" s="416" t="s">
        <v>185</v>
      </c>
      <c r="C41" s="456" t="s">
        <v>186</v>
      </c>
      <c r="D41" s="457" t="s">
        <v>195</v>
      </c>
      <c r="E41" s="451">
        <v>0</v>
      </c>
      <c r="F41" s="452">
        <v>0</v>
      </c>
      <c r="G41" s="452">
        <v>0</v>
      </c>
      <c r="H41" s="452">
        <v>2.8998717902580969E-3</v>
      </c>
      <c r="I41" s="452">
        <v>7.8443659291416428E-3</v>
      </c>
      <c r="J41" s="452">
        <v>0.01</v>
      </c>
      <c r="K41" s="443"/>
      <c r="L41" s="443">
        <v>694</v>
      </c>
      <c r="M41" s="239">
        <f t="shared" si="7"/>
        <v>7</v>
      </c>
      <c r="O41" s="452">
        <v>0.01</v>
      </c>
      <c r="P41" s="453">
        <v>0</v>
      </c>
      <c r="Q41" s="452">
        <v>0.01</v>
      </c>
      <c r="R41" s="434">
        <f t="shared" si="8"/>
        <v>0</v>
      </c>
    </row>
    <row r="42" spans="1:18">
      <c r="A42" s="234">
        <f t="shared" si="1"/>
        <v>33</v>
      </c>
      <c r="B42" s="458"/>
      <c r="D42" s="448"/>
      <c r="E42" s="451"/>
      <c r="K42" s="443"/>
      <c r="L42" s="443"/>
    </row>
    <row r="43" spans="1:18">
      <c r="A43" s="234">
        <f t="shared" si="1"/>
        <v>34</v>
      </c>
      <c r="B43" s="458" t="s">
        <v>196</v>
      </c>
      <c r="D43" s="448"/>
      <c r="E43" s="451"/>
      <c r="K43" s="443"/>
      <c r="L43" s="443"/>
    </row>
    <row r="44" spans="1:18">
      <c r="A44" s="234">
        <f t="shared" si="1"/>
        <v>35</v>
      </c>
      <c r="B44" s="416" t="s">
        <v>197</v>
      </c>
      <c r="C44" s="418" t="s">
        <v>19</v>
      </c>
      <c r="D44" s="460">
        <v>50</v>
      </c>
      <c r="E44" s="451">
        <v>0</v>
      </c>
      <c r="F44" s="452">
        <v>0</v>
      </c>
      <c r="G44" s="452">
        <v>0</v>
      </c>
      <c r="H44" s="452">
        <v>5.0874943688738539E-4</v>
      </c>
      <c r="I44" s="452">
        <v>1.3762045489722182E-3</v>
      </c>
      <c r="J44" s="452">
        <v>0</v>
      </c>
      <c r="K44" s="443"/>
      <c r="L44" s="443">
        <v>0</v>
      </c>
      <c r="M44" s="239">
        <f t="shared" ref="M44:M51" si="9">ROUND(L44*J44,0)</f>
        <v>0</v>
      </c>
      <c r="O44" s="452">
        <v>0</v>
      </c>
      <c r="P44" s="453">
        <v>0</v>
      </c>
      <c r="Q44" s="452">
        <v>0</v>
      </c>
      <c r="R44" s="434">
        <f t="shared" ref="R44:R51" si="10">+Q44-J44</f>
        <v>0</v>
      </c>
    </row>
    <row r="45" spans="1:18">
      <c r="A45" s="234">
        <f t="shared" si="1"/>
        <v>36</v>
      </c>
      <c r="B45" s="416" t="str">
        <f t="shared" ref="B45:B51" si="11">+B44</f>
        <v xml:space="preserve">52E </v>
      </c>
      <c r="C45" s="418" t="s">
        <v>19</v>
      </c>
      <c r="D45" s="460">
        <v>70</v>
      </c>
      <c r="E45" s="451">
        <v>0</v>
      </c>
      <c r="F45" s="452">
        <v>0</v>
      </c>
      <c r="G45" s="452">
        <v>0</v>
      </c>
      <c r="H45" s="452">
        <v>7.1224921164233959E-4</v>
      </c>
      <c r="I45" s="452">
        <v>1.9266863685611054E-3</v>
      </c>
      <c r="J45" s="452">
        <v>0</v>
      </c>
      <c r="K45" s="443"/>
      <c r="L45" s="443">
        <v>8518</v>
      </c>
      <c r="M45" s="239">
        <f t="shared" si="9"/>
        <v>0</v>
      </c>
      <c r="O45" s="452">
        <v>0</v>
      </c>
      <c r="P45" s="453">
        <v>0</v>
      </c>
      <c r="Q45" s="452">
        <v>0</v>
      </c>
      <c r="R45" s="434">
        <f t="shared" si="10"/>
        <v>0</v>
      </c>
    </row>
    <row r="46" spans="1:18">
      <c r="A46" s="234">
        <f t="shared" si="1"/>
        <v>37</v>
      </c>
      <c r="B46" s="416" t="str">
        <f t="shared" si="11"/>
        <v xml:space="preserve">52E </v>
      </c>
      <c r="C46" s="418" t="s">
        <v>19</v>
      </c>
      <c r="D46" s="460">
        <v>100</v>
      </c>
      <c r="E46" s="451">
        <v>0</v>
      </c>
      <c r="F46" s="452">
        <v>0</v>
      </c>
      <c r="G46" s="452">
        <v>0</v>
      </c>
      <c r="H46" s="452">
        <v>1.0174988737747708E-3</v>
      </c>
      <c r="I46" s="452">
        <v>2.7524090979444363E-3</v>
      </c>
      <c r="J46" s="452">
        <v>0</v>
      </c>
      <c r="K46" s="443"/>
      <c r="L46" s="443">
        <v>125194</v>
      </c>
      <c r="M46" s="239">
        <f t="shared" si="9"/>
        <v>0</v>
      </c>
      <c r="O46" s="452">
        <v>0</v>
      </c>
      <c r="P46" s="453">
        <v>0</v>
      </c>
      <c r="Q46" s="452">
        <v>0</v>
      </c>
      <c r="R46" s="434">
        <f t="shared" si="10"/>
        <v>0</v>
      </c>
    </row>
    <row r="47" spans="1:18">
      <c r="A47" s="234">
        <f t="shared" si="1"/>
        <v>38</v>
      </c>
      <c r="B47" s="416" t="str">
        <f t="shared" si="11"/>
        <v xml:space="preserve">52E </v>
      </c>
      <c r="C47" s="418" t="s">
        <v>19</v>
      </c>
      <c r="D47" s="460">
        <v>150</v>
      </c>
      <c r="E47" s="451">
        <v>0</v>
      </c>
      <c r="F47" s="452">
        <v>0</v>
      </c>
      <c r="G47" s="452">
        <v>0</v>
      </c>
      <c r="H47" s="452">
        <v>1.5262483106621562E-3</v>
      </c>
      <c r="I47" s="452">
        <v>4.1286136469166545E-3</v>
      </c>
      <c r="J47" s="452">
        <v>0.01</v>
      </c>
      <c r="K47" s="443"/>
      <c r="L47" s="443">
        <v>55942</v>
      </c>
      <c r="M47" s="239">
        <f t="shared" si="9"/>
        <v>559</v>
      </c>
      <c r="O47" s="452">
        <v>0.01</v>
      </c>
      <c r="P47" s="453">
        <v>0</v>
      </c>
      <c r="Q47" s="452">
        <v>0.01</v>
      </c>
      <c r="R47" s="434">
        <f t="shared" si="10"/>
        <v>0</v>
      </c>
    </row>
    <row r="48" spans="1:18">
      <c r="A48" s="234">
        <f t="shared" si="1"/>
        <v>39</v>
      </c>
      <c r="B48" s="416" t="str">
        <f t="shared" si="11"/>
        <v xml:space="preserve">52E </v>
      </c>
      <c r="C48" s="418" t="s">
        <v>19</v>
      </c>
      <c r="D48" s="460">
        <v>200</v>
      </c>
      <c r="E48" s="451">
        <v>0</v>
      </c>
      <c r="F48" s="452">
        <v>0</v>
      </c>
      <c r="G48" s="452">
        <v>0</v>
      </c>
      <c r="H48" s="452">
        <v>2.0349977475495416E-3</v>
      </c>
      <c r="I48" s="452">
        <v>5.5048181958888727E-3</v>
      </c>
      <c r="J48" s="452">
        <v>0.01</v>
      </c>
      <c r="K48" s="443"/>
      <c r="L48" s="443">
        <v>12368</v>
      </c>
      <c r="M48" s="239">
        <f t="shared" si="9"/>
        <v>124</v>
      </c>
      <c r="O48" s="452">
        <v>0.01</v>
      </c>
      <c r="P48" s="453">
        <v>0</v>
      </c>
      <c r="Q48" s="452">
        <v>0.01</v>
      </c>
      <c r="R48" s="434">
        <f t="shared" si="10"/>
        <v>0</v>
      </c>
    </row>
    <row r="49" spans="1:18">
      <c r="A49" s="234">
        <f t="shared" si="1"/>
        <v>40</v>
      </c>
      <c r="B49" s="416" t="str">
        <f t="shared" si="11"/>
        <v xml:space="preserve">52E </v>
      </c>
      <c r="C49" s="418" t="s">
        <v>19</v>
      </c>
      <c r="D49" s="460">
        <v>250</v>
      </c>
      <c r="E49" s="451">
        <v>0</v>
      </c>
      <c r="F49" s="452">
        <v>0</v>
      </c>
      <c r="G49" s="452">
        <v>0</v>
      </c>
      <c r="H49" s="452">
        <v>2.543747184436927E-3</v>
      </c>
      <c r="I49" s="452">
        <v>6.8810227448610909E-3</v>
      </c>
      <c r="J49" s="452">
        <v>0.01</v>
      </c>
      <c r="K49" s="443"/>
      <c r="L49" s="443">
        <v>17740</v>
      </c>
      <c r="M49" s="239">
        <f t="shared" si="9"/>
        <v>177</v>
      </c>
      <c r="O49" s="452">
        <v>0.01</v>
      </c>
      <c r="P49" s="453">
        <v>0</v>
      </c>
      <c r="Q49" s="452">
        <v>0.01</v>
      </c>
      <c r="R49" s="434">
        <f t="shared" si="10"/>
        <v>0</v>
      </c>
    </row>
    <row r="50" spans="1:18">
      <c r="A50" s="234">
        <f t="shared" si="1"/>
        <v>41</v>
      </c>
      <c r="B50" s="416" t="str">
        <f t="shared" si="11"/>
        <v xml:space="preserve">52E </v>
      </c>
      <c r="C50" s="418" t="s">
        <v>19</v>
      </c>
      <c r="D50" s="460">
        <v>310</v>
      </c>
      <c r="E50" s="451">
        <v>0</v>
      </c>
      <c r="F50" s="452">
        <v>0</v>
      </c>
      <c r="G50" s="452">
        <v>0</v>
      </c>
      <c r="H50" s="452">
        <v>3.1542465087017893E-3</v>
      </c>
      <c r="I50" s="452">
        <v>8.5324682036277515E-3</v>
      </c>
      <c r="J50" s="452">
        <v>0.01</v>
      </c>
      <c r="K50" s="443"/>
      <c r="L50" s="443">
        <v>1799</v>
      </c>
      <c r="M50" s="239">
        <f t="shared" si="9"/>
        <v>18</v>
      </c>
      <c r="O50" s="452">
        <v>0.01</v>
      </c>
      <c r="P50" s="453">
        <v>0</v>
      </c>
      <c r="Q50" s="452">
        <v>0.01</v>
      </c>
      <c r="R50" s="434">
        <f t="shared" si="10"/>
        <v>0</v>
      </c>
    </row>
    <row r="51" spans="1:18">
      <c r="A51" s="234">
        <f t="shared" si="1"/>
        <v>42</v>
      </c>
      <c r="B51" s="416" t="str">
        <f t="shared" si="11"/>
        <v xml:space="preserve">52E </v>
      </c>
      <c r="C51" s="418" t="s">
        <v>19</v>
      </c>
      <c r="D51" s="460">
        <v>400</v>
      </c>
      <c r="E51" s="451">
        <v>0</v>
      </c>
      <c r="F51" s="452">
        <v>0</v>
      </c>
      <c r="G51" s="452">
        <v>0</v>
      </c>
      <c r="H51" s="452">
        <v>4.0699954950990831E-3</v>
      </c>
      <c r="I51" s="452">
        <v>1.1009636391777745E-2</v>
      </c>
      <c r="J51" s="452">
        <v>0.02</v>
      </c>
      <c r="K51" s="443"/>
      <c r="L51" s="443">
        <v>7354</v>
      </c>
      <c r="M51" s="239">
        <f t="shared" si="9"/>
        <v>147</v>
      </c>
      <c r="O51" s="452">
        <v>0.02</v>
      </c>
      <c r="P51" s="453">
        <v>0</v>
      </c>
      <c r="Q51" s="452">
        <v>0.02</v>
      </c>
      <c r="R51" s="434">
        <f t="shared" si="10"/>
        <v>0</v>
      </c>
    </row>
    <row r="52" spans="1:18">
      <c r="A52" s="234">
        <f t="shared" si="1"/>
        <v>43</v>
      </c>
      <c r="B52" s="446"/>
      <c r="C52" s="418"/>
      <c r="D52" s="460"/>
      <c r="E52" s="451"/>
      <c r="K52" s="443"/>
      <c r="L52" s="443"/>
    </row>
    <row r="53" spans="1:18">
      <c r="A53" s="234">
        <f t="shared" si="1"/>
        <v>44</v>
      </c>
      <c r="B53" s="416" t="str">
        <f>+B48</f>
        <v xml:space="preserve">52E </v>
      </c>
      <c r="C53" s="418" t="s">
        <v>198</v>
      </c>
      <c r="D53" s="460">
        <v>70</v>
      </c>
      <c r="E53" s="451">
        <v>0</v>
      </c>
      <c r="F53" s="452">
        <v>0</v>
      </c>
      <c r="G53" s="452">
        <v>0</v>
      </c>
      <c r="H53" s="452">
        <v>7.1224921164233959E-4</v>
      </c>
      <c r="I53" s="452">
        <v>1.9266863685611054E-3</v>
      </c>
      <c r="J53" s="452">
        <v>0</v>
      </c>
      <c r="K53" s="443"/>
      <c r="L53" s="443">
        <v>816</v>
      </c>
      <c r="M53" s="239">
        <f t="shared" ref="M53:M59" si="12">ROUND(L53*J53,0)</f>
        <v>0</v>
      </c>
      <c r="O53" s="452">
        <v>0</v>
      </c>
      <c r="P53" s="453">
        <v>0</v>
      </c>
      <c r="Q53" s="452">
        <v>0</v>
      </c>
      <c r="R53" s="434">
        <f t="shared" ref="R53:R59" si="13">+Q53-J53</f>
        <v>0</v>
      </c>
    </row>
    <row r="54" spans="1:18">
      <c r="A54" s="234">
        <f t="shared" si="1"/>
        <v>45</v>
      </c>
      <c r="B54" s="416" t="str">
        <f>+B49</f>
        <v xml:space="preserve">52E </v>
      </c>
      <c r="C54" s="418" t="s">
        <v>198</v>
      </c>
      <c r="D54" s="460">
        <v>100</v>
      </c>
      <c r="E54" s="451">
        <v>0</v>
      </c>
      <c r="F54" s="452">
        <v>0</v>
      </c>
      <c r="G54" s="452">
        <v>0</v>
      </c>
      <c r="H54" s="452">
        <v>1.0174988737747708E-3</v>
      </c>
      <c r="I54" s="452">
        <v>2.7524090979444363E-3</v>
      </c>
      <c r="J54" s="452">
        <v>0</v>
      </c>
      <c r="K54" s="443"/>
      <c r="L54" s="443">
        <v>49</v>
      </c>
      <c r="M54" s="239">
        <f t="shared" si="12"/>
        <v>0</v>
      </c>
      <c r="O54" s="452">
        <v>0</v>
      </c>
      <c r="P54" s="453">
        <v>0</v>
      </c>
      <c r="Q54" s="452">
        <v>0</v>
      </c>
      <c r="R54" s="434">
        <f t="shared" si="13"/>
        <v>0</v>
      </c>
    </row>
    <row r="55" spans="1:18">
      <c r="A55" s="234">
        <f t="shared" si="1"/>
        <v>46</v>
      </c>
      <c r="B55" s="416" t="str">
        <f>+B50</f>
        <v xml:space="preserve">52E </v>
      </c>
      <c r="C55" s="418" t="s">
        <v>198</v>
      </c>
      <c r="D55" s="460">
        <v>150</v>
      </c>
      <c r="E55" s="451">
        <v>0</v>
      </c>
      <c r="F55" s="452">
        <v>0</v>
      </c>
      <c r="G55" s="452">
        <v>0</v>
      </c>
      <c r="H55" s="452">
        <v>1.5262483106621562E-3</v>
      </c>
      <c r="I55" s="452">
        <v>4.1286136469166545E-3</v>
      </c>
      <c r="J55" s="452">
        <v>0.01</v>
      </c>
      <c r="K55" s="443"/>
      <c r="L55" s="443">
        <v>2460</v>
      </c>
      <c r="M55" s="239">
        <f t="shared" si="12"/>
        <v>25</v>
      </c>
      <c r="O55" s="452">
        <v>0.01</v>
      </c>
      <c r="P55" s="453">
        <v>0</v>
      </c>
      <c r="Q55" s="452">
        <v>0.01</v>
      </c>
      <c r="R55" s="434">
        <f t="shared" si="13"/>
        <v>0</v>
      </c>
    </row>
    <row r="56" spans="1:18">
      <c r="A56" s="234">
        <f t="shared" si="1"/>
        <v>47</v>
      </c>
      <c r="B56" s="416" t="str">
        <f>+B51</f>
        <v xml:space="preserve">52E </v>
      </c>
      <c r="C56" s="418" t="s">
        <v>198</v>
      </c>
      <c r="D56" s="460">
        <v>175</v>
      </c>
      <c r="E56" s="451">
        <v>0</v>
      </c>
      <c r="F56" s="452">
        <v>0</v>
      </c>
      <c r="G56" s="452">
        <v>0</v>
      </c>
      <c r="H56" s="452">
        <v>1.7806230291058489E-3</v>
      </c>
      <c r="I56" s="452">
        <v>4.8167159214027632E-3</v>
      </c>
      <c r="J56" s="452">
        <v>0.01</v>
      </c>
      <c r="K56" s="443"/>
      <c r="L56" s="443">
        <v>2664</v>
      </c>
      <c r="M56" s="239">
        <f t="shared" si="12"/>
        <v>27</v>
      </c>
      <c r="O56" s="452">
        <v>0.01</v>
      </c>
      <c r="P56" s="453">
        <v>0</v>
      </c>
      <c r="Q56" s="452">
        <v>0.01</v>
      </c>
      <c r="R56" s="434">
        <f t="shared" si="13"/>
        <v>0</v>
      </c>
    </row>
    <row r="57" spans="1:18">
      <c r="A57" s="234">
        <f t="shared" si="1"/>
        <v>48</v>
      </c>
      <c r="B57" s="416" t="str">
        <f t="shared" ref="B57:C59" si="14">+B56</f>
        <v xml:space="preserve">52E </v>
      </c>
      <c r="C57" s="418" t="str">
        <f t="shared" si="14"/>
        <v>Metal Halide</v>
      </c>
      <c r="D57" s="460">
        <v>250</v>
      </c>
      <c r="E57" s="451">
        <v>0</v>
      </c>
      <c r="F57" s="452">
        <v>0</v>
      </c>
      <c r="G57" s="452">
        <v>0</v>
      </c>
      <c r="H57" s="452">
        <v>2.543747184436927E-3</v>
      </c>
      <c r="I57" s="452">
        <v>6.8810227448610909E-3</v>
      </c>
      <c r="J57" s="452">
        <v>0.01</v>
      </c>
      <c r="K57" s="443"/>
      <c r="L57" s="443">
        <v>732</v>
      </c>
      <c r="M57" s="239">
        <f t="shared" si="12"/>
        <v>7</v>
      </c>
      <c r="O57" s="452">
        <v>0.01</v>
      </c>
      <c r="P57" s="453">
        <v>0</v>
      </c>
      <c r="Q57" s="452">
        <v>0.01</v>
      </c>
      <c r="R57" s="434">
        <f t="shared" si="13"/>
        <v>0</v>
      </c>
    </row>
    <row r="58" spans="1:18">
      <c r="A58" s="234">
        <f t="shared" si="1"/>
        <v>49</v>
      </c>
      <c r="B58" s="416" t="str">
        <f t="shared" si="14"/>
        <v xml:space="preserve">52E </v>
      </c>
      <c r="C58" s="418" t="str">
        <f t="shared" si="14"/>
        <v>Metal Halide</v>
      </c>
      <c r="D58" s="460">
        <v>400</v>
      </c>
      <c r="E58" s="451">
        <v>0</v>
      </c>
      <c r="F58" s="452">
        <v>0</v>
      </c>
      <c r="G58" s="452">
        <v>0</v>
      </c>
      <c r="H58" s="452">
        <v>4.0699954950990831E-3</v>
      </c>
      <c r="I58" s="452">
        <v>1.1009636391777745E-2</v>
      </c>
      <c r="J58" s="452">
        <v>0.02</v>
      </c>
      <c r="K58" s="443"/>
      <c r="L58" s="443">
        <v>684</v>
      </c>
      <c r="M58" s="239">
        <f t="shared" si="12"/>
        <v>14</v>
      </c>
      <c r="O58" s="452">
        <v>0.02</v>
      </c>
      <c r="P58" s="453">
        <v>0</v>
      </c>
      <c r="Q58" s="452">
        <v>0.02</v>
      </c>
      <c r="R58" s="434">
        <f t="shared" si="13"/>
        <v>0</v>
      </c>
    </row>
    <row r="59" spans="1:18">
      <c r="A59" s="234">
        <f t="shared" si="1"/>
        <v>50</v>
      </c>
      <c r="B59" s="416" t="str">
        <f t="shared" si="14"/>
        <v xml:space="preserve">52E </v>
      </c>
      <c r="C59" s="418" t="str">
        <f t="shared" si="14"/>
        <v>Metal Halide</v>
      </c>
      <c r="D59" s="460">
        <v>1000</v>
      </c>
      <c r="E59" s="451">
        <v>0</v>
      </c>
      <c r="F59" s="452">
        <v>0</v>
      </c>
      <c r="G59" s="452">
        <v>0</v>
      </c>
      <c r="H59" s="452">
        <v>1.0174988737747708E-2</v>
      </c>
      <c r="I59" s="452">
        <v>2.7524090979444363E-2</v>
      </c>
      <c r="J59" s="452">
        <v>0.04</v>
      </c>
      <c r="K59" s="443"/>
      <c r="L59" s="443">
        <v>216</v>
      </c>
      <c r="M59" s="239">
        <f t="shared" si="12"/>
        <v>9</v>
      </c>
      <c r="O59" s="452">
        <v>0.04</v>
      </c>
      <c r="P59" s="453">
        <v>0</v>
      </c>
      <c r="Q59" s="452">
        <v>0.04</v>
      </c>
      <c r="R59" s="434">
        <f t="shared" si="13"/>
        <v>0</v>
      </c>
    </row>
    <row r="60" spans="1:18">
      <c r="A60" s="234">
        <f t="shared" si="1"/>
        <v>51</v>
      </c>
      <c r="B60" s="458"/>
      <c r="D60" s="448"/>
      <c r="E60" s="451"/>
      <c r="K60" s="443"/>
      <c r="L60" s="443"/>
    </row>
    <row r="61" spans="1:18">
      <c r="A61" s="234">
        <f t="shared" si="1"/>
        <v>52</v>
      </c>
      <c r="B61" s="458" t="s">
        <v>199</v>
      </c>
      <c r="D61" s="448"/>
      <c r="E61" s="451"/>
      <c r="K61" s="443"/>
      <c r="L61" s="443"/>
    </row>
    <row r="62" spans="1:18">
      <c r="A62" s="234">
        <f t="shared" si="1"/>
        <v>53</v>
      </c>
      <c r="B62" s="416" t="s">
        <v>498</v>
      </c>
      <c r="C62" s="418" t="s">
        <v>19</v>
      </c>
      <c r="D62" s="460">
        <v>50</v>
      </c>
      <c r="E62" s="451">
        <v>2.9268358477862272E-2</v>
      </c>
      <c r="F62" s="452">
        <v>0</v>
      </c>
      <c r="G62" s="452">
        <v>0</v>
      </c>
      <c r="H62" s="452">
        <v>5.0874943688738539E-4</v>
      </c>
      <c r="I62" s="452">
        <v>1.3762045489722182E-3</v>
      </c>
      <c r="J62" s="452">
        <v>0.03</v>
      </c>
      <c r="K62" s="443"/>
      <c r="L62" s="443">
        <v>0</v>
      </c>
      <c r="M62" s="239">
        <f t="shared" ref="M62:M70" si="15">ROUND(L62*J62,0)</f>
        <v>0</v>
      </c>
      <c r="O62" s="452">
        <v>0.03</v>
      </c>
      <c r="P62" s="453">
        <v>0</v>
      </c>
      <c r="Q62" s="452">
        <v>0.03</v>
      </c>
      <c r="R62" s="434">
        <f t="shared" ref="R62:R70" si="16">+Q62-J62</f>
        <v>0</v>
      </c>
    </row>
    <row r="63" spans="1:18">
      <c r="A63" s="234">
        <f t="shared" si="1"/>
        <v>54</v>
      </c>
      <c r="B63" s="416" t="str">
        <f t="shared" ref="B63:B70" si="17">+B62</f>
        <v>53E</v>
      </c>
      <c r="C63" s="418" t="s">
        <v>19</v>
      </c>
      <c r="D63" s="460">
        <v>70</v>
      </c>
      <c r="E63" s="451">
        <v>2.9963581555472098E-2</v>
      </c>
      <c r="F63" s="452">
        <v>0</v>
      </c>
      <c r="G63" s="452">
        <v>0</v>
      </c>
      <c r="H63" s="452">
        <v>7.1224921164233959E-4</v>
      </c>
      <c r="I63" s="452">
        <v>1.9266863685611054E-3</v>
      </c>
      <c r="J63" s="452">
        <v>0.03</v>
      </c>
      <c r="K63" s="443"/>
      <c r="L63" s="443">
        <v>57809</v>
      </c>
      <c r="M63" s="239">
        <f t="shared" si="15"/>
        <v>1734</v>
      </c>
      <c r="O63" s="452">
        <v>0.03</v>
      </c>
      <c r="P63" s="453">
        <v>0</v>
      </c>
      <c r="Q63" s="452">
        <v>0.03</v>
      </c>
      <c r="R63" s="434">
        <f t="shared" si="16"/>
        <v>0</v>
      </c>
    </row>
    <row r="64" spans="1:18">
      <c r="A64" s="234">
        <f t="shared" si="1"/>
        <v>55</v>
      </c>
      <c r="B64" s="416" t="str">
        <f t="shared" si="17"/>
        <v>53E</v>
      </c>
      <c r="C64" s="418" t="s">
        <v>19</v>
      </c>
      <c r="D64" s="460">
        <v>100</v>
      </c>
      <c r="E64" s="451">
        <v>3.100641617188684E-2</v>
      </c>
      <c r="F64" s="452">
        <v>0</v>
      </c>
      <c r="G64" s="452">
        <v>0</v>
      </c>
      <c r="H64" s="452">
        <v>1.0174988737747708E-3</v>
      </c>
      <c r="I64" s="452">
        <v>2.7524090979444363E-3</v>
      </c>
      <c r="J64" s="452">
        <v>0.03</v>
      </c>
      <c r="K64" s="443"/>
      <c r="L64" s="443">
        <v>396136</v>
      </c>
      <c r="M64" s="239">
        <f t="shared" si="15"/>
        <v>11884</v>
      </c>
      <c r="O64" s="452">
        <v>0.03</v>
      </c>
      <c r="P64" s="453">
        <v>0</v>
      </c>
      <c r="Q64" s="452">
        <v>0.03</v>
      </c>
      <c r="R64" s="434">
        <f t="shared" si="16"/>
        <v>0</v>
      </c>
    </row>
    <row r="65" spans="1:18">
      <c r="A65" s="234">
        <f t="shared" si="1"/>
        <v>56</v>
      </c>
      <c r="B65" s="416" t="str">
        <f t="shared" si="17"/>
        <v>53E</v>
      </c>
      <c r="C65" s="418" t="s">
        <v>19</v>
      </c>
      <c r="D65" s="460">
        <v>150</v>
      </c>
      <c r="E65" s="451">
        <v>3.2744473865911408E-2</v>
      </c>
      <c r="F65" s="452">
        <v>0</v>
      </c>
      <c r="G65" s="452">
        <v>0</v>
      </c>
      <c r="H65" s="452">
        <v>1.5262483106621562E-3</v>
      </c>
      <c r="I65" s="452">
        <v>4.1286136469166545E-3</v>
      </c>
      <c r="J65" s="452">
        <v>0.04</v>
      </c>
      <c r="K65" s="443"/>
      <c r="L65" s="443">
        <v>48875</v>
      </c>
      <c r="M65" s="239">
        <f t="shared" si="15"/>
        <v>1955</v>
      </c>
      <c r="O65" s="452">
        <v>0.04</v>
      </c>
      <c r="P65" s="453">
        <v>0</v>
      </c>
      <c r="Q65" s="452">
        <v>0.04</v>
      </c>
      <c r="R65" s="434">
        <f t="shared" si="16"/>
        <v>0</v>
      </c>
    </row>
    <row r="66" spans="1:18">
      <c r="A66" s="234">
        <f t="shared" si="1"/>
        <v>57</v>
      </c>
      <c r="B66" s="416" t="str">
        <f t="shared" si="17"/>
        <v>53E</v>
      </c>
      <c r="C66" s="418" t="s">
        <v>19</v>
      </c>
      <c r="D66" s="460">
        <v>200</v>
      </c>
      <c r="E66" s="451">
        <v>3.4482531559935983E-2</v>
      </c>
      <c r="F66" s="452">
        <v>0</v>
      </c>
      <c r="G66" s="452">
        <v>0</v>
      </c>
      <c r="H66" s="452">
        <v>2.0349977475495416E-3</v>
      </c>
      <c r="I66" s="452">
        <v>5.5048181958888727E-3</v>
      </c>
      <c r="J66" s="452">
        <v>0.04</v>
      </c>
      <c r="K66" s="443"/>
      <c r="L66" s="443">
        <v>67150</v>
      </c>
      <c r="M66" s="239">
        <f t="shared" si="15"/>
        <v>2686</v>
      </c>
      <c r="O66" s="452">
        <v>0.04</v>
      </c>
      <c r="P66" s="453">
        <v>0</v>
      </c>
      <c r="Q66" s="452">
        <v>0.04</v>
      </c>
      <c r="R66" s="434">
        <f t="shared" si="16"/>
        <v>0</v>
      </c>
    </row>
    <row r="67" spans="1:18">
      <c r="A67" s="234">
        <f t="shared" si="1"/>
        <v>58</v>
      </c>
      <c r="B67" s="416" t="str">
        <f t="shared" si="17"/>
        <v>53E</v>
      </c>
      <c r="C67" s="418" t="s">
        <v>19</v>
      </c>
      <c r="D67" s="460">
        <v>250</v>
      </c>
      <c r="E67" s="451">
        <v>3.6220589253960551E-2</v>
      </c>
      <c r="F67" s="452">
        <v>0</v>
      </c>
      <c r="G67" s="452">
        <v>0</v>
      </c>
      <c r="H67" s="452">
        <v>2.543747184436927E-3</v>
      </c>
      <c r="I67" s="452">
        <v>6.8810227448610909E-3</v>
      </c>
      <c r="J67" s="452">
        <v>0.05</v>
      </c>
      <c r="K67" s="443"/>
      <c r="L67" s="443">
        <v>24753</v>
      </c>
      <c r="M67" s="239">
        <f t="shared" si="15"/>
        <v>1238</v>
      </c>
      <c r="O67" s="452">
        <v>0.05</v>
      </c>
      <c r="P67" s="453">
        <v>0</v>
      </c>
      <c r="Q67" s="452">
        <v>0.05</v>
      </c>
      <c r="R67" s="434">
        <f t="shared" si="16"/>
        <v>0</v>
      </c>
    </row>
    <row r="68" spans="1:18">
      <c r="A68" s="234">
        <f t="shared" si="1"/>
        <v>59</v>
      </c>
      <c r="B68" s="416" t="str">
        <f t="shared" si="17"/>
        <v>53E</v>
      </c>
      <c r="C68" s="418" t="s">
        <v>19</v>
      </c>
      <c r="D68" s="460">
        <v>310</v>
      </c>
      <c r="E68" s="451">
        <v>3.8306258486790035E-2</v>
      </c>
      <c r="F68" s="452">
        <v>0</v>
      </c>
      <c r="G68" s="452">
        <v>0</v>
      </c>
      <c r="H68" s="452">
        <v>3.1542465087017893E-3</v>
      </c>
      <c r="I68" s="452">
        <v>8.5324682036277515E-3</v>
      </c>
      <c r="J68" s="452">
        <v>0.05</v>
      </c>
      <c r="K68" s="443"/>
      <c r="L68" s="443">
        <v>294</v>
      </c>
      <c r="M68" s="239">
        <f t="shared" si="15"/>
        <v>15</v>
      </c>
      <c r="O68" s="452">
        <v>0.05</v>
      </c>
      <c r="P68" s="453">
        <v>0</v>
      </c>
      <c r="Q68" s="452">
        <v>0.05</v>
      </c>
      <c r="R68" s="434">
        <f t="shared" si="16"/>
        <v>0</v>
      </c>
    </row>
    <row r="69" spans="1:18">
      <c r="A69" s="234">
        <f t="shared" si="1"/>
        <v>60</v>
      </c>
      <c r="B69" s="416" t="str">
        <f t="shared" si="17"/>
        <v>53E</v>
      </c>
      <c r="C69" s="418" t="s">
        <v>19</v>
      </c>
      <c r="D69" s="460">
        <v>400</v>
      </c>
      <c r="E69" s="451">
        <v>4.1434762336034263E-2</v>
      </c>
      <c r="F69" s="452">
        <v>0</v>
      </c>
      <c r="G69" s="452">
        <v>0</v>
      </c>
      <c r="H69" s="452">
        <v>4.0699954950990831E-3</v>
      </c>
      <c r="I69" s="452">
        <v>1.1009636391777745E-2</v>
      </c>
      <c r="J69" s="452">
        <v>0.06</v>
      </c>
      <c r="K69" s="443"/>
      <c r="L69" s="443">
        <v>17713</v>
      </c>
      <c r="M69" s="239">
        <f t="shared" si="15"/>
        <v>1063</v>
      </c>
      <c r="O69" s="452">
        <v>0.06</v>
      </c>
      <c r="P69" s="453">
        <v>0</v>
      </c>
      <c r="Q69" s="452">
        <v>0.06</v>
      </c>
      <c r="R69" s="434">
        <f t="shared" si="16"/>
        <v>0</v>
      </c>
    </row>
    <row r="70" spans="1:18">
      <c r="A70" s="234">
        <f t="shared" si="1"/>
        <v>61</v>
      </c>
      <c r="B70" s="416" t="str">
        <f t="shared" si="17"/>
        <v>53E</v>
      </c>
      <c r="C70" s="418" t="s">
        <v>19</v>
      </c>
      <c r="D70" s="460">
        <v>1000</v>
      </c>
      <c r="E70" s="451">
        <v>6.2291454664329109E-2</v>
      </c>
      <c r="F70" s="452">
        <v>0</v>
      </c>
      <c r="G70" s="452">
        <v>0</v>
      </c>
      <c r="H70" s="452">
        <v>1.0174988737747708E-2</v>
      </c>
      <c r="I70" s="452">
        <v>2.7524090979444363E-2</v>
      </c>
      <c r="J70" s="452">
        <v>0.1</v>
      </c>
      <c r="K70" s="443"/>
      <c r="L70" s="443">
        <v>0</v>
      </c>
      <c r="M70" s="239">
        <f t="shared" si="15"/>
        <v>0</v>
      </c>
      <c r="O70" s="452">
        <v>0.1</v>
      </c>
      <c r="P70" s="453">
        <v>0</v>
      </c>
      <c r="Q70" s="452">
        <v>0.1</v>
      </c>
      <c r="R70" s="434">
        <f t="shared" si="16"/>
        <v>0</v>
      </c>
    </row>
    <row r="71" spans="1:18">
      <c r="A71" s="234">
        <f t="shared" si="1"/>
        <v>62</v>
      </c>
      <c r="B71" s="416"/>
      <c r="C71" s="418"/>
      <c r="D71" s="460"/>
      <c r="E71" s="451"/>
      <c r="K71" s="443"/>
      <c r="L71" s="443"/>
    </row>
    <row r="72" spans="1:18">
      <c r="A72" s="544">
        <f t="shared" si="1"/>
        <v>63</v>
      </c>
      <c r="B72" s="416" t="str">
        <f>B70</f>
        <v>53E</v>
      </c>
      <c r="C72" s="418" t="s">
        <v>186</v>
      </c>
      <c r="D72" s="457" t="s">
        <v>187</v>
      </c>
      <c r="E72" s="451">
        <v>3.3752534651193926E-2</v>
      </c>
      <c r="F72" s="452">
        <v>0</v>
      </c>
      <c r="G72" s="452">
        <v>0</v>
      </c>
      <c r="H72" s="452">
        <v>4.5787449319864689E-4</v>
      </c>
      <c r="I72" s="452">
        <v>1.2385840940749963E-3</v>
      </c>
      <c r="J72" s="452">
        <v>0.04</v>
      </c>
      <c r="K72" s="443"/>
      <c r="L72" s="443">
        <v>209552</v>
      </c>
      <c r="M72" s="239">
        <f t="shared" ref="M72:M80" si="18">ROUND(L72*J72,0)</f>
        <v>8382</v>
      </c>
      <c r="O72" s="452">
        <v>0.04</v>
      </c>
      <c r="P72" s="453">
        <v>0</v>
      </c>
      <c r="Q72" s="452">
        <v>0.04</v>
      </c>
      <c r="R72" s="434">
        <f t="shared" ref="R72:R80" si="19">+Q72-J72</f>
        <v>0</v>
      </c>
    </row>
    <row r="73" spans="1:18">
      <c r="A73" s="544">
        <f t="shared" si="1"/>
        <v>64</v>
      </c>
      <c r="B73" s="416" t="str">
        <f>B72</f>
        <v>53E</v>
      </c>
      <c r="C73" s="418" t="s">
        <v>186</v>
      </c>
      <c r="D73" s="457" t="s">
        <v>188</v>
      </c>
      <c r="E73" s="451">
        <v>3.4325201718855183E-2</v>
      </c>
      <c r="F73" s="452">
        <v>0</v>
      </c>
      <c r="G73" s="452">
        <v>0</v>
      </c>
      <c r="H73" s="452">
        <v>7.6312415533107809E-4</v>
      </c>
      <c r="I73" s="452">
        <v>2.0643068234583273E-3</v>
      </c>
      <c r="J73" s="452">
        <v>0.04</v>
      </c>
      <c r="K73" s="443"/>
      <c r="L73" s="443">
        <v>7569</v>
      </c>
      <c r="M73" s="239">
        <f t="shared" si="18"/>
        <v>303</v>
      </c>
      <c r="O73" s="452">
        <v>0.04</v>
      </c>
      <c r="P73" s="453">
        <v>0</v>
      </c>
      <c r="Q73" s="452">
        <v>0.04</v>
      </c>
      <c r="R73" s="434">
        <f t="shared" si="19"/>
        <v>0</v>
      </c>
    </row>
    <row r="74" spans="1:18">
      <c r="A74" s="234">
        <f t="shared" si="1"/>
        <v>65</v>
      </c>
      <c r="B74" s="416" t="str">
        <f t="shared" ref="B74:B80" si="20">B73</f>
        <v>53E</v>
      </c>
      <c r="C74" s="418" t="s">
        <v>186</v>
      </c>
      <c r="D74" s="457" t="s">
        <v>189</v>
      </c>
      <c r="E74" s="451">
        <v>3.4897868786516448E-2</v>
      </c>
      <c r="F74" s="452">
        <v>0</v>
      </c>
      <c r="G74" s="452">
        <v>0</v>
      </c>
      <c r="H74" s="452">
        <v>1.0683738174635093E-3</v>
      </c>
      <c r="I74" s="452">
        <v>2.890029552841658E-3</v>
      </c>
      <c r="J74" s="452">
        <v>0.04</v>
      </c>
      <c r="K74" s="443"/>
      <c r="L74" s="443">
        <v>32482</v>
      </c>
      <c r="M74" s="239">
        <f t="shared" si="18"/>
        <v>1299</v>
      </c>
      <c r="O74" s="452">
        <v>0.04</v>
      </c>
      <c r="P74" s="453">
        <v>0</v>
      </c>
      <c r="Q74" s="452">
        <v>0.04</v>
      </c>
      <c r="R74" s="434">
        <f t="shared" si="19"/>
        <v>0</v>
      </c>
    </row>
    <row r="75" spans="1:18">
      <c r="A75" s="234">
        <f t="shared" si="1"/>
        <v>66</v>
      </c>
      <c r="B75" s="416" t="str">
        <f t="shared" si="20"/>
        <v>53E</v>
      </c>
      <c r="C75" s="418" t="s">
        <v>186</v>
      </c>
      <c r="D75" s="457" t="s">
        <v>190</v>
      </c>
      <c r="E75" s="451">
        <v>3.5470535854177712E-2</v>
      </c>
      <c r="F75" s="452">
        <v>0</v>
      </c>
      <c r="G75" s="452">
        <v>0</v>
      </c>
      <c r="H75" s="452">
        <v>1.3736234795959405E-3</v>
      </c>
      <c r="I75" s="452">
        <v>3.7157522822249887E-3</v>
      </c>
      <c r="J75" s="452">
        <v>0.04</v>
      </c>
      <c r="K75" s="443"/>
      <c r="L75" s="443">
        <v>21558</v>
      </c>
      <c r="M75" s="239">
        <f t="shared" si="18"/>
        <v>862</v>
      </c>
      <c r="O75" s="452">
        <v>0.04</v>
      </c>
      <c r="P75" s="453">
        <v>0</v>
      </c>
      <c r="Q75" s="452">
        <v>0.04</v>
      </c>
      <c r="R75" s="434">
        <f t="shared" si="19"/>
        <v>0</v>
      </c>
    </row>
    <row r="76" spans="1:18">
      <c r="A76" s="234">
        <f t="shared" si="1"/>
        <v>67</v>
      </c>
      <c r="B76" s="416" t="str">
        <f t="shared" si="20"/>
        <v>53E</v>
      </c>
      <c r="C76" s="418" t="s">
        <v>186</v>
      </c>
      <c r="D76" s="457" t="s">
        <v>191</v>
      </c>
      <c r="E76" s="451">
        <v>3.6043202921838977E-2</v>
      </c>
      <c r="F76" s="452">
        <v>0</v>
      </c>
      <c r="G76" s="452">
        <v>0</v>
      </c>
      <c r="H76" s="452">
        <v>1.6788731417283717E-3</v>
      </c>
      <c r="I76" s="452">
        <v>4.5414750116083199E-3</v>
      </c>
      <c r="J76" s="452">
        <v>0.04</v>
      </c>
      <c r="K76" s="443"/>
      <c r="L76" s="443">
        <v>16644</v>
      </c>
      <c r="M76" s="239">
        <f t="shared" si="18"/>
        <v>666</v>
      </c>
      <c r="O76" s="452">
        <v>0.04</v>
      </c>
      <c r="P76" s="453">
        <v>0</v>
      </c>
      <c r="Q76" s="452">
        <v>0.04</v>
      </c>
      <c r="R76" s="434">
        <f t="shared" si="19"/>
        <v>0</v>
      </c>
    </row>
    <row r="77" spans="1:18">
      <c r="A77" s="234">
        <f t="shared" si="1"/>
        <v>68</v>
      </c>
      <c r="B77" s="416" t="str">
        <f t="shared" si="20"/>
        <v>53E</v>
      </c>
      <c r="C77" s="418" t="s">
        <v>186</v>
      </c>
      <c r="D77" s="457" t="s">
        <v>192</v>
      </c>
      <c r="E77" s="451">
        <v>3.6615869989500241E-2</v>
      </c>
      <c r="F77" s="452">
        <v>0</v>
      </c>
      <c r="G77" s="452">
        <v>0</v>
      </c>
      <c r="H77" s="452">
        <v>1.9841228038608031E-3</v>
      </c>
      <c r="I77" s="452">
        <v>5.3671977409916506E-3</v>
      </c>
      <c r="J77" s="452">
        <v>0.04</v>
      </c>
      <c r="K77" s="443"/>
      <c r="L77" s="443">
        <v>5648</v>
      </c>
      <c r="M77" s="239">
        <f t="shared" si="18"/>
        <v>226</v>
      </c>
      <c r="O77" s="452">
        <v>0.04</v>
      </c>
      <c r="P77" s="453">
        <v>0</v>
      </c>
      <c r="Q77" s="452">
        <v>0.04</v>
      </c>
      <c r="R77" s="434">
        <f t="shared" si="19"/>
        <v>0</v>
      </c>
    </row>
    <row r="78" spans="1:18">
      <c r="A78" s="234">
        <f t="shared" si="1"/>
        <v>69</v>
      </c>
      <c r="B78" s="416" t="str">
        <f t="shared" si="20"/>
        <v>53E</v>
      </c>
      <c r="C78" s="418" t="s">
        <v>186</v>
      </c>
      <c r="D78" s="457" t="s">
        <v>193</v>
      </c>
      <c r="E78" s="451">
        <v>3.7188537057161498E-2</v>
      </c>
      <c r="F78" s="452">
        <v>0</v>
      </c>
      <c r="G78" s="452">
        <v>0</v>
      </c>
      <c r="H78" s="452">
        <v>2.2893724659932345E-3</v>
      </c>
      <c r="I78" s="452">
        <v>6.1929204703749813E-3</v>
      </c>
      <c r="J78" s="452">
        <v>0.05</v>
      </c>
      <c r="K78" s="443"/>
      <c r="L78" s="443">
        <v>0</v>
      </c>
      <c r="M78" s="239">
        <f t="shared" si="18"/>
        <v>0</v>
      </c>
      <c r="O78" s="452">
        <v>0.05</v>
      </c>
      <c r="P78" s="453">
        <v>0</v>
      </c>
      <c r="Q78" s="452">
        <v>0.05</v>
      </c>
      <c r="R78" s="434">
        <f t="shared" si="19"/>
        <v>0</v>
      </c>
    </row>
    <row r="79" spans="1:18">
      <c r="A79" s="234">
        <f t="shared" si="1"/>
        <v>70</v>
      </c>
      <c r="B79" s="416" t="str">
        <f t="shared" si="20"/>
        <v>53E</v>
      </c>
      <c r="C79" s="418" t="s">
        <v>186</v>
      </c>
      <c r="D79" s="457" t="s">
        <v>194</v>
      </c>
      <c r="E79" s="451">
        <v>3.7761204124822763E-2</v>
      </c>
      <c r="F79" s="452">
        <v>0</v>
      </c>
      <c r="G79" s="452">
        <v>0</v>
      </c>
      <c r="H79" s="452">
        <v>2.5946221281256654E-3</v>
      </c>
      <c r="I79" s="452">
        <v>7.0186431997583121E-3</v>
      </c>
      <c r="J79" s="452">
        <v>0.05</v>
      </c>
      <c r="K79" s="443"/>
      <c r="L79" s="443">
        <v>288</v>
      </c>
      <c r="M79" s="239">
        <f t="shared" si="18"/>
        <v>14</v>
      </c>
      <c r="O79" s="452">
        <v>0.05</v>
      </c>
      <c r="P79" s="453">
        <v>0</v>
      </c>
      <c r="Q79" s="452">
        <v>0.05</v>
      </c>
      <c r="R79" s="434">
        <f t="shared" si="19"/>
        <v>0</v>
      </c>
    </row>
    <row r="80" spans="1:18">
      <c r="A80" s="234">
        <f t="shared" si="1"/>
        <v>71</v>
      </c>
      <c r="B80" s="416" t="str">
        <f t="shared" si="20"/>
        <v>53E</v>
      </c>
      <c r="C80" s="418" t="s">
        <v>186</v>
      </c>
      <c r="D80" s="457" t="s">
        <v>195</v>
      </c>
      <c r="E80" s="451">
        <v>3.8333871192484027E-2</v>
      </c>
      <c r="F80" s="452">
        <v>0</v>
      </c>
      <c r="G80" s="452">
        <v>0</v>
      </c>
      <c r="H80" s="452">
        <v>2.8998717902580969E-3</v>
      </c>
      <c r="I80" s="452">
        <v>7.8443659291416428E-3</v>
      </c>
      <c r="J80" s="452">
        <v>0.05</v>
      </c>
      <c r="K80" s="443"/>
      <c r="L80" s="443">
        <v>1195</v>
      </c>
      <c r="M80" s="239">
        <f t="shared" si="18"/>
        <v>60</v>
      </c>
      <c r="O80" s="452">
        <v>0.05</v>
      </c>
      <c r="P80" s="453">
        <v>0</v>
      </c>
      <c r="Q80" s="452">
        <v>0.05</v>
      </c>
      <c r="R80" s="434">
        <f t="shared" si="19"/>
        <v>0</v>
      </c>
    </row>
    <row r="81" spans="1:18">
      <c r="A81" s="234">
        <f t="shared" ref="A81:A144" si="21">A80+1</f>
        <v>72</v>
      </c>
      <c r="B81" s="416"/>
      <c r="C81" s="418"/>
      <c r="D81" s="460"/>
      <c r="E81" s="451"/>
      <c r="K81" s="443"/>
      <c r="L81" s="443"/>
    </row>
    <row r="82" spans="1:18">
      <c r="A82" s="234">
        <f t="shared" si="21"/>
        <v>73</v>
      </c>
      <c r="B82" s="416" t="s">
        <v>499</v>
      </c>
      <c r="C82" s="418" t="s">
        <v>19</v>
      </c>
      <c r="D82" s="460">
        <v>50</v>
      </c>
      <c r="E82" s="451">
        <v>0</v>
      </c>
      <c r="F82" s="452">
        <v>0</v>
      </c>
      <c r="G82" s="452">
        <v>0</v>
      </c>
      <c r="H82" s="452">
        <v>5.0874943688738539E-4</v>
      </c>
      <c r="I82" s="452">
        <v>1.3762045489722182E-3</v>
      </c>
      <c r="J82" s="452">
        <v>0</v>
      </c>
      <c r="K82" s="443"/>
      <c r="L82" s="443">
        <v>0</v>
      </c>
      <c r="M82" s="239">
        <f t="shared" ref="M82:M90" si="22">ROUND(L82*J82,0)</f>
        <v>0</v>
      </c>
      <c r="O82" s="452">
        <v>0</v>
      </c>
      <c r="P82" s="453">
        <v>0</v>
      </c>
      <c r="Q82" s="452">
        <v>0</v>
      </c>
      <c r="R82" s="434">
        <f t="shared" ref="R82:R90" si="23">+Q82-J82</f>
        <v>0</v>
      </c>
    </row>
    <row r="83" spans="1:18">
      <c r="A83" s="234">
        <f t="shared" si="21"/>
        <v>74</v>
      </c>
      <c r="B83" s="416" t="str">
        <f t="shared" ref="B83:B90" si="24">+B82</f>
        <v xml:space="preserve">53E - Customer Owned </v>
      </c>
      <c r="C83" s="418" t="s">
        <v>19</v>
      </c>
      <c r="D83" s="460">
        <v>70</v>
      </c>
      <c r="E83" s="451">
        <v>0</v>
      </c>
      <c r="F83" s="452">
        <v>0</v>
      </c>
      <c r="G83" s="452">
        <v>0</v>
      </c>
      <c r="H83" s="452">
        <v>7.1224921164233959E-4</v>
      </c>
      <c r="I83" s="452">
        <v>1.9266863685611054E-3</v>
      </c>
      <c r="J83" s="452">
        <v>0</v>
      </c>
      <c r="K83" s="443"/>
      <c r="L83" s="443">
        <v>0</v>
      </c>
      <c r="M83" s="239">
        <f t="shared" si="22"/>
        <v>0</v>
      </c>
      <c r="O83" s="452">
        <v>0</v>
      </c>
      <c r="P83" s="453">
        <v>0</v>
      </c>
      <c r="Q83" s="452">
        <v>0</v>
      </c>
      <c r="R83" s="434">
        <f t="shared" si="23"/>
        <v>0</v>
      </c>
    </row>
    <row r="84" spans="1:18">
      <c r="A84" s="234">
        <f t="shared" si="21"/>
        <v>75</v>
      </c>
      <c r="B84" s="416" t="str">
        <f t="shared" si="24"/>
        <v xml:space="preserve">53E - Customer Owned </v>
      </c>
      <c r="C84" s="418" t="s">
        <v>19</v>
      </c>
      <c r="D84" s="460">
        <v>100</v>
      </c>
      <c r="E84" s="451">
        <v>0</v>
      </c>
      <c r="F84" s="452">
        <v>0</v>
      </c>
      <c r="G84" s="452">
        <v>0</v>
      </c>
      <c r="H84" s="452">
        <v>1.0174988737747708E-3</v>
      </c>
      <c r="I84" s="452">
        <v>2.7524090979444363E-3</v>
      </c>
      <c r="J84" s="452">
        <v>0</v>
      </c>
      <c r="K84" s="443"/>
      <c r="L84" s="443">
        <v>0</v>
      </c>
      <c r="M84" s="239">
        <f t="shared" si="22"/>
        <v>0</v>
      </c>
      <c r="O84" s="452">
        <v>0</v>
      </c>
      <c r="P84" s="453">
        <v>0</v>
      </c>
      <c r="Q84" s="452">
        <v>0</v>
      </c>
      <c r="R84" s="434">
        <f t="shared" si="23"/>
        <v>0</v>
      </c>
    </row>
    <row r="85" spans="1:18">
      <c r="A85" s="234">
        <f t="shared" si="21"/>
        <v>76</v>
      </c>
      <c r="B85" s="416" t="str">
        <f t="shared" si="24"/>
        <v xml:space="preserve">53E - Customer Owned </v>
      </c>
      <c r="C85" s="418" t="s">
        <v>19</v>
      </c>
      <c r="D85" s="460">
        <v>150</v>
      </c>
      <c r="E85" s="451">
        <v>0</v>
      </c>
      <c r="F85" s="452">
        <v>0</v>
      </c>
      <c r="G85" s="452">
        <v>0</v>
      </c>
      <c r="H85" s="452">
        <v>1.5262483106621562E-3</v>
      </c>
      <c r="I85" s="452">
        <v>4.1286136469166545E-3</v>
      </c>
      <c r="J85" s="452">
        <v>0.01</v>
      </c>
      <c r="K85" s="443"/>
      <c r="L85" s="443">
        <v>0</v>
      </c>
      <c r="M85" s="239">
        <f t="shared" si="22"/>
        <v>0</v>
      </c>
      <c r="O85" s="452">
        <v>0.01</v>
      </c>
      <c r="P85" s="453">
        <v>0</v>
      </c>
      <c r="Q85" s="452">
        <v>0.01</v>
      </c>
      <c r="R85" s="434">
        <f t="shared" si="23"/>
        <v>0</v>
      </c>
    </row>
    <row r="86" spans="1:18">
      <c r="A86" s="234">
        <f t="shared" si="21"/>
        <v>77</v>
      </c>
      <c r="B86" s="416" t="str">
        <f t="shared" si="24"/>
        <v xml:space="preserve">53E - Customer Owned </v>
      </c>
      <c r="C86" s="418" t="s">
        <v>19</v>
      </c>
      <c r="D86" s="460">
        <v>200</v>
      </c>
      <c r="E86" s="451">
        <v>0</v>
      </c>
      <c r="F86" s="452">
        <v>0</v>
      </c>
      <c r="G86" s="452">
        <v>0</v>
      </c>
      <c r="H86" s="452">
        <v>2.0349977475495416E-3</v>
      </c>
      <c r="I86" s="452">
        <v>5.5048181958888727E-3</v>
      </c>
      <c r="J86" s="452">
        <v>0.01</v>
      </c>
      <c r="K86" s="443"/>
      <c r="L86" s="443">
        <v>0</v>
      </c>
      <c r="M86" s="239">
        <f t="shared" si="22"/>
        <v>0</v>
      </c>
      <c r="O86" s="452">
        <v>0.01</v>
      </c>
      <c r="P86" s="453">
        <v>0</v>
      </c>
      <c r="Q86" s="452">
        <v>0.01</v>
      </c>
      <c r="R86" s="434">
        <f t="shared" si="23"/>
        <v>0</v>
      </c>
    </row>
    <row r="87" spans="1:18">
      <c r="A87" s="234">
        <f t="shared" si="21"/>
        <v>78</v>
      </c>
      <c r="B87" s="416" t="str">
        <f t="shared" si="24"/>
        <v xml:space="preserve">53E - Customer Owned </v>
      </c>
      <c r="C87" s="418" t="s">
        <v>19</v>
      </c>
      <c r="D87" s="460">
        <v>250</v>
      </c>
      <c r="E87" s="451">
        <v>0</v>
      </c>
      <c r="F87" s="452">
        <v>0</v>
      </c>
      <c r="G87" s="452">
        <v>0</v>
      </c>
      <c r="H87" s="452">
        <v>2.543747184436927E-3</v>
      </c>
      <c r="I87" s="452">
        <v>6.8810227448610909E-3</v>
      </c>
      <c r="J87" s="452">
        <v>0.01</v>
      </c>
      <c r="K87" s="443"/>
      <c r="L87" s="443">
        <v>0</v>
      </c>
      <c r="M87" s="239">
        <f t="shared" si="22"/>
        <v>0</v>
      </c>
      <c r="O87" s="452">
        <v>0.01</v>
      </c>
      <c r="P87" s="453">
        <v>0</v>
      </c>
      <c r="Q87" s="452">
        <v>0.01</v>
      </c>
      <c r="R87" s="434">
        <f t="shared" si="23"/>
        <v>0</v>
      </c>
    </row>
    <row r="88" spans="1:18">
      <c r="A88" s="234">
        <f t="shared" si="21"/>
        <v>79</v>
      </c>
      <c r="B88" s="416" t="str">
        <f t="shared" si="24"/>
        <v xml:space="preserve">53E - Customer Owned </v>
      </c>
      <c r="C88" s="418" t="s">
        <v>19</v>
      </c>
      <c r="D88" s="460">
        <v>310</v>
      </c>
      <c r="E88" s="451">
        <v>0</v>
      </c>
      <c r="F88" s="452">
        <v>0</v>
      </c>
      <c r="G88" s="452">
        <v>0</v>
      </c>
      <c r="H88" s="452">
        <v>3.1542465087017893E-3</v>
      </c>
      <c r="I88" s="452">
        <v>8.5324682036277515E-3</v>
      </c>
      <c r="J88" s="452">
        <v>0.01</v>
      </c>
      <c r="K88" s="443"/>
      <c r="L88" s="443">
        <v>0</v>
      </c>
      <c r="M88" s="239">
        <f t="shared" si="22"/>
        <v>0</v>
      </c>
      <c r="O88" s="452">
        <v>0.01</v>
      </c>
      <c r="P88" s="453">
        <v>0</v>
      </c>
      <c r="Q88" s="452">
        <v>0.01</v>
      </c>
      <c r="R88" s="434">
        <f t="shared" si="23"/>
        <v>0</v>
      </c>
    </row>
    <row r="89" spans="1:18">
      <c r="A89" s="234">
        <f t="shared" si="21"/>
        <v>80</v>
      </c>
      <c r="B89" s="416" t="str">
        <f t="shared" si="24"/>
        <v xml:space="preserve">53E - Customer Owned </v>
      </c>
      <c r="C89" s="418" t="s">
        <v>19</v>
      </c>
      <c r="D89" s="460">
        <v>400</v>
      </c>
      <c r="E89" s="451">
        <v>0</v>
      </c>
      <c r="F89" s="452">
        <v>0</v>
      </c>
      <c r="G89" s="452">
        <v>0</v>
      </c>
      <c r="H89" s="452">
        <v>4.0699954950990831E-3</v>
      </c>
      <c r="I89" s="452">
        <v>1.1009636391777745E-2</v>
      </c>
      <c r="J89" s="452">
        <v>0.02</v>
      </c>
      <c r="K89" s="443"/>
      <c r="L89" s="443">
        <v>0</v>
      </c>
      <c r="M89" s="239">
        <f t="shared" si="22"/>
        <v>0</v>
      </c>
      <c r="O89" s="452">
        <v>0.02</v>
      </c>
      <c r="P89" s="453">
        <v>0</v>
      </c>
      <c r="Q89" s="452">
        <v>0.02</v>
      </c>
      <c r="R89" s="434">
        <f t="shared" si="23"/>
        <v>0</v>
      </c>
    </row>
    <row r="90" spans="1:18">
      <c r="A90" s="234">
        <f t="shared" si="21"/>
        <v>81</v>
      </c>
      <c r="B90" s="416" t="str">
        <f t="shared" si="24"/>
        <v xml:space="preserve">53E - Customer Owned </v>
      </c>
      <c r="C90" s="418" t="s">
        <v>19</v>
      </c>
      <c r="D90" s="460">
        <v>1000</v>
      </c>
      <c r="E90" s="451">
        <v>0</v>
      </c>
      <c r="F90" s="452">
        <v>0</v>
      </c>
      <c r="G90" s="452">
        <v>0</v>
      </c>
      <c r="H90" s="452">
        <v>1.0174988737747708E-2</v>
      </c>
      <c r="I90" s="452">
        <v>2.7524090979444363E-2</v>
      </c>
      <c r="J90" s="452">
        <v>0.04</v>
      </c>
      <c r="K90" s="443"/>
      <c r="L90" s="443">
        <v>0</v>
      </c>
      <c r="M90" s="239">
        <f t="shared" si="22"/>
        <v>0</v>
      </c>
      <c r="O90" s="452">
        <v>0.04</v>
      </c>
      <c r="P90" s="453">
        <v>0</v>
      </c>
      <c r="Q90" s="452">
        <v>0.04</v>
      </c>
      <c r="R90" s="434">
        <f t="shared" si="23"/>
        <v>0</v>
      </c>
    </row>
    <row r="91" spans="1:18">
      <c r="A91" s="234">
        <f t="shared" si="21"/>
        <v>82</v>
      </c>
      <c r="B91" s="416"/>
      <c r="C91" s="418"/>
      <c r="D91" s="460"/>
      <c r="E91" s="451"/>
      <c r="K91" s="443"/>
      <c r="L91" s="443"/>
    </row>
    <row r="92" spans="1:18">
      <c r="A92" s="544">
        <f t="shared" si="21"/>
        <v>83</v>
      </c>
      <c r="B92" s="416" t="str">
        <f>B90</f>
        <v xml:space="preserve">53E - Customer Owned </v>
      </c>
      <c r="C92" s="416" t="s">
        <v>198</v>
      </c>
      <c r="D92" s="460">
        <v>70</v>
      </c>
      <c r="E92" s="451">
        <v>0</v>
      </c>
      <c r="F92" s="452">
        <v>0</v>
      </c>
      <c r="G92" s="452">
        <v>0</v>
      </c>
      <c r="H92" s="452">
        <v>7.1224921164233959E-4</v>
      </c>
      <c r="I92" s="452">
        <v>1.9266863685611054E-3</v>
      </c>
      <c r="J92" s="452">
        <v>0</v>
      </c>
      <c r="K92" s="443"/>
      <c r="L92" s="443">
        <v>0</v>
      </c>
      <c r="M92" s="239">
        <f t="shared" ref="M92:M97" si="25">ROUND(L92*J92,0)</f>
        <v>0</v>
      </c>
      <c r="O92" s="452">
        <v>0</v>
      </c>
      <c r="P92" s="453">
        <v>0</v>
      </c>
      <c r="Q92" s="452">
        <v>0</v>
      </c>
      <c r="R92" s="434">
        <f t="shared" ref="R92:R97" si="26">+Q92-J92</f>
        <v>0</v>
      </c>
    </row>
    <row r="93" spans="1:18">
      <c r="A93" s="544">
        <f t="shared" si="21"/>
        <v>84</v>
      </c>
      <c r="B93" s="416" t="str">
        <f>+B92</f>
        <v xml:space="preserve">53E - Customer Owned </v>
      </c>
      <c r="C93" s="416" t="s">
        <v>198</v>
      </c>
      <c r="D93" s="460">
        <v>100</v>
      </c>
      <c r="E93" s="451">
        <v>0</v>
      </c>
      <c r="F93" s="452">
        <v>0</v>
      </c>
      <c r="G93" s="452">
        <v>0</v>
      </c>
      <c r="H93" s="452">
        <v>1.0174988737747708E-3</v>
      </c>
      <c r="I93" s="452">
        <v>2.7524090979444363E-3</v>
      </c>
      <c r="J93" s="452">
        <v>0</v>
      </c>
      <c r="K93" s="443"/>
      <c r="L93" s="443">
        <v>0</v>
      </c>
      <c r="M93" s="239">
        <f t="shared" si="25"/>
        <v>0</v>
      </c>
      <c r="O93" s="452">
        <v>0</v>
      </c>
      <c r="P93" s="453">
        <v>0</v>
      </c>
      <c r="Q93" s="452">
        <v>0</v>
      </c>
      <c r="R93" s="434">
        <f t="shared" si="26"/>
        <v>0</v>
      </c>
    </row>
    <row r="94" spans="1:18">
      <c r="A94" s="544">
        <f t="shared" si="21"/>
        <v>85</v>
      </c>
      <c r="B94" s="416" t="str">
        <f>+B93</f>
        <v xml:space="preserve">53E - Customer Owned </v>
      </c>
      <c r="C94" s="416" t="s">
        <v>198</v>
      </c>
      <c r="D94" s="460">
        <v>150</v>
      </c>
      <c r="E94" s="451">
        <v>0</v>
      </c>
      <c r="F94" s="452">
        <v>0</v>
      </c>
      <c r="G94" s="452">
        <v>0</v>
      </c>
      <c r="H94" s="452">
        <v>1.5262483106621562E-3</v>
      </c>
      <c r="I94" s="452">
        <v>4.1286136469166545E-3</v>
      </c>
      <c r="J94" s="452">
        <v>0.01</v>
      </c>
      <c r="K94" s="443"/>
      <c r="L94" s="443">
        <v>0</v>
      </c>
      <c r="M94" s="239">
        <f t="shared" si="25"/>
        <v>0</v>
      </c>
      <c r="O94" s="452">
        <v>0.01</v>
      </c>
      <c r="P94" s="453">
        <v>0</v>
      </c>
      <c r="Q94" s="452">
        <v>0.01</v>
      </c>
      <c r="R94" s="434">
        <f t="shared" si="26"/>
        <v>0</v>
      </c>
    </row>
    <row r="95" spans="1:18">
      <c r="A95" s="544">
        <f t="shared" si="21"/>
        <v>86</v>
      </c>
      <c r="B95" s="416" t="str">
        <f>+B94</f>
        <v xml:space="preserve">53E - Customer Owned </v>
      </c>
      <c r="C95" s="416" t="s">
        <v>198</v>
      </c>
      <c r="D95" s="460">
        <v>175</v>
      </c>
      <c r="E95" s="451">
        <v>0</v>
      </c>
      <c r="F95" s="452">
        <v>0</v>
      </c>
      <c r="G95" s="452">
        <v>0</v>
      </c>
      <c r="H95" s="452">
        <v>1.7806230291058489E-3</v>
      </c>
      <c r="I95" s="452">
        <v>4.8167159214027632E-3</v>
      </c>
      <c r="J95" s="452">
        <v>0.01</v>
      </c>
      <c r="K95" s="443"/>
      <c r="L95" s="443">
        <v>48</v>
      </c>
      <c r="M95" s="239">
        <f t="shared" si="25"/>
        <v>0</v>
      </c>
      <c r="O95" s="452">
        <v>0.01</v>
      </c>
      <c r="P95" s="453">
        <v>0</v>
      </c>
      <c r="Q95" s="452">
        <v>0.01</v>
      </c>
      <c r="R95" s="434">
        <f t="shared" si="26"/>
        <v>0</v>
      </c>
    </row>
    <row r="96" spans="1:18">
      <c r="A96" s="544">
        <f t="shared" si="21"/>
        <v>87</v>
      </c>
      <c r="B96" s="416" t="str">
        <f>+B95</f>
        <v xml:space="preserve">53E - Customer Owned </v>
      </c>
      <c r="C96" s="416" t="s">
        <v>198</v>
      </c>
      <c r="D96" s="460">
        <v>250</v>
      </c>
      <c r="E96" s="451">
        <v>0</v>
      </c>
      <c r="F96" s="452">
        <v>0</v>
      </c>
      <c r="G96" s="452">
        <v>0</v>
      </c>
      <c r="H96" s="452">
        <v>2.543747184436927E-3</v>
      </c>
      <c r="I96" s="452">
        <v>6.8810227448610909E-3</v>
      </c>
      <c r="J96" s="452">
        <v>0.01</v>
      </c>
      <c r="K96" s="443"/>
      <c r="L96" s="443">
        <v>0</v>
      </c>
      <c r="M96" s="239">
        <f t="shared" si="25"/>
        <v>0</v>
      </c>
      <c r="O96" s="452">
        <v>0.01</v>
      </c>
      <c r="P96" s="453">
        <v>0</v>
      </c>
      <c r="Q96" s="452">
        <v>0.01</v>
      </c>
      <c r="R96" s="434">
        <f t="shared" si="26"/>
        <v>0</v>
      </c>
    </row>
    <row r="97" spans="1:18">
      <c r="A97" s="544">
        <f t="shared" si="21"/>
        <v>88</v>
      </c>
      <c r="B97" s="416" t="str">
        <f>+B96</f>
        <v xml:space="preserve">53E - Customer Owned </v>
      </c>
      <c r="C97" s="416" t="s">
        <v>198</v>
      </c>
      <c r="D97" s="460">
        <v>400</v>
      </c>
      <c r="E97" s="451">
        <v>0</v>
      </c>
      <c r="F97" s="452">
        <v>0</v>
      </c>
      <c r="G97" s="452">
        <v>0</v>
      </c>
      <c r="H97" s="452">
        <v>4.0699954950990831E-3</v>
      </c>
      <c r="I97" s="452">
        <v>1.1009636391777745E-2</v>
      </c>
      <c r="J97" s="452">
        <v>0.02</v>
      </c>
      <c r="K97" s="443"/>
      <c r="L97" s="443">
        <v>0</v>
      </c>
      <c r="M97" s="239">
        <f t="shared" si="25"/>
        <v>0</v>
      </c>
      <c r="O97" s="452">
        <v>0.02</v>
      </c>
      <c r="P97" s="453">
        <v>0</v>
      </c>
      <c r="Q97" s="452">
        <v>0.02</v>
      </c>
      <c r="R97" s="434">
        <f t="shared" si="26"/>
        <v>0</v>
      </c>
    </row>
    <row r="98" spans="1:18">
      <c r="A98" s="544">
        <f t="shared" si="21"/>
        <v>89</v>
      </c>
      <c r="B98" s="416"/>
      <c r="C98" s="418"/>
      <c r="D98" s="460"/>
      <c r="E98" s="451"/>
      <c r="K98" s="443"/>
      <c r="L98" s="443"/>
    </row>
    <row r="99" spans="1:18">
      <c r="A99" s="544">
        <f t="shared" si="21"/>
        <v>90</v>
      </c>
      <c r="B99" s="416" t="str">
        <f>+B89</f>
        <v xml:space="preserve">53E - Customer Owned </v>
      </c>
      <c r="C99" s="418" t="s">
        <v>186</v>
      </c>
      <c r="D99" s="457" t="s">
        <v>187</v>
      </c>
      <c r="E99" s="451">
        <v>0</v>
      </c>
      <c r="F99" s="452">
        <v>0</v>
      </c>
      <c r="G99" s="452">
        <v>0</v>
      </c>
      <c r="H99" s="452">
        <v>4.5787449319864689E-4</v>
      </c>
      <c r="I99" s="452">
        <v>1.2385840940749963E-3</v>
      </c>
      <c r="J99" s="452">
        <v>0</v>
      </c>
      <c r="K99" s="443"/>
      <c r="L99" s="443">
        <v>0</v>
      </c>
      <c r="M99" s="239">
        <f t="shared" ref="M99:M107" si="27">ROUND(L99*J99,0)</f>
        <v>0</v>
      </c>
      <c r="O99" s="452">
        <v>0</v>
      </c>
      <c r="P99" s="453">
        <v>0</v>
      </c>
      <c r="Q99" s="452">
        <v>0</v>
      </c>
      <c r="R99" s="434">
        <f t="shared" ref="R99:R107" si="28">+Q99-J99</f>
        <v>0</v>
      </c>
    </row>
    <row r="100" spans="1:18">
      <c r="A100" s="544">
        <f t="shared" si="21"/>
        <v>91</v>
      </c>
      <c r="B100" s="416" t="str">
        <f t="shared" ref="B100:B107" si="29">+B99</f>
        <v xml:space="preserve">53E - Customer Owned </v>
      </c>
      <c r="C100" s="418" t="s">
        <v>186</v>
      </c>
      <c r="D100" s="457" t="s">
        <v>188</v>
      </c>
      <c r="E100" s="451">
        <v>0</v>
      </c>
      <c r="F100" s="452">
        <v>0</v>
      </c>
      <c r="G100" s="452">
        <v>0</v>
      </c>
      <c r="H100" s="452">
        <v>7.6312415533107809E-4</v>
      </c>
      <c r="I100" s="452">
        <v>2.0643068234583273E-3</v>
      </c>
      <c r="J100" s="452">
        <v>0</v>
      </c>
      <c r="K100" s="443"/>
      <c r="L100" s="443">
        <v>0</v>
      </c>
      <c r="M100" s="239">
        <f t="shared" si="27"/>
        <v>0</v>
      </c>
      <c r="O100" s="452">
        <v>0</v>
      </c>
      <c r="P100" s="453">
        <v>0</v>
      </c>
      <c r="Q100" s="452">
        <v>0</v>
      </c>
      <c r="R100" s="434">
        <f t="shared" si="28"/>
        <v>0</v>
      </c>
    </row>
    <row r="101" spans="1:18">
      <c r="A101" s="544">
        <f t="shared" si="21"/>
        <v>92</v>
      </c>
      <c r="B101" s="416" t="str">
        <f t="shared" si="29"/>
        <v xml:space="preserve">53E - Customer Owned </v>
      </c>
      <c r="C101" s="418" t="s">
        <v>186</v>
      </c>
      <c r="D101" s="457" t="s">
        <v>189</v>
      </c>
      <c r="E101" s="451">
        <v>0</v>
      </c>
      <c r="F101" s="452">
        <v>0</v>
      </c>
      <c r="G101" s="452">
        <v>0</v>
      </c>
      <c r="H101" s="452">
        <v>1.0683738174635093E-3</v>
      </c>
      <c r="I101" s="452">
        <v>2.890029552841658E-3</v>
      </c>
      <c r="J101" s="452">
        <v>0</v>
      </c>
      <c r="K101" s="443"/>
      <c r="L101" s="443">
        <v>0</v>
      </c>
      <c r="M101" s="239">
        <f t="shared" si="27"/>
        <v>0</v>
      </c>
      <c r="O101" s="452">
        <v>0</v>
      </c>
      <c r="P101" s="453">
        <v>0</v>
      </c>
      <c r="Q101" s="452">
        <v>0</v>
      </c>
      <c r="R101" s="434">
        <f t="shared" si="28"/>
        <v>0</v>
      </c>
    </row>
    <row r="102" spans="1:18">
      <c r="A102" s="544">
        <f t="shared" si="21"/>
        <v>93</v>
      </c>
      <c r="B102" s="416" t="str">
        <f t="shared" si="29"/>
        <v xml:space="preserve">53E - Customer Owned </v>
      </c>
      <c r="C102" s="418" t="s">
        <v>186</v>
      </c>
      <c r="D102" s="457" t="s">
        <v>190</v>
      </c>
      <c r="E102" s="451">
        <v>0</v>
      </c>
      <c r="F102" s="452">
        <v>0</v>
      </c>
      <c r="G102" s="452">
        <v>0</v>
      </c>
      <c r="H102" s="452">
        <v>1.3736234795959405E-3</v>
      </c>
      <c r="I102" s="452">
        <v>3.7157522822249887E-3</v>
      </c>
      <c r="J102" s="452">
        <v>0.01</v>
      </c>
      <c r="K102" s="443"/>
      <c r="L102" s="443">
        <v>0</v>
      </c>
      <c r="M102" s="239">
        <f t="shared" si="27"/>
        <v>0</v>
      </c>
      <c r="O102" s="452">
        <v>0.01</v>
      </c>
      <c r="P102" s="453">
        <v>0</v>
      </c>
      <c r="Q102" s="452">
        <v>0.01</v>
      </c>
      <c r="R102" s="434">
        <f t="shared" si="28"/>
        <v>0</v>
      </c>
    </row>
    <row r="103" spans="1:18">
      <c r="A103" s="544">
        <f t="shared" si="21"/>
        <v>94</v>
      </c>
      <c r="B103" s="416" t="str">
        <f t="shared" si="29"/>
        <v xml:space="preserve">53E - Customer Owned </v>
      </c>
      <c r="C103" s="418" t="s">
        <v>186</v>
      </c>
      <c r="D103" s="457" t="s">
        <v>191</v>
      </c>
      <c r="E103" s="451">
        <v>0</v>
      </c>
      <c r="F103" s="452">
        <v>0</v>
      </c>
      <c r="G103" s="452">
        <v>0</v>
      </c>
      <c r="H103" s="452">
        <v>1.6788731417283717E-3</v>
      </c>
      <c r="I103" s="452">
        <v>4.5414750116083199E-3</v>
      </c>
      <c r="J103" s="452">
        <v>0.01</v>
      </c>
      <c r="K103" s="443"/>
      <c r="L103" s="443">
        <v>0</v>
      </c>
      <c r="M103" s="239">
        <f t="shared" si="27"/>
        <v>0</v>
      </c>
      <c r="O103" s="452">
        <v>0.01</v>
      </c>
      <c r="P103" s="453">
        <v>0</v>
      </c>
      <c r="Q103" s="452">
        <v>0.01</v>
      </c>
      <c r="R103" s="434">
        <f t="shared" si="28"/>
        <v>0</v>
      </c>
    </row>
    <row r="104" spans="1:18">
      <c r="A104" s="544">
        <f t="shared" si="21"/>
        <v>95</v>
      </c>
      <c r="B104" s="416" t="str">
        <f t="shared" si="29"/>
        <v xml:space="preserve">53E - Customer Owned </v>
      </c>
      <c r="C104" s="418" t="s">
        <v>186</v>
      </c>
      <c r="D104" s="457" t="s">
        <v>192</v>
      </c>
      <c r="E104" s="451">
        <v>0</v>
      </c>
      <c r="F104" s="452">
        <v>0</v>
      </c>
      <c r="G104" s="452">
        <v>0</v>
      </c>
      <c r="H104" s="452">
        <v>1.9841228038608031E-3</v>
      </c>
      <c r="I104" s="452">
        <v>5.3671977409916506E-3</v>
      </c>
      <c r="J104" s="452">
        <v>0.01</v>
      </c>
      <c r="K104" s="443"/>
      <c r="L104" s="443">
        <v>0</v>
      </c>
      <c r="M104" s="239">
        <f t="shared" si="27"/>
        <v>0</v>
      </c>
      <c r="O104" s="452">
        <v>0.01</v>
      </c>
      <c r="P104" s="453">
        <v>0</v>
      </c>
      <c r="Q104" s="452">
        <v>0.01</v>
      </c>
      <c r="R104" s="434">
        <f t="shared" si="28"/>
        <v>0</v>
      </c>
    </row>
    <row r="105" spans="1:18">
      <c r="A105" s="544">
        <f t="shared" si="21"/>
        <v>96</v>
      </c>
      <c r="B105" s="416" t="str">
        <f t="shared" si="29"/>
        <v xml:space="preserve">53E - Customer Owned </v>
      </c>
      <c r="C105" s="418" t="s">
        <v>186</v>
      </c>
      <c r="D105" s="457" t="s">
        <v>193</v>
      </c>
      <c r="E105" s="451">
        <v>0</v>
      </c>
      <c r="F105" s="452">
        <v>0</v>
      </c>
      <c r="G105" s="452">
        <v>0</v>
      </c>
      <c r="H105" s="452">
        <v>2.2893724659932345E-3</v>
      </c>
      <c r="I105" s="452">
        <v>6.1929204703749813E-3</v>
      </c>
      <c r="J105" s="452">
        <v>0.01</v>
      </c>
      <c r="K105" s="443"/>
      <c r="L105" s="443">
        <v>0</v>
      </c>
      <c r="M105" s="239">
        <f t="shared" si="27"/>
        <v>0</v>
      </c>
      <c r="O105" s="452">
        <v>0.01</v>
      </c>
      <c r="P105" s="453">
        <v>0</v>
      </c>
      <c r="Q105" s="452">
        <v>0.01</v>
      </c>
      <c r="R105" s="434">
        <f t="shared" si="28"/>
        <v>0</v>
      </c>
    </row>
    <row r="106" spans="1:18">
      <c r="A106" s="544">
        <f t="shared" si="21"/>
        <v>97</v>
      </c>
      <c r="B106" s="416" t="str">
        <f t="shared" si="29"/>
        <v xml:space="preserve">53E - Customer Owned </v>
      </c>
      <c r="C106" s="418" t="s">
        <v>186</v>
      </c>
      <c r="D106" s="457" t="s">
        <v>194</v>
      </c>
      <c r="E106" s="451">
        <v>0</v>
      </c>
      <c r="F106" s="452">
        <v>0</v>
      </c>
      <c r="G106" s="452">
        <v>0</v>
      </c>
      <c r="H106" s="452">
        <v>2.5946221281256654E-3</v>
      </c>
      <c r="I106" s="452">
        <v>7.0186431997583121E-3</v>
      </c>
      <c r="J106" s="452">
        <v>0.01</v>
      </c>
      <c r="K106" s="443"/>
      <c r="L106" s="443">
        <v>0</v>
      </c>
      <c r="M106" s="239">
        <f t="shared" si="27"/>
        <v>0</v>
      </c>
      <c r="O106" s="452">
        <v>0.01</v>
      </c>
      <c r="P106" s="453">
        <v>0</v>
      </c>
      <c r="Q106" s="452">
        <v>0.01</v>
      </c>
      <c r="R106" s="434">
        <f t="shared" si="28"/>
        <v>0</v>
      </c>
    </row>
    <row r="107" spans="1:18">
      <c r="A107" s="544">
        <f t="shared" si="21"/>
        <v>98</v>
      </c>
      <c r="B107" s="416" t="str">
        <f t="shared" si="29"/>
        <v xml:space="preserve">53E - Customer Owned </v>
      </c>
      <c r="C107" s="418" t="s">
        <v>186</v>
      </c>
      <c r="D107" s="457" t="s">
        <v>195</v>
      </c>
      <c r="E107" s="451">
        <v>0</v>
      </c>
      <c r="F107" s="452">
        <v>0</v>
      </c>
      <c r="G107" s="452">
        <v>0</v>
      </c>
      <c r="H107" s="452">
        <v>2.8998717902580969E-3</v>
      </c>
      <c r="I107" s="452">
        <v>7.8443659291416428E-3</v>
      </c>
      <c r="J107" s="452">
        <v>0.01</v>
      </c>
      <c r="K107" s="443"/>
      <c r="L107" s="443">
        <v>0</v>
      </c>
      <c r="M107" s="239">
        <f t="shared" si="27"/>
        <v>0</v>
      </c>
      <c r="O107" s="452">
        <v>0.01</v>
      </c>
      <c r="P107" s="453">
        <v>0</v>
      </c>
      <c r="Q107" s="452">
        <v>0.01</v>
      </c>
      <c r="R107" s="434">
        <f t="shared" si="28"/>
        <v>0</v>
      </c>
    </row>
    <row r="108" spans="1:18">
      <c r="A108" s="234">
        <f t="shared" si="21"/>
        <v>99</v>
      </c>
      <c r="B108" s="461"/>
      <c r="C108" s="418"/>
      <c r="D108" s="460"/>
      <c r="E108" s="451"/>
      <c r="K108" s="443"/>
      <c r="L108" s="443"/>
    </row>
    <row r="109" spans="1:18">
      <c r="A109" s="234">
        <f t="shared" si="21"/>
        <v>100</v>
      </c>
      <c r="B109" s="445" t="s">
        <v>201</v>
      </c>
      <c r="D109" s="448"/>
      <c r="E109" s="451"/>
      <c r="K109" s="443"/>
      <c r="L109" s="443"/>
    </row>
    <row r="110" spans="1:18">
      <c r="A110" s="234">
        <f t="shared" si="21"/>
        <v>101</v>
      </c>
      <c r="B110" s="416" t="s">
        <v>202</v>
      </c>
      <c r="C110" s="418" t="s">
        <v>19</v>
      </c>
      <c r="D110" s="460">
        <v>50</v>
      </c>
      <c r="E110" s="451">
        <v>0</v>
      </c>
      <c r="F110" s="452">
        <v>0</v>
      </c>
      <c r="G110" s="452">
        <v>0</v>
      </c>
      <c r="H110" s="452">
        <v>5.0874943688738539E-4</v>
      </c>
      <c r="I110" s="452">
        <v>1.3762045489722182E-3</v>
      </c>
      <c r="J110" s="452">
        <v>0</v>
      </c>
      <c r="K110" s="443"/>
      <c r="L110" s="443">
        <v>456</v>
      </c>
      <c r="M110" s="239">
        <f t="shared" ref="M110:M118" si="30">ROUND(L110*J110,0)</f>
        <v>0</v>
      </c>
      <c r="O110" s="452">
        <v>0</v>
      </c>
      <c r="P110" s="453">
        <v>0</v>
      </c>
      <c r="Q110" s="452">
        <v>0</v>
      </c>
      <c r="R110" s="434">
        <f t="shared" ref="R110:R118" si="31">+Q110-J110</f>
        <v>0</v>
      </c>
    </row>
    <row r="111" spans="1:18">
      <c r="A111" s="234">
        <f t="shared" si="21"/>
        <v>102</v>
      </c>
      <c r="B111" s="416" t="str">
        <f t="shared" ref="B111:B118" si="32">+B110</f>
        <v>54E</v>
      </c>
      <c r="C111" s="418" t="s">
        <v>19</v>
      </c>
      <c r="D111" s="460">
        <v>70</v>
      </c>
      <c r="E111" s="451">
        <v>0</v>
      </c>
      <c r="F111" s="452">
        <v>0</v>
      </c>
      <c r="G111" s="452">
        <v>0</v>
      </c>
      <c r="H111" s="452">
        <v>7.1224921164233959E-4</v>
      </c>
      <c r="I111" s="452">
        <v>1.9266863685611054E-3</v>
      </c>
      <c r="J111" s="452">
        <v>0</v>
      </c>
      <c r="K111" s="443"/>
      <c r="L111" s="443">
        <v>8875</v>
      </c>
      <c r="M111" s="239">
        <f t="shared" si="30"/>
        <v>0</v>
      </c>
      <c r="O111" s="452">
        <v>0</v>
      </c>
      <c r="P111" s="453">
        <v>0</v>
      </c>
      <c r="Q111" s="452">
        <v>0</v>
      </c>
      <c r="R111" s="434">
        <f t="shared" si="31"/>
        <v>0</v>
      </c>
    </row>
    <row r="112" spans="1:18">
      <c r="A112" s="234">
        <f t="shared" si="21"/>
        <v>103</v>
      </c>
      <c r="B112" s="416" t="str">
        <f t="shared" si="32"/>
        <v>54E</v>
      </c>
      <c r="C112" s="418" t="s">
        <v>19</v>
      </c>
      <c r="D112" s="460">
        <v>100</v>
      </c>
      <c r="E112" s="451">
        <v>0</v>
      </c>
      <c r="F112" s="452">
        <v>0</v>
      </c>
      <c r="G112" s="452">
        <v>0</v>
      </c>
      <c r="H112" s="452">
        <v>1.0174988737747708E-3</v>
      </c>
      <c r="I112" s="452">
        <v>2.7524090979444363E-3</v>
      </c>
      <c r="J112" s="452">
        <v>0</v>
      </c>
      <c r="K112" s="443"/>
      <c r="L112" s="443">
        <v>20635</v>
      </c>
      <c r="M112" s="239">
        <f t="shared" si="30"/>
        <v>0</v>
      </c>
      <c r="O112" s="452">
        <v>0</v>
      </c>
      <c r="P112" s="453">
        <v>0</v>
      </c>
      <c r="Q112" s="452">
        <v>0</v>
      </c>
      <c r="R112" s="434">
        <f t="shared" si="31"/>
        <v>0</v>
      </c>
    </row>
    <row r="113" spans="1:18">
      <c r="A113" s="234">
        <f t="shared" si="21"/>
        <v>104</v>
      </c>
      <c r="B113" s="416" t="str">
        <f t="shared" si="32"/>
        <v>54E</v>
      </c>
      <c r="C113" s="418" t="s">
        <v>19</v>
      </c>
      <c r="D113" s="460">
        <v>150</v>
      </c>
      <c r="E113" s="451">
        <v>0</v>
      </c>
      <c r="F113" s="452">
        <v>0</v>
      </c>
      <c r="G113" s="452">
        <v>0</v>
      </c>
      <c r="H113" s="452">
        <v>1.5262483106621562E-3</v>
      </c>
      <c r="I113" s="452">
        <v>4.1286136469166545E-3</v>
      </c>
      <c r="J113" s="452">
        <v>0.01</v>
      </c>
      <c r="K113" s="443"/>
      <c r="L113" s="443">
        <v>6279</v>
      </c>
      <c r="M113" s="239">
        <f t="shared" si="30"/>
        <v>63</v>
      </c>
      <c r="O113" s="452">
        <v>0.01</v>
      </c>
      <c r="P113" s="453">
        <v>0</v>
      </c>
      <c r="Q113" s="452">
        <v>0.01</v>
      </c>
      <c r="R113" s="434">
        <f t="shared" si="31"/>
        <v>0</v>
      </c>
    </row>
    <row r="114" spans="1:18">
      <c r="A114" s="234">
        <f t="shared" si="21"/>
        <v>105</v>
      </c>
      <c r="B114" s="416" t="str">
        <f t="shared" si="32"/>
        <v>54E</v>
      </c>
      <c r="C114" s="418" t="s">
        <v>19</v>
      </c>
      <c r="D114" s="460">
        <v>200</v>
      </c>
      <c r="E114" s="451">
        <v>0</v>
      </c>
      <c r="F114" s="452">
        <v>0</v>
      </c>
      <c r="G114" s="452">
        <v>0</v>
      </c>
      <c r="H114" s="452">
        <v>2.0349977475495416E-3</v>
      </c>
      <c r="I114" s="452">
        <v>5.5048181958888727E-3</v>
      </c>
      <c r="J114" s="452">
        <v>0.01</v>
      </c>
      <c r="K114" s="443"/>
      <c r="L114" s="443">
        <v>8179</v>
      </c>
      <c r="M114" s="239">
        <f t="shared" si="30"/>
        <v>82</v>
      </c>
      <c r="O114" s="452">
        <v>0.01</v>
      </c>
      <c r="P114" s="453">
        <v>0</v>
      </c>
      <c r="Q114" s="452">
        <v>0.01</v>
      </c>
      <c r="R114" s="434">
        <f t="shared" si="31"/>
        <v>0</v>
      </c>
    </row>
    <row r="115" spans="1:18">
      <c r="A115" s="234">
        <f t="shared" si="21"/>
        <v>106</v>
      </c>
      <c r="B115" s="416" t="str">
        <f t="shared" si="32"/>
        <v>54E</v>
      </c>
      <c r="C115" s="418" t="s">
        <v>19</v>
      </c>
      <c r="D115" s="460">
        <v>250</v>
      </c>
      <c r="E115" s="451">
        <v>0</v>
      </c>
      <c r="F115" s="452">
        <v>0</v>
      </c>
      <c r="G115" s="452">
        <v>0</v>
      </c>
      <c r="H115" s="452">
        <v>2.543747184436927E-3</v>
      </c>
      <c r="I115" s="452">
        <v>6.8810227448610909E-3</v>
      </c>
      <c r="J115" s="452">
        <v>0.01</v>
      </c>
      <c r="K115" s="443"/>
      <c r="L115" s="443">
        <v>18256</v>
      </c>
      <c r="M115" s="239">
        <f t="shared" si="30"/>
        <v>183</v>
      </c>
      <c r="O115" s="452">
        <v>0.01</v>
      </c>
      <c r="P115" s="453">
        <v>0</v>
      </c>
      <c r="Q115" s="452">
        <v>0.01</v>
      </c>
      <c r="R115" s="434">
        <f t="shared" si="31"/>
        <v>0</v>
      </c>
    </row>
    <row r="116" spans="1:18">
      <c r="A116" s="234">
        <f t="shared" si="21"/>
        <v>107</v>
      </c>
      <c r="B116" s="416" t="str">
        <f t="shared" si="32"/>
        <v>54E</v>
      </c>
      <c r="C116" s="418" t="s">
        <v>19</v>
      </c>
      <c r="D116" s="460">
        <v>310</v>
      </c>
      <c r="E116" s="451">
        <v>0</v>
      </c>
      <c r="F116" s="452">
        <v>0</v>
      </c>
      <c r="G116" s="452">
        <v>0</v>
      </c>
      <c r="H116" s="452">
        <v>3.1542465087017893E-3</v>
      </c>
      <c r="I116" s="452">
        <v>8.5324682036277515E-3</v>
      </c>
      <c r="J116" s="452">
        <v>0.01</v>
      </c>
      <c r="K116" s="443"/>
      <c r="L116" s="443">
        <v>924</v>
      </c>
      <c r="M116" s="239">
        <f t="shared" si="30"/>
        <v>9</v>
      </c>
      <c r="O116" s="452">
        <v>0.01</v>
      </c>
      <c r="P116" s="453">
        <v>0</v>
      </c>
      <c r="Q116" s="452">
        <v>0.01</v>
      </c>
      <c r="R116" s="434">
        <f t="shared" si="31"/>
        <v>0</v>
      </c>
    </row>
    <row r="117" spans="1:18">
      <c r="A117" s="234">
        <f t="shared" si="21"/>
        <v>108</v>
      </c>
      <c r="B117" s="416" t="str">
        <f t="shared" si="32"/>
        <v>54E</v>
      </c>
      <c r="C117" s="418" t="s">
        <v>19</v>
      </c>
      <c r="D117" s="460">
        <v>400</v>
      </c>
      <c r="E117" s="451">
        <v>0</v>
      </c>
      <c r="F117" s="452">
        <v>0</v>
      </c>
      <c r="G117" s="452">
        <v>0</v>
      </c>
      <c r="H117" s="452">
        <v>4.0699954950990831E-3</v>
      </c>
      <c r="I117" s="452">
        <v>1.1009636391777745E-2</v>
      </c>
      <c r="J117" s="452">
        <v>0.02</v>
      </c>
      <c r="K117" s="443"/>
      <c r="L117" s="443">
        <v>9057</v>
      </c>
      <c r="M117" s="239">
        <f t="shared" si="30"/>
        <v>181</v>
      </c>
      <c r="O117" s="452">
        <v>0.02</v>
      </c>
      <c r="P117" s="453">
        <v>0</v>
      </c>
      <c r="Q117" s="452">
        <v>0.02</v>
      </c>
      <c r="R117" s="434">
        <f t="shared" si="31"/>
        <v>0</v>
      </c>
    </row>
    <row r="118" spans="1:18">
      <c r="A118" s="234">
        <f t="shared" si="21"/>
        <v>109</v>
      </c>
      <c r="B118" s="416" t="str">
        <f t="shared" si="32"/>
        <v>54E</v>
      </c>
      <c r="C118" s="418" t="s">
        <v>19</v>
      </c>
      <c r="D118" s="460">
        <v>1000</v>
      </c>
      <c r="E118" s="451">
        <v>0</v>
      </c>
      <c r="F118" s="452">
        <v>0</v>
      </c>
      <c r="G118" s="452">
        <v>0</v>
      </c>
      <c r="H118" s="452">
        <v>1.0174988737747708E-2</v>
      </c>
      <c r="I118" s="452">
        <v>2.7524090979444363E-2</v>
      </c>
      <c r="J118" s="452">
        <v>0.04</v>
      </c>
      <c r="K118" s="443"/>
      <c r="L118" s="443">
        <v>132</v>
      </c>
      <c r="M118" s="239">
        <f t="shared" si="30"/>
        <v>5</v>
      </c>
      <c r="O118" s="452">
        <v>0.04</v>
      </c>
      <c r="P118" s="453">
        <v>0</v>
      </c>
      <c r="Q118" s="452">
        <v>0.04</v>
      </c>
      <c r="R118" s="434">
        <f t="shared" si="31"/>
        <v>0</v>
      </c>
    </row>
    <row r="119" spans="1:18">
      <c r="A119" s="234">
        <f>A118+1</f>
        <v>110</v>
      </c>
      <c r="B119" s="461"/>
      <c r="C119" s="418"/>
      <c r="D119" s="460"/>
      <c r="E119" s="451"/>
      <c r="K119" s="443"/>
      <c r="L119" s="443"/>
    </row>
    <row r="120" spans="1:18">
      <c r="B120" s="461"/>
      <c r="C120" s="418"/>
      <c r="D120" s="460"/>
      <c r="E120" s="451"/>
      <c r="K120" s="443"/>
      <c r="L120" s="443"/>
    </row>
    <row r="121" spans="1:18">
      <c r="A121" s="234">
        <f>A119+1</f>
        <v>111</v>
      </c>
      <c r="B121" s="416" t="str">
        <f>+B118</f>
        <v>54E</v>
      </c>
      <c r="C121" s="418" t="s">
        <v>186</v>
      </c>
      <c r="D121" s="457" t="s">
        <v>187</v>
      </c>
      <c r="E121" s="451">
        <v>0</v>
      </c>
      <c r="F121" s="452">
        <v>0</v>
      </c>
      <c r="G121" s="452">
        <v>0</v>
      </c>
      <c r="H121" s="452">
        <v>4.5787449319864689E-4</v>
      </c>
      <c r="I121" s="452">
        <v>1.2385840940749963E-3</v>
      </c>
      <c r="J121" s="452">
        <v>0</v>
      </c>
      <c r="K121" s="443"/>
      <c r="L121" s="443">
        <v>15989</v>
      </c>
      <c r="M121" s="239">
        <f t="shared" ref="M121:M129" si="33">ROUND(L121*J121,0)</f>
        <v>0</v>
      </c>
      <c r="O121" s="452">
        <v>0</v>
      </c>
      <c r="P121" s="453">
        <v>0</v>
      </c>
      <c r="Q121" s="452">
        <v>0</v>
      </c>
      <c r="R121" s="434">
        <f t="shared" ref="R121:R129" si="34">+Q121-J121</f>
        <v>0</v>
      </c>
    </row>
    <row r="122" spans="1:18">
      <c r="A122" s="234">
        <f t="shared" si="21"/>
        <v>112</v>
      </c>
      <c r="B122" s="416" t="str">
        <f t="shared" ref="B122:B129" si="35">+B121</f>
        <v>54E</v>
      </c>
      <c r="C122" s="418" t="s">
        <v>186</v>
      </c>
      <c r="D122" s="457" t="s">
        <v>188</v>
      </c>
      <c r="E122" s="451">
        <v>0</v>
      </c>
      <c r="F122" s="452">
        <v>0</v>
      </c>
      <c r="G122" s="452">
        <v>0</v>
      </c>
      <c r="H122" s="452">
        <v>7.6312415533107809E-4</v>
      </c>
      <c r="I122" s="452">
        <v>2.0643068234583273E-3</v>
      </c>
      <c r="J122" s="452">
        <v>0</v>
      </c>
      <c r="K122" s="443"/>
      <c r="L122" s="443">
        <v>0</v>
      </c>
      <c r="M122" s="239">
        <f t="shared" si="33"/>
        <v>0</v>
      </c>
      <c r="O122" s="452">
        <v>0</v>
      </c>
      <c r="P122" s="453">
        <v>0</v>
      </c>
      <c r="Q122" s="452">
        <v>0</v>
      </c>
      <c r="R122" s="434">
        <f t="shared" si="34"/>
        <v>0</v>
      </c>
    </row>
    <row r="123" spans="1:18">
      <c r="A123" s="234">
        <f t="shared" si="21"/>
        <v>113</v>
      </c>
      <c r="B123" s="416" t="str">
        <f t="shared" si="35"/>
        <v>54E</v>
      </c>
      <c r="C123" s="418" t="s">
        <v>186</v>
      </c>
      <c r="D123" s="457" t="s">
        <v>189</v>
      </c>
      <c r="E123" s="451">
        <v>0</v>
      </c>
      <c r="F123" s="452">
        <v>0</v>
      </c>
      <c r="G123" s="452">
        <v>0</v>
      </c>
      <c r="H123" s="452">
        <v>1.0683738174635093E-3</v>
      </c>
      <c r="I123" s="452">
        <v>2.890029552841658E-3</v>
      </c>
      <c r="J123" s="452">
        <v>0</v>
      </c>
      <c r="K123" s="443"/>
      <c r="L123" s="443">
        <v>20252</v>
      </c>
      <c r="M123" s="239">
        <f t="shared" si="33"/>
        <v>0</v>
      </c>
      <c r="O123" s="452">
        <v>0</v>
      </c>
      <c r="P123" s="453">
        <v>0</v>
      </c>
      <c r="Q123" s="452">
        <v>0</v>
      </c>
      <c r="R123" s="434">
        <f t="shared" si="34"/>
        <v>0</v>
      </c>
    </row>
    <row r="124" spans="1:18">
      <c r="A124" s="234">
        <f t="shared" si="21"/>
        <v>114</v>
      </c>
      <c r="B124" s="416" t="str">
        <f t="shared" si="35"/>
        <v>54E</v>
      </c>
      <c r="C124" s="418" t="s">
        <v>186</v>
      </c>
      <c r="D124" s="457" t="s">
        <v>190</v>
      </c>
      <c r="E124" s="451">
        <v>0</v>
      </c>
      <c r="F124" s="452">
        <v>0</v>
      </c>
      <c r="G124" s="452">
        <v>0</v>
      </c>
      <c r="H124" s="452">
        <v>1.3736234795959405E-3</v>
      </c>
      <c r="I124" s="452">
        <v>3.7157522822249887E-3</v>
      </c>
      <c r="J124" s="452">
        <v>0.01</v>
      </c>
      <c r="K124" s="443"/>
      <c r="L124" s="443">
        <v>9552</v>
      </c>
      <c r="M124" s="239">
        <f t="shared" si="33"/>
        <v>96</v>
      </c>
      <c r="O124" s="452">
        <v>0.01</v>
      </c>
      <c r="P124" s="453">
        <v>0</v>
      </c>
      <c r="Q124" s="452">
        <v>0.01</v>
      </c>
      <c r="R124" s="434">
        <f t="shared" si="34"/>
        <v>0</v>
      </c>
    </row>
    <row r="125" spans="1:18">
      <c r="A125" s="234">
        <f t="shared" si="21"/>
        <v>115</v>
      </c>
      <c r="B125" s="416" t="str">
        <f t="shared" si="35"/>
        <v>54E</v>
      </c>
      <c r="C125" s="418" t="s">
        <v>186</v>
      </c>
      <c r="D125" s="457" t="s">
        <v>191</v>
      </c>
      <c r="E125" s="451">
        <v>0</v>
      </c>
      <c r="F125" s="452">
        <v>0</v>
      </c>
      <c r="G125" s="452">
        <v>0</v>
      </c>
      <c r="H125" s="452">
        <v>1.6788731417283717E-3</v>
      </c>
      <c r="I125" s="452">
        <v>4.5414750116083199E-3</v>
      </c>
      <c r="J125" s="452">
        <v>0.01</v>
      </c>
      <c r="K125" s="443"/>
      <c r="L125" s="443">
        <v>3792</v>
      </c>
      <c r="M125" s="239">
        <f t="shared" si="33"/>
        <v>38</v>
      </c>
      <c r="O125" s="452">
        <v>0.01</v>
      </c>
      <c r="P125" s="453">
        <v>0</v>
      </c>
      <c r="Q125" s="452">
        <v>0.01</v>
      </c>
      <c r="R125" s="434">
        <f t="shared" si="34"/>
        <v>0</v>
      </c>
    </row>
    <row r="126" spans="1:18">
      <c r="A126" s="234">
        <f t="shared" si="21"/>
        <v>116</v>
      </c>
      <c r="B126" s="416" t="str">
        <f t="shared" si="35"/>
        <v>54E</v>
      </c>
      <c r="C126" s="418" t="s">
        <v>186</v>
      </c>
      <c r="D126" s="457" t="s">
        <v>192</v>
      </c>
      <c r="E126" s="451">
        <v>0</v>
      </c>
      <c r="F126" s="452">
        <v>0</v>
      </c>
      <c r="G126" s="452">
        <v>0</v>
      </c>
      <c r="H126" s="452">
        <v>1.9841228038608031E-3</v>
      </c>
      <c r="I126" s="452">
        <v>5.3671977409916506E-3</v>
      </c>
      <c r="J126" s="452">
        <v>0.01</v>
      </c>
      <c r="K126" s="443"/>
      <c r="L126" s="443">
        <v>48</v>
      </c>
      <c r="M126" s="239">
        <f t="shared" si="33"/>
        <v>0</v>
      </c>
      <c r="O126" s="452">
        <v>0.01</v>
      </c>
      <c r="P126" s="453">
        <v>0</v>
      </c>
      <c r="Q126" s="452">
        <v>0.01</v>
      </c>
      <c r="R126" s="434">
        <f t="shared" si="34"/>
        <v>0</v>
      </c>
    </row>
    <row r="127" spans="1:18">
      <c r="A127" s="234">
        <f t="shared" si="21"/>
        <v>117</v>
      </c>
      <c r="B127" s="416" t="str">
        <f t="shared" si="35"/>
        <v>54E</v>
      </c>
      <c r="C127" s="418" t="s">
        <v>186</v>
      </c>
      <c r="D127" s="457" t="s">
        <v>193</v>
      </c>
      <c r="E127" s="451">
        <v>0</v>
      </c>
      <c r="F127" s="452">
        <v>0</v>
      </c>
      <c r="G127" s="452">
        <v>0</v>
      </c>
      <c r="H127" s="452">
        <v>2.2893724659932345E-3</v>
      </c>
      <c r="I127" s="452">
        <v>6.1929204703749813E-3</v>
      </c>
      <c r="J127" s="452">
        <v>0.01</v>
      </c>
      <c r="K127" s="443"/>
      <c r="L127" s="443">
        <v>133</v>
      </c>
      <c r="M127" s="239">
        <f t="shared" si="33"/>
        <v>1</v>
      </c>
      <c r="O127" s="452">
        <v>0.01</v>
      </c>
      <c r="P127" s="453">
        <v>0</v>
      </c>
      <c r="Q127" s="452">
        <v>0.01</v>
      </c>
      <c r="R127" s="434">
        <f t="shared" si="34"/>
        <v>0</v>
      </c>
    </row>
    <row r="128" spans="1:18">
      <c r="A128" s="234">
        <f t="shared" si="21"/>
        <v>118</v>
      </c>
      <c r="B128" s="416" t="str">
        <f t="shared" si="35"/>
        <v>54E</v>
      </c>
      <c r="C128" s="418" t="s">
        <v>186</v>
      </c>
      <c r="D128" s="457" t="s">
        <v>194</v>
      </c>
      <c r="E128" s="451">
        <v>0</v>
      </c>
      <c r="F128" s="452">
        <v>0</v>
      </c>
      <c r="G128" s="452">
        <v>0</v>
      </c>
      <c r="H128" s="452">
        <v>2.5946221281256654E-3</v>
      </c>
      <c r="I128" s="452">
        <v>7.0186431997583121E-3</v>
      </c>
      <c r="J128" s="452">
        <v>0.01</v>
      </c>
      <c r="K128" s="443"/>
      <c r="L128" s="443">
        <v>0</v>
      </c>
      <c r="M128" s="239">
        <f t="shared" si="33"/>
        <v>0</v>
      </c>
      <c r="O128" s="452">
        <v>0.01</v>
      </c>
      <c r="P128" s="453">
        <v>0</v>
      </c>
      <c r="Q128" s="452">
        <v>0.01</v>
      </c>
      <c r="R128" s="434">
        <f t="shared" si="34"/>
        <v>0</v>
      </c>
    </row>
    <row r="129" spans="1:18">
      <c r="A129" s="234">
        <f t="shared" si="21"/>
        <v>119</v>
      </c>
      <c r="B129" s="416" t="str">
        <f t="shared" si="35"/>
        <v>54E</v>
      </c>
      <c r="C129" s="418" t="s">
        <v>186</v>
      </c>
      <c r="D129" s="457" t="s">
        <v>195</v>
      </c>
      <c r="E129" s="451">
        <v>0</v>
      </c>
      <c r="F129" s="452">
        <v>0</v>
      </c>
      <c r="G129" s="452">
        <v>0</v>
      </c>
      <c r="H129" s="452">
        <v>2.8998717902580969E-3</v>
      </c>
      <c r="I129" s="452">
        <v>7.8443659291416428E-3</v>
      </c>
      <c r="J129" s="452">
        <v>0.01</v>
      </c>
      <c r="K129" s="443"/>
      <c r="L129" s="443">
        <v>0</v>
      </c>
      <c r="M129" s="239">
        <f t="shared" si="33"/>
        <v>0</v>
      </c>
      <c r="O129" s="452">
        <v>0.01</v>
      </c>
      <c r="P129" s="453">
        <v>0</v>
      </c>
      <c r="Q129" s="452">
        <v>0.01</v>
      </c>
      <c r="R129" s="434">
        <f t="shared" si="34"/>
        <v>0</v>
      </c>
    </row>
    <row r="130" spans="1:18">
      <c r="A130" s="234">
        <f t="shared" si="21"/>
        <v>120</v>
      </c>
      <c r="B130" s="461"/>
      <c r="C130" s="418"/>
      <c r="D130" s="460"/>
      <c r="E130" s="451"/>
      <c r="K130" s="443"/>
      <c r="L130" s="443"/>
    </row>
    <row r="131" spans="1:18">
      <c r="A131" s="234">
        <f t="shared" si="21"/>
        <v>121</v>
      </c>
      <c r="B131" s="445" t="s">
        <v>203</v>
      </c>
      <c r="C131" s="418"/>
      <c r="D131" s="460"/>
      <c r="E131" s="451"/>
      <c r="K131" s="443"/>
      <c r="L131" s="443"/>
    </row>
    <row r="132" spans="1:18">
      <c r="A132" s="234">
        <f t="shared" si="21"/>
        <v>122</v>
      </c>
      <c r="B132" s="416" t="s">
        <v>204</v>
      </c>
      <c r="C132" s="418" t="s">
        <v>19</v>
      </c>
      <c r="D132" s="460">
        <v>70</v>
      </c>
      <c r="E132" s="451">
        <v>2.9963581555472098E-2</v>
      </c>
      <c r="F132" s="452">
        <v>0</v>
      </c>
      <c r="G132" s="452">
        <v>0</v>
      </c>
      <c r="H132" s="452">
        <v>7.4151167326159744E-4</v>
      </c>
      <c r="I132" s="452">
        <v>1.9266863685611054E-3</v>
      </c>
      <c r="J132" s="452">
        <v>0.03</v>
      </c>
      <c r="K132" s="443"/>
      <c r="L132" s="443">
        <v>211</v>
      </c>
      <c r="M132" s="239">
        <f t="shared" ref="M132:M137" si="36">ROUND(L132*J132,0)</f>
        <v>6</v>
      </c>
      <c r="O132" s="452">
        <v>0.03</v>
      </c>
      <c r="P132" s="453">
        <v>0</v>
      </c>
      <c r="Q132" s="452">
        <v>0.03</v>
      </c>
      <c r="R132" s="434">
        <f t="shared" ref="R132:R137" si="37">+Q132-J132</f>
        <v>0</v>
      </c>
    </row>
    <row r="133" spans="1:18">
      <c r="A133" s="234">
        <f t="shared" si="21"/>
        <v>123</v>
      </c>
      <c r="B133" s="461" t="str">
        <f>+B132</f>
        <v>55E &amp; 56E</v>
      </c>
      <c r="C133" s="418" t="s">
        <v>19</v>
      </c>
      <c r="D133" s="460">
        <v>100</v>
      </c>
      <c r="E133" s="451">
        <v>3.100641617188684E-2</v>
      </c>
      <c r="F133" s="452">
        <v>0</v>
      </c>
      <c r="G133" s="452">
        <v>0</v>
      </c>
      <c r="H133" s="452">
        <v>1.0593023903737106E-3</v>
      </c>
      <c r="I133" s="452">
        <v>2.7524090979444363E-3</v>
      </c>
      <c r="J133" s="452">
        <v>0.03</v>
      </c>
      <c r="K133" s="443"/>
      <c r="L133" s="443">
        <v>47516</v>
      </c>
      <c r="M133" s="239">
        <f t="shared" si="36"/>
        <v>1425</v>
      </c>
      <c r="O133" s="452">
        <v>0.03</v>
      </c>
      <c r="P133" s="453">
        <v>0</v>
      </c>
      <c r="Q133" s="452">
        <v>0.03</v>
      </c>
      <c r="R133" s="434">
        <f t="shared" si="37"/>
        <v>0</v>
      </c>
    </row>
    <row r="134" spans="1:18">
      <c r="A134" s="234">
        <f t="shared" si="21"/>
        <v>124</v>
      </c>
      <c r="B134" s="461" t="str">
        <f>+B133</f>
        <v>55E &amp; 56E</v>
      </c>
      <c r="C134" s="418" t="s">
        <v>19</v>
      </c>
      <c r="D134" s="460">
        <v>150</v>
      </c>
      <c r="E134" s="451">
        <v>3.2744473865911408E-2</v>
      </c>
      <c r="F134" s="452">
        <v>0</v>
      </c>
      <c r="G134" s="452">
        <v>0</v>
      </c>
      <c r="H134" s="452">
        <v>1.5889535855605659E-3</v>
      </c>
      <c r="I134" s="452">
        <v>4.1286136469166545E-3</v>
      </c>
      <c r="J134" s="452">
        <v>0.04</v>
      </c>
      <c r="K134" s="443"/>
      <c r="L134" s="443">
        <v>6373</v>
      </c>
      <c r="M134" s="239">
        <f t="shared" si="36"/>
        <v>255</v>
      </c>
      <c r="O134" s="452">
        <v>0.04</v>
      </c>
      <c r="P134" s="453">
        <v>0</v>
      </c>
      <c r="Q134" s="452">
        <v>0.04</v>
      </c>
      <c r="R134" s="434">
        <f t="shared" si="37"/>
        <v>0</v>
      </c>
    </row>
    <row r="135" spans="1:18">
      <c r="A135" s="234">
        <f t="shared" si="21"/>
        <v>125</v>
      </c>
      <c r="B135" s="461" t="str">
        <f>+B134</f>
        <v>55E &amp; 56E</v>
      </c>
      <c r="C135" s="418" t="s">
        <v>19</v>
      </c>
      <c r="D135" s="460">
        <v>200</v>
      </c>
      <c r="E135" s="451">
        <v>3.4482531559935983E-2</v>
      </c>
      <c r="F135" s="452">
        <v>0</v>
      </c>
      <c r="G135" s="452">
        <v>0</v>
      </c>
      <c r="H135" s="452">
        <v>2.1186047807474212E-3</v>
      </c>
      <c r="I135" s="452">
        <v>5.5048181958888727E-3</v>
      </c>
      <c r="J135" s="452">
        <v>0.04</v>
      </c>
      <c r="K135" s="443"/>
      <c r="L135" s="443">
        <v>13607</v>
      </c>
      <c r="M135" s="239">
        <f t="shared" si="36"/>
        <v>544</v>
      </c>
      <c r="O135" s="452">
        <v>0.04</v>
      </c>
      <c r="P135" s="453">
        <v>0</v>
      </c>
      <c r="Q135" s="452">
        <v>0.04</v>
      </c>
      <c r="R135" s="434">
        <f t="shared" si="37"/>
        <v>0</v>
      </c>
    </row>
    <row r="136" spans="1:18">
      <c r="A136" s="234">
        <f t="shared" si="21"/>
        <v>126</v>
      </c>
      <c r="B136" s="461" t="str">
        <f>+B135</f>
        <v>55E &amp; 56E</v>
      </c>
      <c r="C136" s="418" t="s">
        <v>19</v>
      </c>
      <c r="D136" s="460">
        <v>250</v>
      </c>
      <c r="E136" s="451">
        <v>3.6220589253960551E-2</v>
      </c>
      <c r="F136" s="452">
        <v>0</v>
      </c>
      <c r="G136" s="452">
        <v>0</v>
      </c>
      <c r="H136" s="452">
        <v>2.6482559759342765E-3</v>
      </c>
      <c r="I136" s="452">
        <v>6.8810227448610909E-3</v>
      </c>
      <c r="J136" s="452">
        <v>0.05</v>
      </c>
      <c r="K136" s="443"/>
      <c r="L136" s="443">
        <v>1461</v>
      </c>
      <c r="M136" s="239">
        <f t="shared" si="36"/>
        <v>73</v>
      </c>
      <c r="O136" s="452">
        <v>0.05</v>
      </c>
      <c r="P136" s="453">
        <v>0</v>
      </c>
      <c r="Q136" s="452">
        <v>0.05</v>
      </c>
      <c r="R136" s="434">
        <f t="shared" si="37"/>
        <v>0</v>
      </c>
    </row>
    <row r="137" spans="1:18">
      <c r="A137" s="234">
        <f t="shared" si="21"/>
        <v>127</v>
      </c>
      <c r="B137" s="461" t="str">
        <f>+B136</f>
        <v>55E &amp; 56E</v>
      </c>
      <c r="C137" s="418" t="s">
        <v>19</v>
      </c>
      <c r="D137" s="460">
        <v>400</v>
      </c>
      <c r="E137" s="451">
        <v>4.1434762336034263E-2</v>
      </c>
      <c r="F137" s="452">
        <v>0</v>
      </c>
      <c r="G137" s="452">
        <v>0</v>
      </c>
      <c r="H137" s="452">
        <v>4.2372095614948424E-3</v>
      </c>
      <c r="I137" s="452">
        <v>1.1009636391777745E-2</v>
      </c>
      <c r="J137" s="452">
        <v>0.06</v>
      </c>
      <c r="K137" s="443"/>
      <c r="L137" s="443">
        <v>604</v>
      </c>
      <c r="M137" s="239">
        <f t="shared" si="36"/>
        <v>36</v>
      </c>
      <c r="O137" s="452">
        <v>0.06</v>
      </c>
      <c r="P137" s="453">
        <v>0</v>
      </c>
      <c r="Q137" s="452">
        <v>0.06</v>
      </c>
      <c r="R137" s="434">
        <f t="shared" si="37"/>
        <v>0</v>
      </c>
    </row>
    <row r="138" spans="1:18">
      <c r="A138" s="234">
        <f t="shared" si="21"/>
        <v>128</v>
      </c>
      <c r="B138" s="461"/>
      <c r="C138" s="418"/>
      <c r="D138" s="460"/>
      <c r="E138" s="451"/>
      <c r="K138" s="443"/>
      <c r="L138" s="443"/>
    </row>
    <row r="139" spans="1:18">
      <c r="A139" s="234">
        <f t="shared" si="21"/>
        <v>129</v>
      </c>
      <c r="B139" s="461" t="str">
        <f>+B137</f>
        <v>55E &amp; 56E</v>
      </c>
      <c r="C139" s="418" t="s">
        <v>198</v>
      </c>
      <c r="D139" s="460">
        <v>250</v>
      </c>
      <c r="E139" s="451">
        <v>4.0456164100861218E-2</v>
      </c>
      <c r="F139" s="452">
        <v>0</v>
      </c>
      <c r="G139" s="452">
        <v>0</v>
      </c>
      <c r="H139" s="452">
        <v>2.6482559759342765E-3</v>
      </c>
      <c r="I139" s="452">
        <v>6.8810227448610909E-3</v>
      </c>
      <c r="J139" s="452">
        <v>0.05</v>
      </c>
      <c r="K139" s="443"/>
      <c r="L139" s="443">
        <v>72</v>
      </c>
      <c r="M139" s="239">
        <f t="shared" ref="M139" si="38">ROUND(L139*J139,0)</f>
        <v>4</v>
      </c>
      <c r="O139" s="452">
        <v>0.05</v>
      </c>
      <c r="P139" s="453">
        <v>0</v>
      </c>
      <c r="Q139" s="452">
        <v>0.05</v>
      </c>
      <c r="R139" s="434">
        <f t="shared" ref="R139" si="39">+Q139-J139</f>
        <v>0</v>
      </c>
    </row>
    <row r="140" spans="1:18">
      <c r="A140" s="234">
        <f t="shared" si="21"/>
        <v>130</v>
      </c>
      <c r="B140" s="461"/>
      <c r="C140" s="418"/>
      <c r="D140" s="460"/>
      <c r="E140" s="451"/>
      <c r="K140" s="443"/>
      <c r="L140" s="443"/>
    </row>
    <row r="141" spans="1:18">
      <c r="A141" s="234">
        <f t="shared" si="21"/>
        <v>131</v>
      </c>
      <c r="B141" s="461" t="s">
        <v>204</v>
      </c>
      <c r="C141" s="418" t="s">
        <v>186</v>
      </c>
      <c r="D141" s="457" t="s">
        <v>187</v>
      </c>
      <c r="E141" s="451">
        <v>4.3347394062017368E-2</v>
      </c>
      <c r="F141" s="452">
        <v>0</v>
      </c>
      <c r="G141" s="452">
        <v>0</v>
      </c>
      <c r="H141" s="452">
        <v>4.7668607566816979E-4</v>
      </c>
      <c r="I141" s="452">
        <v>1.2385840940749963E-3</v>
      </c>
      <c r="J141" s="452">
        <v>0.05</v>
      </c>
      <c r="K141" s="443"/>
      <c r="L141" s="443">
        <v>4086</v>
      </c>
      <c r="M141" s="239">
        <f t="shared" ref="M141:M149" si="40">ROUND(L141*J141,0)</f>
        <v>204</v>
      </c>
      <c r="O141" s="452">
        <v>0.05</v>
      </c>
      <c r="P141" s="453">
        <v>0</v>
      </c>
      <c r="Q141" s="452">
        <v>0.05</v>
      </c>
      <c r="R141" s="434">
        <f t="shared" ref="R141:R149" si="41">+Q141-J141</f>
        <v>0</v>
      </c>
    </row>
    <row r="142" spans="1:18">
      <c r="A142" s="234">
        <f t="shared" si="21"/>
        <v>132</v>
      </c>
      <c r="B142" s="461" t="s">
        <v>204</v>
      </c>
      <c r="C142" s="418" t="s">
        <v>186</v>
      </c>
      <c r="D142" s="457" t="s">
        <v>188</v>
      </c>
      <c r="E142" s="451">
        <v>4.4082853644676429E-2</v>
      </c>
      <c r="F142" s="452">
        <v>0</v>
      </c>
      <c r="G142" s="452">
        <v>0</v>
      </c>
      <c r="H142" s="452">
        <v>7.9447679278028295E-4</v>
      </c>
      <c r="I142" s="452">
        <v>2.0643068234583273E-3</v>
      </c>
      <c r="J142" s="452">
        <v>0.05</v>
      </c>
      <c r="K142" s="443"/>
      <c r="L142" s="443">
        <v>0</v>
      </c>
      <c r="M142" s="239">
        <f t="shared" si="40"/>
        <v>0</v>
      </c>
      <c r="O142" s="452">
        <v>0.05</v>
      </c>
      <c r="P142" s="453">
        <v>0</v>
      </c>
      <c r="Q142" s="452">
        <v>0.05</v>
      </c>
      <c r="R142" s="434">
        <f t="shared" si="41"/>
        <v>0</v>
      </c>
    </row>
    <row r="143" spans="1:18">
      <c r="A143" s="234">
        <f t="shared" si="21"/>
        <v>133</v>
      </c>
      <c r="B143" s="461" t="s">
        <v>204</v>
      </c>
      <c r="C143" s="418" t="s">
        <v>186</v>
      </c>
      <c r="D143" s="457" t="s">
        <v>189</v>
      </c>
      <c r="E143" s="451">
        <v>4.4818313227335496E-2</v>
      </c>
      <c r="F143" s="452">
        <v>0</v>
      </c>
      <c r="G143" s="452">
        <v>0</v>
      </c>
      <c r="H143" s="452">
        <v>1.1122675098923962E-3</v>
      </c>
      <c r="I143" s="452">
        <v>2.890029552841658E-3</v>
      </c>
      <c r="J143" s="452">
        <v>0.05</v>
      </c>
      <c r="K143" s="443"/>
      <c r="L143" s="443">
        <v>1116</v>
      </c>
      <c r="M143" s="239">
        <f t="shared" si="40"/>
        <v>56</v>
      </c>
      <c r="O143" s="452">
        <v>0.05</v>
      </c>
      <c r="P143" s="453">
        <v>0</v>
      </c>
      <c r="Q143" s="452">
        <v>0.05</v>
      </c>
      <c r="R143" s="434">
        <f t="shared" si="41"/>
        <v>0</v>
      </c>
    </row>
    <row r="144" spans="1:18">
      <c r="A144" s="234">
        <f t="shared" si="21"/>
        <v>134</v>
      </c>
      <c r="B144" s="461" t="s">
        <v>204</v>
      </c>
      <c r="C144" s="418" t="s">
        <v>186</v>
      </c>
      <c r="D144" s="457" t="s">
        <v>190</v>
      </c>
      <c r="E144" s="451">
        <v>4.5553772809994564E-2</v>
      </c>
      <c r="F144" s="452">
        <v>0</v>
      </c>
      <c r="G144" s="452">
        <v>0</v>
      </c>
      <c r="H144" s="452">
        <v>1.4300582270045093E-3</v>
      </c>
      <c r="I144" s="452">
        <v>3.7157522822249887E-3</v>
      </c>
      <c r="J144" s="452">
        <v>0.05</v>
      </c>
      <c r="K144" s="443"/>
      <c r="L144" s="443">
        <v>0</v>
      </c>
      <c r="M144" s="239">
        <f t="shared" si="40"/>
        <v>0</v>
      </c>
      <c r="O144" s="452">
        <v>0.05</v>
      </c>
      <c r="P144" s="453">
        <v>0</v>
      </c>
      <c r="Q144" s="452">
        <v>0.05</v>
      </c>
      <c r="R144" s="434">
        <f t="shared" si="41"/>
        <v>0</v>
      </c>
    </row>
    <row r="145" spans="1:18">
      <c r="A145" s="234">
        <f t="shared" ref="A145:A191" si="42">A144+1</f>
        <v>135</v>
      </c>
      <c r="B145" s="461" t="s">
        <v>204</v>
      </c>
      <c r="C145" s="418" t="s">
        <v>186</v>
      </c>
      <c r="D145" s="457" t="s">
        <v>191</v>
      </c>
      <c r="E145" s="451">
        <v>4.6289232392653631E-2</v>
      </c>
      <c r="F145" s="452">
        <v>0</v>
      </c>
      <c r="G145" s="452">
        <v>0</v>
      </c>
      <c r="H145" s="452">
        <v>1.7478489441166225E-3</v>
      </c>
      <c r="I145" s="452">
        <v>4.5414750116083199E-3</v>
      </c>
      <c r="J145" s="452">
        <v>0.05</v>
      </c>
      <c r="K145" s="443"/>
      <c r="L145" s="443">
        <v>0</v>
      </c>
      <c r="M145" s="239">
        <f t="shared" si="40"/>
        <v>0</v>
      </c>
      <c r="O145" s="452">
        <v>0.05</v>
      </c>
      <c r="P145" s="453">
        <v>0</v>
      </c>
      <c r="Q145" s="452">
        <v>0.05</v>
      </c>
      <c r="R145" s="434">
        <f t="shared" si="41"/>
        <v>0</v>
      </c>
    </row>
    <row r="146" spans="1:18">
      <c r="A146" s="234">
        <f t="shared" si="42"/>
        <v>136</v>
      </c>
      <c r="B146" s="461" t="s">
        <v>204</v>
      </c>
      <c r="C146" s="418" t="s">
        <v>186</v>
      </c>
      <c r="D146" s="457" t="s">
        <v>192</v>
      </c>
      <c r="E146" s="451">
        <v>4.7024691975312692E-2</v>
      </c>
      <c r="F146" s="452">
        <v>0</v>
      </c>
      <c r="G146" s="452">
        <v>0</v>
      </c>
      <c r="H146" s="452">
        <v>2.0656396612287356E-3</v>
      </c>
      <c r="I146" s="452">
        <v>5.3671977409916506E-3</v>
      </c>
      <c r="J146" s="452">
        <v>0.05</v>
      </c>
      <c r="K146" s="443"/>
      <c r="L146" s="443">
        <v>0</v>
      </c>
      <c r="M146" s="239">
        <f t="shared" si="40"/>
        <v>0</v>
      </c>
      <c r="O146" s="452">
        <v>0.05</v>
      </c>
      <c r="P146" s="453">
        <v>0</v>
      </c>
      <c r="Q146" s="452">
        <v>0.05</v>
      </c>
      <c r="R146" s="434">
        <f t="shared" si="41"/>
        <v>0</v>
      </c>
    </row>
    <row r="147" spans="1:18">
      <c r="A147" s="234">
        <f t="shared" si="42"/>
        <v>137</v>
      </c>
      <c r="B147" s="461" t="s">
        <v>204</v>
      </c>
      <c r="C147" s="418" t="s">
        <v>186</v>
      </c>
      <c r="D147" s="457" t="s">
        <v>193</v>
      </c>
      <c r="E147" s="451">
        <v>4.7760151557971753E-2</v>
      </c>
      <c r="F147" s="452">
        <v>0</v>
      </c>
      <c r="G147" s="452">
        <v>0</v>
      </c>
      <c r="H147" s="452">
        <v>2.3834303783408489E-3</v>
      </c>
      <c r="I147" s="452">
        <v>6.1929204703749813E-3</v>
      </c>
      <c r="J147" s="452">
        <v>0.06</v>
      </c>
      <c r="K147" s="443"/>
      <c r="L147" s="443">
        <v>0</v>
      </c>
      <c r="M147" s="239">
        <f t="shared" si="40"/>
        <v>0</v>
      </c>
      <c r="O147" s="452">
        <v>0.06</v>
      </c>
      <c r="P147" s="453">
        <v>0</v>
      </c>
      <c r="Q147" s="452">
        <v>0.06</v>
      </c>
      <c r="R147" s="434">
        <f t="shared" si="41"/>
        <v>0</v>
      </c>
    </row>
    <row r="148" spans="1:18">
      <c r="A148" s="234">
        <f t="shared" si="42"/>
        <v>138</v>
      </c>
      <c r="B148" s="461" t="s">
        <v>204</v>
      </c>
      <c r="C148" s="418" t="s">
        <v>186</v>
      </c>
      <c r="D148" s="457" t="s">
        <v>194</v>
      </c>
      <c r="E148" s="451">
        <v>4.849561114063082E-2</v>
      </c>
      <c r="F148" s="452">
        <v>0</v>
      </c>
      <c r="G148" s="452">
        <v>0</v>
      </c>
      <c r="H148" s="452">
        <v>2.7012210954529617E-3</v>
      </c>
      <c r="I148" s="452">
        <v>7.0186431997583121E-3</v>
      </c>
      <c r="J148" s="452">
        <v>0.06</v>
      </c>
      <c r="K148" s="443"/>
      <c r="L148" s="443">
        <v>0</v>
      </c>
      <c r="M148" s="239">
        <f t="shared" si="40"/>
        <v>0</v>
      </c>
      <c r="O148" s="452">
        <v>0.06</v>
      </c>
      <c r="P148" s="453">
        <v>0</v>
      </c>
      <c r="Q148" s="452">
        <v>0.06</v>
      </c>
      <c r="R148" s="434">
        <f t="shared" si="41"/>
        <v>0</v>
      </c>
    </row>
    <row r="149" spans="1:18">
      <c r="A149" s="234">
        <f t="shared" si="42"/>
        <v>139</v>
      </c>
      <c r="B149" s="461" t="s">
        <v>204</v>
      </c>
      <c r="C149" s="418" t="s">
        <v>186</v>
      </c>
      <c r="D149" s="457" t="s">
        <v>195</v>
      </c>
      <c r="E149" s="451">
        <v>4.9231070723289888E-2</v>
      </c>
      <c r="F149" s="452">
        <v>0</v>
      </c>
      <c r="G149" s="452">
        <v>0</v>
      </c>
      <c r="H149" s="452">
        <v>3.019011812565075E-3</v>
      </c>
      <c r="I149" s="452">
        <v>7.8443659291416428E-3</v>
      </c>
      <c r="J149" s="452">
        <v>0.06</v>
      </c>
      <c r="K149" s="443"/>
      <c r="L149" s="443">
        <v>0</v>
      </c>
      <c r="M149" s="239">
        <f t="shared" si="40"/>
        <v>0</v>
      </c>
      <c r="O149" s="452">
        <v>0.06</v>
      </c>
      <c r="P149" s="453">
        <v>0</v>
      </c>
      <c r="Q149" s="452">
        <v>0.06</v>
      </c>
      <c r="R149" s="434">
        <f t="shared" si="41"/>
        <v>0</v>
      </c>
    </row>
    <row r="150" spans="1:18">
      <c r="A150" s="234">
        <f t="shared" si="42"/>
        <v>140</v>
      </c>
      <c r="B150" s="461"/>
      <c r="C150" s="418"/>
      <c r="D150" s="460"/>
      <c r="E150" s="451"/>
      <c r="K150" s="443"/>
      <c r="L150" s="443"/>
    </row>
    <row r="151" spans="1:18">
      <c r="A151" s="234">
        <f t="shared" si="42"/>
        <v>141</v>
      </c>
      <c r="B151" s="445" t="s">
        <v>208</v>
      </c>
      <c r="C151" s="418"/>
      <c r="D151" s="460"/>
      <c r="E151" s="451"/>
      <c r="K151" s="443"/>
      <c r="L151" s="443"/>
    </row>
    <row r="152" spans="1:18">
      <c r="A152" s="234">
        <f t="shared" si="42"/>
        <v>142</v>
      </c>
      <c r="B152" s="416" t="s">
        <v>209</v>
      </c>
      <c r="C152" s="418" t="s">
        <v>19</v>
      </c>
      <c r="D152" s="460">
        <v>70</v>
      </c>
      <c r="E152" s="451">
        <v>2.9963581555472098E-2</v>
      </c>
      <c r="F152" s="452">
        <v>0</v>
      </c>
      <c r="G152" s="452">
        <v>0</v>
      </c>
      <c r="H152" s="452">
        <v>7.4151167326159744E-4</v>
      </c>
      <c r="I152" s="452">
        <v>1.9266863685611054E-3</v>
      </c>
      <c r="J152" s="452">
        <v>0.03</v>
      </c>
      <c r="K152" s="443"/>
      <c r="L152" s="443">
        <v>689</v>
      </c>
      <c r="M152" s="239">
        <f t="shared" ref="M152:M157" si="43">ROUND(L152*J152,0)</f>
        <v>21</v>
      </c>
      <c r="O152" s="452">
        <v>0.03</v>
      </c>
      <c r="P152" s="453">
        <v>0</v>
      </c>
      <c r="Q152" s="452">
        <v>0.03</v>
      </c>
      <c r="R152" s="434">
        <f t="shared" ref="R152:R157" si="44">+Q152-J152</f>
        <v>0</v>
      </c>
    </row>
    <row r="153" spans="1:18">
      <c r="A153" s="234">
        <f t="shared" si="42"/>
        <v>143</v>
      </c>
      <c r="B153" s="461" t="str">
        <f t="shared" ref="B153:B157" si="45">+B152</f>
        <v>58E &amp; 59E - Directional</v>
      </c>
      <c r="C153" s="418" t="s">
        <v>19</v>
      </c>
      <c r="D153" s="460">
        <v>100</v>
      </c>
      <c r="E153" s="451">
        <v>3.100641617188684E-2</v>
      </c>
      <c r="F153" s="452">
        <v>0</v>
      </c>
      <c r="G153" s="452">
        <v>0</v>
      </c>
      <c r="H153" s="452">
        <v>1.0593023903737106E-3</v>
      </c>
      <c r="I153" s="452">
        <v>2.7524090979444363E-3</v>
      </c>
      <c r="J153" s="452">
        <v>0.03</v>
      </c>
      <c r="K153" s="443"/>
      <c r="L153" s="443">
        <v>68</v>
      </c>
      <c r="M153" s="239">
        <f t="shared" si="43"/>
        <v>2</v>
      </c>
      <c r="O153" s="452">
        <v>0.03</v>
      </c>
      <c r="P153" s="453">
        <v>0</v>
      </c>
      <c r="Q153" s="452">
        <v>0.03</v>
      </c>
      <c r="R153" s="434">
        <f t="shared" si="44"/>
        <v>0</v>
      </c>
    </row>
    <row r="154" spans="1:18">
      <c r="A154" s="234">
        <f t="shared" si="42"/>
        <v>144</v>
      </c>
      <c r="B154" s="461" t="str">
        <f t="shared" si="45"/>
        <v>58E &amp; 59E - Directional</v>
      </c>
      <c r="C154" s="418" t="s">
        <v>19</v>
      </c>
      <c r="D154" s="460">
        <v>150</v>
      </c>
      <c r="E154" s="451">
        <v>3.2744473865911408E-2</v>
      </c>
      <c r="F154" s="452">
        <v>0</v>
      </c>
      <c r="G154" s="452">
        <v>0</v>
      </c>
      <c r="H154" s="452">
        <v>1.5889535855605659E-3</v>
      </c>
      <c r="I154" s="452">
        <v>4.1286136469166545E-3</v>
      </c>
      <c r="J154" s="452">
        <v>0.04</v>
      </c>
      <c r="K154" s="443"/>
      <c r="L154" s="443">
        <v>2005</v>
      </c>
      <c r="M154" s="239">
        <f t="shared" si="43"/>
        <v>80</v>
      </c>
      <c r="O154" s="452">
        <v>0.04</v>
      </c>
      <c r="P154" s="453">
        <v>0</v>
      </c>
      <c r="Q154" s="452">
        <v>0.04</v>
      </c>
      <c r="R154" s="434">
        <f t="shared" si="44"/>
        <v>0</v>
      </c>
    </row>
    <row r="155" spans="1:18">
      <c r="A155" s="234">
        <f t="shared" si="42"/>
        <v>145</v>
      </c>
      <c r="B155" s="461" t="str">
        <f t="shared" si="45"/>
        <v>58E &amp; 59E - Directional</v>
      </c>
      <c r="C155" s="418" t="s">
        <v>19</v>
      </c>
      <c r="D155" s="460">
        <v>200</v>
      </c>
      <c r="E155" s="451">
        <v>3.4482531559935983E-2</v>
      </c>
      <c r="F155" s="452">
        <v>0</v>
      </c>
      <c r="G155" s="452">
        <v>0</v>
      </c>
      <c r="H155" s="452">
        <v>2.1186047807474212E-3</v>
      </c>
      <c r="I155" s="452">
        <v>5.5048181958888727E-3</v>
      </c>
      <c r="J155" s="452">
        <v>0.04</v>
      </c>
      <c r="K155" s="443"/>
      <c r="L155" s="443">
        <v>3528</v>
      </c>
      <c r="M155" s="239">
        <f t="shared" si="43"/>
        <v>141</v>
      </c>
      <c r="O155" s="452">
        <v>0.04</v>
      </c>
      <c r="P155" s="453">
        <v>0</v>
      </c>
      <c r="Q155" s="452">
        <v>0.04</v>
      </c>
      <c r="R155" s="434">
        <f t="shared" si="44"/>
        <v>0</v>
      </c>
    </row>
    <row r="156" spans="1:18">
      <c r="A156" s="234">
        <f t="shared" si="42"/>
        <v>146</v>
      </c>
      <c r="B156" s="461" t="str">
        <f t="shared" si="45"/>
        <v>58E &amp; 59E - Directional</v>
      </c>
      <c r="C156" s="418" t="s">
        <v>19</v>
      </c>
      <c r="D156" s="460">
        <v>250</v>
      </c>
      <c r="E156" s="451">
        <v>3.6220589253960551E-2</v>
      </c>
      <c r="F156" s="452">
        <v>0</v>
      </c>
      <c r="G156" s="452">
        <v>0</v>
      </c>
      <c r="H156" s="452">
        <v>2.6482559759342765E-3</v>
      </c>
      <c r="I156" s="452">
        <v>6.8810227448610909E-3</v>
      </c>
      <c r="J156" s="452">
        <v>0.05</v>
      </c>
      <c r="K156" s="443"/>
      <c r="L156" s="443">
        <v>481</v>
      </c>
      <c r="M156" s="239">
        <f t="shared" si="43"/>
        <v>24</v>
      </c>
      <c r="O156" s="452">
        <v>0.05</v>
      </c>
      <c r="P156" s="453">
        <v>0</v>
      </c>
      <c r="Q156" s="452">
        <v>0.05</v>
      </c>
      <c r="R156" s="434">
        <f t="shared" si="44"/>
        <v>0</v>
      </c>
    </row>
    <row r="157" spans="1:18">
      <c r="A157" s="234">
        <f t="shared" si="42"/>
        <v>147</v>
      </c>
      <c r="B157" s="461" t="str">
        <f t="shared" si="45"/>
        <v>58E &amp; 59E - Directional</v>
      </c>
      <c r="C157" s="418" t="s">
        <v>19</v>
      </c>
      <c r="D157" s="460">
        <v>400</v>
      </c>
      <c r="E157" s="451">
        <v>4.1434762336034263E-2</v>
      </c>
      <c r="F157" s="452">
        <v>0</v>
      </c>
      <c r="G157" s="452">
        <v>0</v>
      </c>
      <c r="H157" s="452">
        <v>4.2372095614948424E-3</v>
      </c>
      <c r="I157" s="452">
        <v>1.1009636391777745E-2</v>
      </c>
      <c r="J157" s="452">
        <v>0.06</v>
      </c>
      <c r="K157" s="443"/>
      <c r="L157" s="443">
        <v>4617</v>
      </c>
      <c r="M157" s="239">
        <f t="shared" si="43"/>
        <v>277</v>
      </c>
      <c r="O157" s="452">
        <v>0.06</v>
      </c>
      <c r="P157" s="453">
        <v>0</v>
      </c>
      <c r="Q157" s="452">
        <v>0.06</v>
      </c>
      <c r="R157" s="434">
        <f t="shared" si="44"/>
        <v>0</v>
      </c>
    </row>
    <row r="158" spans="1:18">
      <c r="A158" s="234">
        <f t="shared" si="42"/>
        <v>148</v>
      </c>
      <c r="B158" s="461"/>
      <c r="C158" s="418"/>
      <c r="D158" s="460"/>
      <c r="E158" s="451"/>
      <c r="K158" s="443"/>
      <c r="L158" s="443"/>
    </row>
    <row r="159" spans="1:18">
      <c r="A159" s="234">
        <f t="shared" si="42"/>
        <v>149</v>
      </c>
      <c r="B159" s="416" t="s">
        <v>210</v>
      </c>
      <c r="C159" s="418" t="s">
        <v>19</v>
      </c>
      <c r="D159" s="460">
        <v>100</v>
      </c>
      <c r="E159" s="451">
        <v>3.100641617188684E-2</v>
      </c>
      <c r="F159" s="452">
        <v>0</v>
      </c>
      <c r="G159" s="452">
        <v>0</v>
      </c>
      <c r="H159" s="452">
        <v>1.0593023903737106E-3</v>
      </c>
      <c r="I159" s="452">
        <v>2.7524090979444363E-3</v>
      </c>
      <c r="J159" s="452">
        <v>0.03</v>
      </c>
      <c r="K159" s="443"/>
      <c r="L159" s="443">
        <v>13</v>
      </c>
      <c r="M159" s="239">
        <f t="shared" ref="M159:M163" si="46">ROUND(L159*J159,0)</f>
        <v>0</v>
      </c>
      <c r="O159" s="452">
        <v>0.03</v>
      </c>
      <c r="P159" s="453">
        <v>0</v>
      </c>
      <c r="Q159" s="452">
        <v>0.03</v>
      </c>
      <c r="R159" s="434">
        <f t="shared" ref="R159:R163" si="47">+Q159-J159</f>
        <v>0</v>
      </c>
    </row>
    <row r="160" spans="1:18">
      <c r="A160" s="234">
        <f t="shared" si="42"/>
        <v>150</v>
      </c>
      <c r="B160" s="461" t="str">
        <f>B159</f>
        <v>58E &amp; 59E - Horizontal</v>
      </c>
      <c r="C160" s="418" t="s">
        <v>19</v>
      </c>
      <c r="D160" s="460">
        <v>150</v>
      </c>
      <c r="E160" s="451">
        <v>3.2744473865911408E-2</v>
      </c>
      <c r="F160" s="452">
        <v>0</v>
      </c>
      <c r="G160" s="452">
        <v>0</v>
      </c>
      <c r="H160" s="452">
        <v>1.5889535855605659E-3</v>
      </c>
      <c r="I160" s="452">
        <v>4.1286136469166545E-3</v>
      </c>
      <c r="J160" s="452">
        <v>0.04</v>
      </c>
      <c r="K160" s="443"/>
      <c r="L160" s="443">
        <v>282</v>
      </c>
      <c r="M160" s="239">
        <f t="shared" si="46"/>
        <v>11</v>
      </c>
      <c r="O160" s="452">
        <v>0.04</v>
      </c>
      <c r="P160" s="453">
        <v>0</v>
      </c>
      <c r="Q160" s="452">
        <v>0.04</v>
      </c>
      <c r="R160" s="434">
        <f t="shared" si="47"/>
        <v>0</v>
      </c>
    </row>
    <row r="161" spans="1:18">
      <c r="A161" s="234">
        <f t="shared" si="42"/>
        <v>151</v>
      </c>
      <c r="B161" s="461" t="str">
        <f t="shared" ref="B161:B163" si="48">B160</f>
        <v>58E &amp; 59E - Horizontal</v>
      </c>
      <c r="C161" s="418" t="s">
        <v>19</v>
      </c>
      <c r="D161" s="460">
        <v>200</v>
      </c>
      <c r="E161" s="451">
        <v>3.4482531559935983E-2</v>
      </c>
      <c r="F161" s="452">
        <v>0</v>
      </c>
      <c r="G161" s="452">
        <v>0</v>
      </c>
      <c r="H161" s="452">
        <v>2.1186047807474212E-3</v>
      </c>
      <c r="I161" s="452">
        <v>5.5048181958888727E-3</v>
      </c>
      <c r="J161" s="452">
        <v>0.04</v>
      </c>
      <c r="K161" s="443"/>
      <c r="L161" s="443">
        <v>156</v>
      </c>
      <c r="M161" s="239">
        <f t="shared" si="46"/>
        <v>6</v>
      </c>
      <c r="O161" s="452">
        <v>0.04</v>
      </c>
      <c r="P161" s="453">
        <v>0</v>
      </c>
      <c r="Q161" s="452">
        <v>0.04</v>
      </c>
      <c r="R161" s="434">
        <f t="shared" si="47"/>
        <v>0</v>
      </c>
    </row>
    <row r="162" spans="1:18">
      <c r="A162" s="234">
        <f t="shared" si="42"/>
        <v>152</v>
      </c>
      <c r="B162" s="461" t="str">
        <f t="shared" si="48"/>
        <v>58E &amp; 59E - Horizontal</v>
      </c>
      <c r="C162" s="418" t="s">
        <v>19</v>
      </c>
      <c r="D162" s="460">
        <v>250</v>
      </c>
      <c r="E162" s="451">
        <v>3.6220589253960551E-2</v>
      </c>
      <c r="F162" s="452">
        <v>0</v>
      </c>
      <c r="G162" s="452">
        <v>0</v>
      </c>
      <c r="H162" s="452">
        <v>2.6482559759342765E-3</v>
      </c>
      <c r="I162" s="452">
        <v>6.8810227448610909E-3</v>
      </c>
      <c r="J162" s="452">
        <v>0.05</v>
      </c>
      <c r="K162" s="443"/>
      <c r="L162" s="443">
        <v>424</v>
      </c>
      <c r="M162" s="239">
        <f t="shared" si="46"/>
        <v>21</v>
      </c>
      <c r="O162" s="452">
        <v>0.05</v>
      </c>
      <c r="P162" s="453">
        <v>0</v>
      </c>
      <c r="Q162" s="452">
        <v>0.05</v>
      </c>
      <c r="R162" s="434">
        <f t="shared" si="47"/>
        <v>0</v>
      </c>
    </row>
    <row r="163" spans="1:18">
      <c r="A163" s="234">
        <f t="shared" si="42"/>
        <v>153</v>
      </c>
      <c r="B163" s="461" t="str">
        <f t="shared" si="48"/>
        <v>58E &amp; 59E - Horizontal</v>
      </c>
      <c r="C163" s="418" t="s">
        <v>19</v>
      </c>
      <c r="D163" s="460">
        <v>400</v>
      </c>
      <c r="E163" s="451">
        <v>4.1434762336034263E-2</v>
      </c>
      <c r="F163" s="452">
        <v>0</v>
      </c>
      <c r="G163" s="452">
        <v>0</v>
      </c>
      <c r="H163" s="452">
        <v>4.2372095614948424E-3</v>
      </c>
      <c r="I163" s="452">
        <v>1.1009636391777745E-2</v>
      </c>
      <c r="J163" s="452">
        <v>0.06</v>
      </c>
      <c r="K163" s="443"/>
      <c r="L163" s="443">
        <v>583</v>
      </c>
      <c r="M163" s="239">
        <f t="shared" si="46"/>
        <v>35</v>
      </c>
      <c r="O163" s="452">
        <v>0.06</v>
      </c>
      <c r="P163" s="453">
        <v>0</v>
      </c>
      <c r="Q163" s="452">
        <v>0.06</v>
      </c>
      <c r="R163" s="434">
        <f t="shared" si="47"/>
        <v>0</v>
      </c>
    </row>
    <row r="164" spans="1:18">
      <c r="A164" s="234">
        <f t="shared" si="42"/>
        <v>154</v>
      </c>
      <c r="B164" s="461"/>
      <c r="C164" s="418"/>
      <c r="D164" s="460"/>
      <c r="E164" s="451"/>
      <c r="K164" s="443"/>
      <c r="L164" s="443"/>
    </row>
    <row r="165" spans="1:18">
      <c r="A165" s="234">
        <f t="shared" si="42"/>
        <v>155</v>
      </c>
      <c r="B165" s="461" t="str">
        <f>B153</f>
        <v>58E &amp; 59E - Directional</v>
      </c>
      <c r="C165" s="418" t="s">
        <v>198</v>
      </c>
      <c r="D165" s="460">
        <v>175</v>
      </c>
      <c r="E165" s="451">
        <v>3.7088996224558121E-2</v>
      </c>
      <c r="F165" s="452">
        <v>0</v>
      </c>
      <c r="G165" s="452">
        <v>0</v>
      </c>
      <c r="H165" s="452">
        <v>1.8537791831539936E-3</v>
      </c>
      <c r="I165" s="452">
        <v>4.8167159214027632E-3</v>
      </c>
      <c r="J165" s="452">
        <v>0.04</v>
      </c>
      <c r="K165" s="443"/>
      <c r="L165" s="443">
        <v>36</v>
      </c>
      <c r="M165" s="239">
        <f t="shared" ref="M165:M168" si="49">ROUND(L165*J165,0)</f>
        <v>1</v>
      </c>
      <c r="O165" s="452">
        <v>0.04</v>
      </c>
      <c r="P165" s="453">
        <v>0</v>
      </c>
      <c r="Q165" s="452">
        <v>0.04</v>
      </c>
      <c r="R165" s="434">
        <f t="shared" ref="R165:R168" si="50">+Q165-J165</f>
        <v>0</v>
      </c>
    </row>
    <row r="166" spans="1:18">
      <c r="A166" s="234">
        <f t="shared" si="42"/>
        <v>156</v>
      </c>
      <c r="B166" s="461" t="str">
        <f>B165</f>
        <v>58E &amp; 59E - Directional</v>
      </c>
      <c r="C166" s="418" t="s">
        <v>198</v>
      </c>
      <c r="D166" s="460">
        <v>250</v>
      </c>
      <c r="E166" s="451">
        <v>4.0456164100861218E-2</v>
      </c>
      <c r="F166" s="452">
        <v>0</v>
      </c>
      <c r="G166" s="452">
        <v>0</v>
      </c>
      <c r="H166" s="452">
        <v>2.6482559759342765E-3</v>
      </c>
      <c r="I166" s="452">
        <v>6.8810227448610909E-3</v>
      </c>
      <c r="J166" s="452">
        <v>0.05</v>
      </c>
      <c r="K166" s="443"/>
      <c r="L166" s="443">
        <v>258</v>
      </c>
      <c r="M166" s="239">
        <f t="shared" si="49"/>
        <v>13</v>
      </c>
      <c r="O166" s="452">
        <v>0.05</v>
      </c>
      <c r="P166" s="453">
        <v>0</v>
      </c>
      <c r="Q166" s="452">
        <v>0.05</v>
      </c>
      <c r="R166" s="434">
        <f t="shared" si="50"/>
        <v>0</v>
      </c>
    </row>
    <row r="167" spans="1:18">
      <c r="A167" s="234">
        <f t="shared" si="42"/>
        <v>157</v>
      </c>
      <c r="B167" s="461" t="str">
        <f t="shared" ref="B167:B168" si="51">B166</f>
        <v>58E &amp; 59E - Directional</v>
      </c>
      <c r="C167" s="418" t="s">
        <v>198</v>
      </c>
      <c r="D167" s="460">
        <v>400</v>
      </c>
      <c r="E167" s="451">
        <v>4.7190499853467398E-2</v>
      </c>
      <c r="F167" s="452">
        <v>0</v>
      </c>
      <c r="G167" s="452">
        <v>0</v>
      </c>
      <c r="H167" s="452">
        <v>4.2372095614948424E-3</v>
      </c>
      <c r="I167" s="452">
        <v>1.1009636391777745E-2</v>
      </c>
      <c r="J167" s="452">
        <v>0.06</v>
      </c>
      <c r="K167" s="443"/>
      <c r="L167" s="443">
        <v>1056</v>
      </c>
      <c r="M167" s="239">
        <f t="shared" si="49"/>
        <v>63</v>
      </c>
      <c r="O167" s="452">
        <v>0.06</v>
      </c>
      <c r="P167" s="453">
        <v>0</v>
      </c>
      <c r="Q167" s="452">
        <v>0.06</v>
      </c>
      <c r="R167" s="434">
        <f t="shared" si="50"/>
        <v>0</v>
      </c>
    </row>
    <row r="168" spans="1:18">
      <c r="A168" s="234">
        <f t="shared" si="42"/>
        <v>158</v>
      </c>
      <c r="B168" s="461" t="str">
        <f t="shared" si="51"/>
        <v>58E &amp; 59E - Directional</v>
      </c>
      <c r="C168" s="418" t="s">
        <v>198</v>
      </c>
      <c r="D168" s="460">
        <v>1000</v>
      </c>
      <c r="E168" s="451">
        <v>7.4127842863892152E-2</v>
      </c>
      <c r="F168" s="452">
        <v>0</v>
      </c>
      <c r="G168" s="452">
        <v>0</v>
      </c>
      <c r="H168" s="452">
        <v>1.0593023903737106E-2</v>
      </c>
      <c r="I168" s="452">
        <v>2.7524090979444363E-2</v>
      </c>
      <c r="J168" s="452">
        <v>0.11</v>
      </c>
      <c r="K168" s="443"/>
      <c r="L168" s="443">
        <v>1541</v>
      </c>
      <c r="M168" s="239">
        <f t="shared" si="49"/>
        <v>170</v>
      </c>
      <c r="O168" s="452">
        <v>0.11</v>
      </c>
      <c r="P168" s="453">
        <v>0</v>
      </c>
      <c r="Q168" s="452">
        <v>0.11</v>
      </c>
      <c r="R168" s="434">
        <f t="shared" si="50"/>
        <v>0</v>
      </c>
    </row>
    <row r="169" spans="1:18">
      <c r="A169" s="234">
        <f t="shared" si="42"/>
        <v>159</v>
      </c>
      <c r="B169" s="461"/>
      <c r="C169" s="418"/>
      <c r="D169" s="460"/>
      <c r="E169" s="451"/>
      <c r="K169" s="443"/>
      <c r="L169" s="443"/>
    </row>
    <row r="170" spans="1:18">
      <c r="A170" s="234">
        <f t="shared" si="42"/>
        <v>160</v>
      </c>
      <c r="B170" s="461" t="str">
        <f>B159</f>
        <v>58E &amp; 59E - Horizontal</v>
      </c>
      <c r="C170" s="418" t="s">
        <v>198</v>
      </c>
      <c r="D170" s="460">
        <v>250</v>
      </c>
      <c r="E170" s="451">
        <v>4.0456164100861218E-2</v>
      </c>
      <c r="F170" s="452">
        <v>0</v>
      </c>
      <c r="G170" s="452">
        <v>0</v>
      </c>
      <c r="H170" s="452">
        <v>2.6482559759342765E-3</v>
      </c>
      <c r="I170" s="452">
        <v>6.8810227448610909E-3</v>
      </c>
      <c r="J170" s="452">
        <v>0.05</v>
      </c>
      <c r="K170" s="443"/>
      <c r="L170" s="443">
        <v>132</v>
      </c>
      <c r="M170" s="239">
        <f t="shared" ref="M170:M171" si="52">ROUND(L170*J170,0)</f>
        <v>7</v>
      </c>
      <c r="O170" s="452">
        <v>0.05</v>
      </c>
      <c r="P170" s="453">
        <v>0</v>
      </c>
      <c r="Q170" s="452">
        <v>0.05</v>
      </c>
      <c r="R170" s="434">
        <f t="shared" ref="R170:R171" si="53">+Q170-J170</f>
        <v>0</v>
      </c>
    </row>
    <row r="171" spans="1:18">
      <c r="A171" s="234">
        <f t="shared" si="42"/>
        <v>161</v>
      </c>
      <c r="B171" s="461" t="str">
        <f>B170</f>
        <v>58E &amp; 59E - Horizontal</v>
      </c>
      <c r="C171" s="418" t="s">
        <v>198</v>
      </c>
      <c r="D171" s="460">
        <v>400</v>
      </c>
      <c r="E171" s="451">
        <v>4.7190499853467398E-2</v>
      </c>
      <c r="F171" s="452">
        <v>0</v>
      </c>
      <c r="G171" s="452">
        <v>0</v>
      </c>
      <c r="H171" s="452">
        <v>4.2372095614948424E-3</v>
      </c>
      <c r="I171" s="452">
        <v>1.1009636391777745E-2</v>
      </c>
      <c r="J171" s="452">
        <v>0.06</v>
      </c>
      <c r="K171" s="443"/>
      <c r="L171" s="443">
        <v>480</v>
      </c>
      <c r="M171" s="239">
        <f t="shared" si="52"/>
        <v>29</v>
      </c>
      <c r="O171" s="452">
        <v>0.06</v>
      </c>
      <c r="P171" s="453">
        <v>0</v>
      </c>
      <c r="Q171" s="452">
        <v>0.06</v>
      </c>
      <c r="R171" s="434">
        <f t="shared" si="53"/>
        <v>0</v>
      </c>
    </row>
    <row r="172" spans="1:18" ht="12" customHeight="1">
      <c r="A172" s="234">
        <f t="shared" si="42"/>
        <v>162</v>
      </c>
      <c r="B172" s="461"/>
      <c r="C172" s="418"/>
      <c r="D172" s="460"/>
      <c r="E172" s="451"/>
      <c r="K172" s="443"/>
      <c r="L172" s="443"/>
    </row>
    <row r="173" spans="1:18" ht="12" customHeight="1">
      <c r="A173" s="544">
        <f t="shared" si="42"/>
        <v>163</v>
      </c>
      <c r="B173" s="461"/>
      <c r="C173" s="418"/>
      <c r="D173" s="460"/>
      <c r="E173" s="451"/>
      <c r="K173" s="443"/>
      <c r="L173" s="443"/>
    </row>
    <row r="174" spans="1:18">
      <c r="A174" s="544">
        <f t="shared" si="42"/>
        <v>164</v>
      </c>
      <c r="B174" s="461" t="s">
        <v>211</v>
      </c>
      <c r="C174" s="418" t="s">
        <v>186</v>
      </c>
      <c r="D174" s="457" t="s">
        <v>187</v>
      </c>
      <c r="E174" s="451">
        <v>4.3347394062017368E-2</v>
      </c>
      <c r="F174" s="452">
        <v>0</v>
      </c>
      <c r="G174" s="452">
        <v>0</v>
      </c>
      <c r="H174" s="452">
        <v>4.7668607566816979E-4</v>
      </c>
      <c r="I174" s="452">
        <v>1.2385840940749963E-3</v>
      </c>
      <c r="J174" s="452">
        <v>0.05</v>
      </c>
      <c r="K174" s="443"/>
      <c r="L174" s="443">
        <v>14</v>
      </c>
      <c r="M174" s="239">
        <f t="shared" ref="M174:M188" si="54">ROUND(L174*J174,0)</f>
        <v>1</v>
      </c>
      <c r="O174" s="452">
        <v>0.05</v>
      </c>
      <c r="P174" s="453">
        <v>0</v>
      </c>
      <c r="Q174" s="452">
        <v>0.05</v>
      </c>
      <c r="R174" s="434">
        <f t="shared" ref="R174:R188" si="55">+Q174-J174</f>
        <v>0</v>
      </c>
    </row>
    <row r="175" spans="1:18">
      <c r="A175" s="544">
        <f t="shared" si="42"/>
        <v>165</v>
      </c>
      <c r="B175" s="461" t="str">
        <f>B174</f>
        <v>58E &amp; 59E</v>
      </c>
      <c r="C175" s="418" t="s">
        <v>186</v>
      </c>
      <c r="D175" s="457" t="s">
        <v>188</v>
      </c>
      <c r="E175" s="451">
        <v>4.4082853644676429E-2</v>
      </c>
      <c r="F175" s="452">
        <v>0</v>
      </c>
      <c r="G175" s="452">
        <v>0</v>
      </c>
      <c r="H175" s="452">
        <v>7.9447679278028295E-4</v>
      </c>
      <c r="I175" s="452">
        <v>2.0643068234583273E-3</v>
      </c>
      <c r="J175" s="452">
        <v>0.05</v>
      </c>
      <c r="K175" s="443"/>
      <c r="L175" s="443">
        <v>82</v>
      </c>
      <c r="M175" s="239">
        <f t="shared" si="54"/>
        <v>4</v>
      </c>
      <c r="O175" s="452">
        <v>0.05</v>
      </c>
      <c r="P175" s="453">
        <v>0</v>
      </c>
      <c r="Q175" s="452">
        <v>0.05</v>
      </c>
      <c r="R175" s="434">
        <f t="shared" si="55"/>
        <v>0</v>
      </c>
    </row>
    <row r="176" spans="1:18">
      <c r="A176" s="544">
        <f t="shared" si="42"/>
        <v>166</v>
      </c>
      <c r="B176" s="461" t="str">
        <f t="shared" ref="B176:B188" si="56">B175</f>
        <v>58E &amp; 59E</v>
      </c>
      <c r="C176" s="418" t="s">
        <v>186</v>
      </c>
      <c r="D176" s="457" t="s">
        <v>189</v>
      </c>
      <c r="E176" s="451">
        <v>4.4818313227335496E-2</v>
      </c>
      <c r="F176" s="452">
        <v>0</v>
      </c>
      <c r="G176" s="452">
        <v>0</v>
      </c>
      <c r="H176" s="452">
        <v>1.1122675098923962E-3</v>
      </c>
      <c r="I176" s="452">
        <v>2.890029552841658E-3</v>
      </c>
      <c r="J176" s="452">
        <v>0.05</v>
      </c>
      <c r="K176" s="443"/>
      <c r="L176" s="443">
        <v>235</v>
      </c>
      <c r="M176" s="239">
        <f t="shared" si="54"/>
        <v>12</v>
      </c>
      <c r="O176" s="452">
        <v>0.05</v>
      </c>
      <c r="P176" s="453">
        <v>0</v>
      </c>
      <c r="Q176" s="452">
        <v>0.05</v>
      </c>
      <c r="R176" s="434">
        <f t="shared" si="55"/>
        <v>0</v>
      </c>
    </row>
    <row r="177" spans="1:18">
      <c r="A177" s="544">
        <f t="shared" si="42"/>
        <v>167</v>
      </c>
      <c r="B177" s="461" t="str">
        <f t="shared" si="56"/>
        <v>58E &amp; 59E</v>
      </c>
      <c r="C177" s="418" t="s">
        <v>186</v>
      </c>
      <c r="D177" s="457" t="s">
        <v>190</v>
      </c>
      <c r="E177" s="451">
        <v>4.5553772809994564E-2</v>
      </c>
      <c r="F177" s="452">
        <v>0</v>
      </c>
      <c r="G177" s="452">
        <v>0</v>
      </c>
      <c r="H177" s="452">
        <v>1.4300582270045093E-3</v>
      </c>
      <c r="I177" s="452">
        <v>3.7157522822249887E-3</v>
      </c>
      <c r="J177" s="452">
        <v>0.05</v>
      </c>
      <c r="K177" s="443"/>
      <c r="L177" s="443">
        <v>526</v>
      </c>
      <c r="M177" s="239">
        <f t="shared" si="54"/>
        <v>26</v>
      </c>
      <c r="O177" s="452">
        <v>0.05</v>
      </c>
      <c r="P177" s="453">
        <v>0</v>
      </c>
      <c r="Q177" s="452">
        <v>0.05</v>
      </c>
      <c r="R177" s="434">
        <f t="shared" si="55"/>
        <v>0</v>
      </c>
    </row>
    <row r="178" spans="1:18">
      <c r="A178" s="544">
        <f t="shared" si="42"/>
        <v>168</v>
      </c>
      <c r="B178" s="461" t="str">
        <f t="shared" si="56"/>
        <v>58E &amp; 59E</v>
      </c>
      <c r="C178" s="418" t="s">
        <v>186</v>
      </c>
      <c r="D178" s="457" t="s">
        <v>191</v>
      </c>
      <c r="E178" s="451">
        <v>4.6289232392653631E-2</v>
      </c>
      <c r="F178" s="452">
        <v>0</v>
      </c>
      <c r="G178" s="452">
        <v>0</v>
      </c>
      <c r="H178" s="452">
        <v>1.7478489441166225E-3</v>
      </c>
      <c r="I178" s="452">
        <v>4.5414750116083199E-3</v>
      </c>
      <c r="J178" s="452">
        <v>0.05</v>
      </c>
      <c r="K178" s="443"/>
      <c r="L178" s="443">
        <v>45</v>
      </c>
      <c r="M178" s="239">
        <f t="shared" si="54"/>
        <v>2</v>
      </c>
      <c r="O178" s="452">
        <v>0.05</v>
      </c>
      <c r="P178" s="453">
        <v>0</v>
      </c>
      <c r="Q178" s="452">
        <v>0.05</v>
      </c>
      <c r="R178" s="434">
        <f t="shared" si="55"/>
        <v>0</v>
      </c>
    </row>
    <row r="179" spans="1:18">
      <c r="A179" s="544">
        <f t="shared" si="42"/>
        <v>169</v>
      </c>
      <c r="B179" s="461" t="str">
        <f t="shared" si="56"/>
        <v>58E &amp; 59E</v>
      </c>
      <c r="C179" s="418" t="s">
        <v>186</v>
      </c>
      <c r="D179" s="457" t="s">
        <v>192</v>
      </c>
      <c r="E179" s="451">
        <v>4.7024691975312692E-2</v>
      </c>
      <c r="F179" s="452">
        <v>0</v>
      </c>
      <c r="G179" s="452">
        <v>0</v>
      </c>
      <c r="H179" s="452">
        <v>2.0656396612287356E-3</v>
      </c>
      <c r="I179" s="452">
        <v>5.3671977409916506E-3</v>
      </c>
      <c r="J179" s="452">
        <v>0.05</v>
      </c>
      <c r="K179" s="443"/>
      <c r="L179" s="443">
        <v>0</v>
      </c>
      <c r="M179" s="239">
        <f t="shared" si="54"/>
        <v>0</v>
      </c>
      <c r="O179" s="452">
        <v>0.05</v>
      </c>
      <c r="P179" s="453">
        <v>0</v>
      </c>
      <c r="Q179" s="452">
        <v>0.05</v>
      </c>
      <c r="R179" s="434">
        <f t="shared" si="55"/>
        <v>0</v>
      </c>
    </row>
    <row r="180" spans="1:18">
      <c r="A180" s="544">
        <f t="shared" si="42"/>
        <v>170</v>
      </c>
      <c r="B180" s="461" t="str">
        <f t="shared" si="56"/>
        <v>58E &amp; 59E</v>
      </c>
      <c r="C180" s="418" t="s">
        <v>186</v>
      </c>
      <c r="D180" s="457" t="s">
        <v>193</v>
      </c>
      <c r="E180" s="451">
        <v>4.7760151557971753E-2</v>
      </c>
      <c r="F180" s="452">
        <v>0</v>
      </c>
      <c r="G180" s="452">
        <v>0</v>
      </c>
      <c r="H180" s="452">
        <v>2.3834303783408489E-3</v>
      </c>
      <c r="I180" s="452">
        <v>6.1929204703749813E-3</v>
      </c>
      <c r="J180" s="452">
        <v>0.06</v>
      </c>
      <c r="K180" s="443"/>
      <c r="L180" s="443">
        <v>23</v>
      </c>
      <c r="M180" s="239">
        <f t="shared" si="54"/>
        <v>1</v>
      </c>
      <c r="O180" s="452">
        <v>0.06</v>
      </c>
      <c r="P180" s="453">
        <v>0</v>
      </c>
      <c r="Q180" s="452">
        <v>0.06</v>
      </c>
      <c r="R180" s="434">
        <f t="shared" si="55"/>
        <v>0</v>
      </c>
    </row>
    <row r="181" spans="1:18">
      <c r="A181" s="544">
        <f t="shared" si="42"/>
        <v>171</v>
      </c>
      <c r="B181" s="461" t="str">
        <f t="shared" si="56"/>
        <v>58E &amp; 59E</v>
      </c>
      <c r="C181" s="418" t="s">
        <v>186</v>
      </c>
      <c r="D181" s="457" t="s">
        <v>194</v>
      </c>
      <c r="E181" s="451">
        <v>4.849561114063082E-2</v>
      </c>
      <c r="F181" s="452">
        <v>0</v>
      </c>
      <c r="G181" s="452">
        <v>0</v>
      </c>
      <c r="H181" s="452">
        <v>2.7012210954529617E-3</v>
      </c>
      <c r="I181" s="452">
        <v>7.0186431997583121E-3</v>
      </c>
      <c r="J181" s="452">
        <v>0.06</v>
      </c>
      <c r="K181" s="443"/>
      <c r="L181" s="443">
        <v>93</v>
      </c>
      <c r="M181" s="239">
        <f t="shared" si="54"/>
        <v>6</v>
      </c>
      <c r="O181" s="452">
        <v>0.06</v>
      </c>
      <c r="P181" s="453">
        <v>0</v>
      </c>
      <c r="Q181" s="452">
        <v>0.06</v>
      </c>
      <c r="R181" s="434">
        <f t="shared" si="55"/>
        <v>0</v>
      </c>
    </row>
    <row r="182" spans="1:18">
      <c r="A182" s="544">
        <f t="shared" si="42"/>
        <v>172</v>
      </c>
      <c r="B182" s="461" t="str">
        <f t="shared" si="56"/>
        <v>58E &amp; 59E</v>
      </c>
      <c r="C182" s="418" t="s">
        <v>186</v>
      </c>
      <c r="D182" s="457" t="s">
        <v>195</v>
      </c>
      <c r="E182" s="451">
        <v>4.9231070723289888E-2</v>
      </c>
      <c r="F182" s="452">
        <v>0</v>
      </c>
      <c r="G182" s="452">
        <v>0</v>
      </c>
      <c r="H182" s="452">
        <v>3.019011812565075E-3</v>
      </c>
      <c r="I182" s="452">
        <v>7.8443659291416428E-3</v>
      </c>
      <c r="J182" s="452">
        <v>0.06</v>
      </c>
      <c r="K182" s="443"/>
      <c r="L182" s="443">
        <v>0</v>
      </c>
      <c r="M182" s="239">
        <f t="shared" si="54"/>
        <v>0</v>
      </c>
      <c r="O182" s="452">
        <v>0.06</v>
      </c>
      <c r="P182" s="453">
        <v>0</v>
      </c>
      <c r="Q182" s="452">
        <v>0.06</v>
      </c>
      <c r="R182" s="434">
        <f t="shared" si="55"/>
        <v>0</v>
      </c>
    </row>
    <row r="183" spans="1:18">
      <c r="A183" s="544">
        <f t="shared" si="42"/>
        <v>173</v>
      </c>
      <c r="B183" s="461" t="str">
        <f t="shared" si="56"/>
        <v>58E &amp; 59E</v>
      </c>
      <c r="C183" s="418" t="s">
        <v>186</v>
      </c>
      <c r="D183" s="457" t="s">
        <v>212</v>
      </c>
      <c r="E183" s="451">
        <v>5.0824566485717863E-2</v>
      </c>
      <c r="F183" s="452">
        <v>0</v>
      </c>
      <c r="G183" s="452">
        <v>0</v>
      </c>
      <c r="H183" s="452">
        <v>3.7075583663079871E-3</v>
      </c>
      <c r="I183" s="452">
        <v>9.6334318428055263E-3</v>
      </c>
      <c r="J183" s="452">
        <v>0.06</v>
      </c>
      <c r="K183" s="443"/>
      <c r="L183" s="443">
        <v>0</v>
      </c>
      <c r="M183" s="239">
        <f t="shared" si="54"/>
        <v>0</v>
      </c>
      <c r="O183" s="452">
        <v>0.06</v>
      </c>
      <c r="P183" s="453">
        <v>0</v>
      </c>
      <c r="Q183" s="452">
        <v>0.06</v>
      </c>
      <c r="R183" s="434">
        <f t="shared" si="55"/>
        <v>0</v>
      </c>
    </row>
    <row r="184" spans="1:18">
      <c r="A184" s="544">
        <f t="shared" si="42"/>
        <v>174</v>
      </c>
      <c r="B184" s="461" t="str">
        <f t="shared" si="56"/>
        <v>58E &amp; 59E</v>
      </c>
      <c r="C184" s="418" t="s">
        <v>186</v>
      </c>
      <c r="D184" s="457" t="s">
        <v>213</v>
      </c>
      <c r="E184" s="451">
        <v>5.3276098427914753E-2</v>
      </c>
      <c r="F184" s="452">
        <v>0</v>
      </c>
      <c r="G184" s="452">
        <v>0</v>
      </c>
      <c r="H184" s="452">
        <v>4.7668607566816977E-3</v>
      </c>
      <c r="I184" s="452">
        <v>1.2385840940749963E-2</v>
      </c>
      <c r="J184" s="452">
        <v>7.0000000000000007E-2</v>
      </c>
      <c r="K184" s="443"/>
      <c r="L184" s="443">
        <v>0</v>
      </c>
      <c r="M184" s="239">
        <f t="shared" si="54"/>
        <v>0</v>
      </c>
      <c r="O184" s="452">
        <v>7.0000000000000007E-2</v>
      </c>
      <c r="P184" s="453">
        <v>0</v>
      </c>
      <c r="Q184" s="452">
        <v>7.0000000000000007E-2</v>
      </c>
      <c r="R184" s="434">
        <f t="shared" si="55"/>
        <v>0</v>
      </c>
    </row>
    <row r="185" spans="1:18">
      <c r="A185" s="544">
        <f t="shared" si="42"/>
        <v>175</v>
      </c>
      <c r="B185" s="461" t="str">
        <f t="shared" si="56"/>
        <v>58E &amp; 59E</v>
      </c>
      <c r="C185" s="418" t="s">
        <v>186</v>
      </c>
      <c r="D185" s="457" t="s">
        <v>214</v>
      </c>
      <c r="E185" s="451">
        <v>5.5727630370111636E-2</v>
      </c>
      <c r="F185" s="452">
        <v>0</v>
      </c>
      <c r="G185" s="452">
        <v>0</v>
      </c>
      <c r="H185" s="452">
        <v>5.8261631470554083E-3</v>
      </c>
      <c r="I185" s="452">
        <v>1.5138250038694399E-2</v>
      </c>
      <c r="J185" s="452">
        <v>0.08</v>
      </c>
      <c r="K185" s="443"/>
      <c r="L185" s="443">
        <v>0</v>
      </c>
      <c r="M185" s="239">
        <f t="shared" si="54"/>
        <v>0</v>
      </c>
      <c r="O185" s="452">
        <v>0.08</v>
      </c>
      <c r="P185" s="453">
        <v>0</v>
      </c>
      <c r="Q185" s="452">
        <v>0.08</v>
      </c>
      <c r="R185" s="434">
        <f t="shared" si="55"/>
        <v>0</v>
      </c>
    </row>
    <row r="186" spans="1:18">
      <c r="A186" s="544">
        <f t="shared" si="42"/>
        <v>176</v>
      </c>
      <c r="B186" s="461" t="str">
        <f t="shared" si="56"/>
        <v>58E &amp; 59E</v>
      </c>
      <c r="C186" s="418" t="s">
        <v>186</v>
      </c>
      <c r="D186" s="457" t="s">
        <v>215</v>
      </c>
      <c r="E186" s="451">
        <v>5.8179162312308519E-2</v>
      </c>
      <c r="F186" s="452">
        <v>0</v>
      </c>
      <c r="G186" s="452">
        <v>0</v>
      </c>
      <c r="H186" s="452">
        <v>6.8854655374291189E-3</v>
      </c>
      <c r="I186" s="452">
        <v>1.7890659136638835E-2</v>
      </c>
      <c r="J186" s="452">
        <v>0.08</v>
      </c>
      <c r="K186" s="443"/>
      <c r="L186" s="443">
        <v>0</v>
      </c>
      <c r="M186" s="239">
        <f t="shared" si="54"/>
        <v>0</v>
      </c>
      <c r="O186" s="452">
        <v>0.08</v>
      </c>
      <c r="P186" s="453">
        <v>0</v>
      </c>
      <c r="Q186" s="452">
        <v>0.08</v>
      </c>
      <c r="R186" s="434">
        <f t="shared" si="55"/>
        <v>0</v>
      </c>
    </row>
    <row r="187" spans="1:18">
      <c r="A187" s="544">
        <f t="shared" si="42"/>
        <v>177</v>
      </c>
      <c r="B187" s="461" t="str">
        <f t="shared" si="56"/>
        <v>58E &amp; 59E</v>
      </c>
      <c r="C187" s="418" t="s">
        <v>186</v>
      </c>
      <c r="D187" s="457" t="s">
        <v>216</v>
      </c>
      <c r="E187" s="451">
        <v>6.0630694254505402E-2</v>
      </c>
      <c r="F187" s="452">
        <v>0</v>
      </c>
      <c r="G187" s="452">
        <v>0</v>
      </c>
      <c r="H187" s="452">
        <v>7.9447679278028295E-3</v>
      </c>
      <c r="I187" s="452">
        <v>2.064306823458327E-2</v>
      </c>
      <c r="J187" s="452">
        <v>0.09</v>
      </c>
      <c r="K187" s="443"/>
      <c r="L187" s="443">
        <v>0</v>
      </c>
      <c r="M187" s="239">
        <f t="shared" si="54"/>
        <v>0</v>
      </c>
      <c r="O187" s="452">
        <v>0.09</v>
      </c>
      <c r="P187" s="453">
        <v>0</v>
      </c>
      <c r="Q187" s="452">
        <v>0.09</v>
      </c>
      <c r="R187" s="434">
        <f t="shared" si="55"/>
        <v>0</v>
      </c>
    </row>
    <row r="188" spans="1:18">
      <c r="A188" s="544">
        <f t="shared" si="42"/>
        <v>178</v>
      </c>
      <c r="B188" s="461" t="str">
        <f t="shared" si="56"/>
        <v>58E &amp; 59E</v>
      </c>
      <c r="C188" s="418" t="s">
        <v>186</v>
      </c>
      <c r="D188" s="457" t="s">
        <v>217</v>
      </c>
      <c r="E188" s="451">
        <v>6.3082226196702298E-2</v>
      </c>
      <c r="F188" s="452">
        <v>0</v>
      </c>
      <c r="G188" s="452">
        <v>0</v>
      </c>
      <c r="H188" s="452">
        <v>9.0040703181765401E-3</v>
      </c>
      <c r="I188" s="452">
        <v>2.3395477332527708E-2</v>
      </c>
      <c r="J188" s="452">
        <v>0.1</v>
      </c>
      <c r="K188" s="443"/>
      <c r="L188" s="443">
        <v>0</v>
      </c>
      <c r="M188" s="239">
        <f t="shared" si="54"/>
        <v>0</v>
      </c>
      <c r="O188" s="452">
        <v>0.1</v>
      </c>
      <c r="P188" s="453">
        <v>0</v>
      </c>
      <c r="Q188" s="452">
        <v>0.1</v>
      </c>
      <c r="R188" s="434">
        <f t="shared" si="55"/>
        <v>0</v>
      </c>
    </row>
    <row r="189" spans="1:18">
      <c r="A189" s="544">
        <f t="shared" si="42"/>
        <v>179</v>
      </c>
      <c r="B189" s="461"/>
      <c r="C189" s="418"/>
      <c r="D189" s="460"/>
      <c r="E189" s="451"/>
      <c r="K189" s="443"/>
      <c r="L189" s="443"/>
    </row>
    <row r="190" spans="1:18">
      <c r="A190" s="544">
        <f t="shared" si="42"/>
        <v>180</v>
      </c>
      <c r="B190" s="445" t="s">
        <v>205</v>
      </c>
      <c r="C190" s="418"/>
      <c r="D190" s="460"/>
      <c r="E190" s="451"/>
      <c r="K190" s="443"/>
      <c r="L190" s="443"/>
    </row>
    <row r="191" spans="1:18">
      <c r="A191" s="544">
        <f t="shared" si="42"/>
        <v>181</v>
      </c>
      <c r="B191" s="461" t="s">
        <v>206</v>
      </c>
      <c r="C191" s="418" t="s">
        <v>207</v>
      </c>
      <c r="D191" s="460">
        <v>0</v>
      </c>
      <c r="E191" s="451">
        <v>0</v>
      </c>
      <c r="F191" s="452">
        <v>0</v>
      </c>
      <c r="G191" s="452">
        <v>0</v>
      </c>
      <c r="H191" s="452">
        <v>6.427003129570538E-6</v>
      </c>
      <c r="I191" s="452">
        <v>5.7407389757126809E-5</v>
      </c>
      <c r="J191" s="452">
        <v>6.0000000000000002E-5</v>
      </c>
      <c r="K191" s="443"/>
      <c r="L191" s="443">
        <v>13488333</v>
      </c>
      <c r="M191" s="239">
        <f t="shared" ref="M191" si="57">ROUND(L191*J191,0)</f>
        <v>809</v>
      </c>
      <c r="O191" s="452">
        <v>6.0000000000000002E-5</v>
      </c>
      <c r="P191" s="453">
        <v>0</v>
      </c>
      <c r="Q191" s="452">
        <v>6.0000000000000002E-5</v>
      </c>
      <c r="R191" s="434">
        <f t="shared" ref="R191" si="58">+Q191-J191</f>
        <v>0</v>
      </c>
    </row>
  </sheetData>
  <mergeCells count="5">
    <mergeCell ref="A1:M1"/>
    <mergeCell ref="A2:M2"/>
    <mergeCell ref="A3:M3"/>
    <mergeCell ref="A4:M4"/>
    <mergeCell ref="B5:J5"/>
  </mergeCells>
  <pageMargins left="0.7" right="0.7" top="0.75" bottom="0.75" header="0.3" footer="0.3"/>
  <pageSetup scale="53" fitToHeight="0" orientation="portrait" r:id="rId1"/>
  <headerFooter>
    <oddFooter>&amp;RExhibit No.___(JAP-22)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6"/>
  <sheetViews>
    <sheetView topLeftCell="AC1" workbookViewId="0">
      <pane xSplit="2" ySplit="7" topLeftCell="BY8" activePane="bottomRight" state="frozen"/>
      <selection activeCell="BW33" sqref="BW33"/>
      <selection pane="topRight" activeCell="BW33" sqref="BW33"/>
      <selection pane="bottomLeft" activeCell="BW33" sqref="BW33"/>
      <selection pane="bottomRight" activeCell="CJ34" sqref="CJ34"/>
    </sheetView>
  </sheetViews>
  <sheetFormatPr defaultColWidth="80.28515625" defaultRowHeight="12.75"/>
  <cols>
    <col min="1" max="1" width="45.5703125" style="29" bestFit="1" customWidth="1"/>
    <col min="2" max="2" width="6.42578125" style="29" bestFit="1" customWidth="1"/>
    <col min="3" max="3" width="9.85546875" style="29" bestFit="1" customWidth="1"/>
    <col min="4" max="4" width="10.7109375" style="29" bestFit="1" customWidth="1"/>
    <col min="5" max="5" width="8.5703125" style="29" bestFit="1" customWidth="1"/>
    <col min="6" max="6" width="7.28515625" style="29" bestFit="1" customWidth="1"/>
    <col min="7" max="7" width="6.28515625" style="29" bestFit="1" customWidth="1"/>
    <col min="8" max="8" width="9.7109375" style="29" bestFit="1" customWidth="1"/>
    <col min="9" max="9" width="8.85546875" style="29" bestFit="1" customWidth="1"/>
    <col min="10" max="10" width="14.140625" style="29" bestFit="1" customWidth="1"/>
    <col min="11" max="11" width="80.28515625" style="29"/>
    <col min="12" max="12" width="51" style="29" bestFit="1" customWidth="1"/>
    <col min="13" max="13" width="6.42578125" style="29" bestFit="1" customWidth="1"/>
    <col min="14" max="14" width="12.7109375" style="29" bestFit="1" customWidth="1"/>
    <col min="15" max="16" width="11.140625" style="29" bestFit="1" customWidth="1"/>
    <col min="17" max="18" width="9.140625" style="29" bestFit="1" customWidth="1"/>
    <col min="19" max="19" width="12.7109375" style="29" bestFit="1" customWidth="1"/>
    <col min="20" max="20" width="11.140625" style="29" bestFit="1" customWidth="1"/>
    <col min="21" max="21" width="14.140625" style="29" bestFit="1" customWidth="1"/>
    <col min="22" max="22" width="80.28515625" style="29"/>
    <col min="23" max="23" width="40.42578125" style="29" bestFit="1" customWidth="1"/>
    <col min="24" max="24" width="6.42578125" style="29" bestFit="1" customWidth="1"/>
    <col min="25" max="26" width="10.7109375" style="29" bestFit="1" customWidth="1"/>
    <col min="27" max="27" width="10.140625" style="29" bestFit="1" customWidth="1"/>
    <col min="28" max="28" width="8.28515625" style="29" bestFit="1" customWidth="1"/>
    <col min="29" max="29" width="11.7109375" style="29" customWidth="1"/>
    <col min="30" max="30" width="10.28515625" style="29" bestFit="1" customWidth="1"/>
    <col min="31" max="31" width="21" style="29" bestFit="1" customWidth="1"/>
    <col min="32" max="32" width="15.140625" style="29" bestFit="1" customWidth="1"/>
    <col min="33" max="33" width="15.85546875" style="29" bestFit="1" customWidth="1"/>
    <col min="34" max="34" width="12.140625" style="29" bestFit="1" customWidth="1"/>
    <col min="35" max="35" width="14.140625" style="29" bestFit="1" customWidth="1"/>
    <col min="36" max="36" width="10.140625" style="29" bestFit="1" customWidth="1"/>
    <col min="37" max="38" width="15.140625" style="29" bestFit="1" customWidth="1"/>
    <col min="39" max="39" width="14.5703125" style="29" bestFit="1" customWidth="1"/>
    <col min="40" max="40" width="13.5703125" style="29" bestFit="1" customWidth="1"/>
    <col min="41" max="41" width="12.7109375" style="29" bestFit="1" customWidth="1"/>
    <col min="42" max="42" width="11.140625" style="29" bestFit="1" customWidth="1"/>
    <col min="43" max="43" width="12.7109375" style="29" bestFit="1" customWidth="1"/>
    <col min="44" max="44" width="11.140625" style="29" bestFit="1" customWidth="1"/>
    <col min="45" max="45" width="10.140625" style="29" bestFit="1" customWidth="1"/>
    <col min="46" max="46" width="11.140625" style="29" bestFit="1" customWidth="1"/>
    <col min="47" max="47" width="16.140625" style="29" bestFit="1" customWidth="1"/>
    <col min="48" max="48" width="15.140625" style="29" bestFit="1" customWidth="1"/>
    <col min="49" max="49" width="10.85546875" style="29" bestFit="1" customWidth="1"/>
    <col min="50" max="50" width="11.42578125" style="29" bestFit="1" customWidth="1"/>
    <col min="51" max="51" width="11.140625" style="29" bestFit="1" customWidth="1"/>
    <col min="52" max="53" width="10.140625" style="29" bestFit="1" customWidth="1"/>
    <col min="54" max="55" width="11.140625" style="29" bestFit="1" customWidth="1"/>
    <col min="56" max="56" width="10.140625" style="29" bestFit="1" customWidth="1"/>
    <col min="57" max="57" width="9.140625" style="29" bestFit="1" customWidth="1"/>
    <col min="58" max="58" width="6.5703125" style="29" bestFit="1" customWidth="1"/>
    <col min="59" max="59" width="9.140625" style="29" bestFit="1" customWidth="1"/>
    <col min="60" max="61" width="10.140625" style="29" bestFit="1" customWidth="1"/>
    <col min="62" max="66" width="9.140625" style="29" bestFit="1" customWidth="1"/>
    <col min="67" max="67" width="6.5703125" style="29" bestFit="1" customWidth="1"/>
    <col min="68" max="68" width="13.7109375" style="29" bestFit="1" customWidth="1"/>
    <col min="69" max="69" width="10.140625" style="29" bestFit="1" customWidth="1"/>
    <col min="70" max="70" width="12.7109375" style="29" bestFit="1" customWidth="1"/>
    <col min="71" max="71" width="11.140625" style="29" bestFit="1" customWidth="1"/>
    <col min="72" max="72" width="14.140625" style="29" bestFit="1" customWidth="1"/>
    <col min="73" max="73" width="14.28515625" style="29" bestFit="1" customWidth="1"/>
    <col min="74" max="74" width="5.28515625" style="29" customWidth="1"/>
    <col min="75" max="75" width="13.85546875" style="29" customWidth="1"/>
    <col min="76" max="76" width="9.140625" style="29" bestFit="1" customWidth="1"/>
    <col min="77" max="79" width="12.7109375" style="29" bestFit="1" customWidth="1"/>
    <col min="80" max="80" width="10.140625" style="29" bestFit="1" customWidth="1"/>
    <col min="81" max="81" width="12.7109375" style="29" bestFit="1" customWidth="1"/>
    <col min="82" max="82" width="10" style="29" bestFit="1" customWidth="1"/>
    <col min="83" max="83" width="11.140625" style="29" bestFit="1" customWidth="1"/>
    <col min="84" max="84" width="13.28515625" style="29" bestFit="1" customWidth="1"/>
    <col min="85" max="85" width="10.140625" style="29" bestFit="1" customWidth="1"/>
    <col min="86" max="86" width="11.140625" style="29" bestFit="1" customWidth="1"/>
    <col min="87" max="87" width="10.140625" style="29" bestFit="1" customWidth="1"/>
    <col min="88" max="88" width="10.28515625" style="29" bestFit="1" customWidth="1"/>
    <col min="89" max="89" width="13.28515625" style="29" bestFit="1" customWidth="1"/>
    <col min="90" max="91" width="13.7109375" style="29" bestFit="1" customWidth="1"/>
    <col min="92" max="92" width="7.7109375" style="29" customWidth="1"/>
    <col min="93" max="16384" width="80.28515625" style="29"/>
  </cols>
  <sheetData>
    <row r="1" spans="1:92" ht="21">
      <c r="A1" s="80" t="s">
        <v>141</v>
      </c>
      <c r="L1" s="80" t="s">
        <v>140</v>
      </c>
      <c r="W1" s="80" t="s">
        <v>139</v>
      </c>
      <c r="AC1" s="78" t="s">
        <v>51</v>
      </c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79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W1" s="78" t="str">
        <f>+AC1</f>
        <v>As-Delivered Monthly Sales &amp; Transportation by Rate Schedule</v>
      </c>
    </row>
    <row r="2" spans="1:92" ht="18.75">
      <c r="A2" s="77" t="s">
        <v>138</v>
      </c>
      <c r="L2" s="73"/>
      <c r="AC2" s="76" t="s">
        <v>137</v>
      </c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75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W2" s="74" t="str">
        <f>+AC2</f>
        <v>Reconciled to LFG's F2018</v>
      </c>
    </row>
    <row r="3" spans="1:92" ht="18.75">
      <c r="A3" s="73"/>
      <c r="L3" s="73"/>
      <c r="W3" s="73"/>
      <c r="AC3" s="71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72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W3" s="71"/>
    </row>
    <row r="4" spans="1:92" ht="15">
      <c r="A4" s="70"/>
      <c r="L4" s="70"/>
      <c r="W4" s="70"/>
      <c r="AC4" s="67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9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W4" s="67"/>
    </row>
    <row r="5" spans="1:92" ht="15.75">
      <c r="A5" s="68"/>
      <c r="L5" s="68"/>
      <c r="W5" s="68"/>
      <c r="AC5" s="65"/>
      <c r="AD5" s="67"/>
      <c r="AE5" s="67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6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W5" s="65"/>
    </row>
    <row r="6" spans="1:92"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</row>
    <row r="7" spans="1:92" ht="15">
      <c r="A7" s="61" t="s">
        <v>52</v>
      </c>
      <c r="B7" s="62" t="s">
        <v>25</v>
      </c>
      <c r="C7" s="61" t="s">
        <v>0</v>
      </c>
      <c r="D7" s="60" t="s">
        <v>134</v>
      </c>
      <c r="E7" s="60" t="s">
        <v>133</v>
      </c>
      <c r="F7" s="60" t="s">
        <v>26</v>
      </c>
      <c r="G7" s="62" t="s">
        <v>136</v>
      </c>
      <c r="H7" s="63" t="s">
        <v>95</v>
      </c>
      <c r="I7" s="63" t="s">
        <v>135</v>
      </c>
      <c r="J7" s="63" t="s">
        <v>91</v>
      </c>
      <c r="L7" s="61" t="s">
        <v>52</v>
      </c>
      <c r="M7" s="62" t="s">
        <v>25</v>
      </c>
      <c r="N7" s="61" t="s">
        <v>0</v>
      </c>
      <c r="O7" s="60" t="s">
        <v>134</v>
      </c>
      <c r="P7" s="60" t="s">
        <v>133</v>
      </c>
      <c r="Q7" s="60" t="s">
        <v>26</v>
      </c>
      <c r="R7" s="62" t="s">
        <v>136</v>
      </c>
      <c r="S7" s="63" t="s">
        <v>95</v>
      </c>
      <c r="T7" s="63" t="s">
        <v>135</v>
      </c>
      <c r="U7" s="63" t="s">
        <v>91</v>
      </c>
      <c r="W7" s="61" t="s">
        <v>52</v>
      </c>
      <c r="X7" s="62" t="s">
        <v>25</v>
      </c>
      <c r="Y7" s="61" t="s">
        <v>0</v>
      </c>
      <c r="Z7" s="60" t="s">
        <v>134</v>
      </c>
      <c r="AA7" s="60" t="s">
        <v>133</v>
      </c>
      <c r="AB7" s="60" t="s">
        <v>26</v>
      </c>
      <c r="AC7" s="59" t="s">
        <v>52</v>
      </c>
      <c r="AD7" s="59" t="s">
        <v>25</v>
      </c>
      <c r="AE7" s="59" t="s">
        <v>132</v>
      </c>
      <c r="AF7" s="58" t="s">
        <v>131</v>
      </c>
      <c r="AG7" s="58" t="s">
        <v>130</v>
      </c>
      <c r="AH7" s="58" t="s">
        <v>129</v>
      </c>
      <c r="AI7" s="58" t="s">
        <v>128</v>
      </c>
      <c r="AJ7" s="58" t="s">
        <v>127</v>
      </c>
      <c r="AK7" s="58" t="s">
        <v>126</v>
      </c>
      <c r="AL7" s="58" t="s">
        <v>125</v>
      </c>
      <c r="AM7" s="58" t="s">
        <v>124</v>
      </c>
      <c r="AN7" s="58" t="s">
        <v>123</v>
      </c>
      <c r="AO7" s="58" t="s">
        <v>122</v>
      </c>
      <c r="AP7" s="58" t="s">
        <v>121</v>
      </c>
      <c r="AQ7" s="58" t="s">
        <v>120</v>
      </c>
      <c r="AR7" s="58" t="s">
        <v>119</v>
      </c>
      <c r="AS7" s="58" t="s">
        <v>118</v>
      </c>
      <c r="AT7" s="58" t="s">
        <v>117</v>
      </c>
      <c r="AU7" s="58" t="s">
        <v>116</v>
      </c>
      <c r="AV7" s="58" t="s">
        <v>115</v>
      </c>
      <c r="AW7" s="58" t="s">
        <v>114</v>
      </c>
      <c r="AX7" s="58" t="s">
        <v>113</v>
      </c>
      <c r="AY7" s="58" t="s">
        <v>112</v>
      </c>
      <c r="AZ7" s="58" t="s">
        <v>111</v>
      </c>
      <c r="BA7" s="58" t="s">
        <v>110</v>
      </c>
      <c r="BB7" s="58" t="s">
        <v>109</v>
      </c>
      <c r="BC7" s="58" t="s">
        <v>108</v>
      </c>
      <c r="BD7" s="58" t="s">
        <v>107</v>
      </c>
      <c r="BE7" s="58" t="s">
        <v>106</v>
      </c>
      <c r="BF7" s="58" t="s">
        <v>105</v>
      </c>
      <c r="BG7" s="58" t="s">
        <v>104</v>
      </c>
      <c r="BH7" s="58" t="s">
        <v>103</v>
      </c>
      <c r="BI7" s="58" t="s">
        <v>102</v>
      </c>
      <c r="BJ7" s="58" t="s">
        <v>101</v>
      </c>
      <c r="BK7" s="58" t="s">
        <v>100</v>
      </c>
      <c r="BL7" s="58" t="s">
        <v>99</v>
      </c>
      <c r="BM7" s="58" t="s">
        <v>98</v>
      </c>
      <c r="BN7" s="58" t="s">
        <v>97</v>
      </c>
      <c r="BO7" s="57" t="s">
        <v>96</v>
      </c>
      <c r="BP7" s="56" t="s">
        <v>95</v>
      </c>
      <c r="BQ7" s="59" t="s">
        <v>94</v>
      </c>
      <c r="BR7" s="58" t="s">
        <v>93</v>
      </c>
      <c r="BS7" s="57" t="s">
        <v>92</v>
      </c>
      <c r="BT7" s="56" t="s">
        <v>91</v>
      </c>
      <c r="BU7" s="56" t="s">
        <v>43</v>
      </c>
      <c r="BW7" s="54" t="s">
        <v>53</v>
      </c>
      <c r="BX7" s="55" t="s">
        <v>54</v>
      </c>
      <c r="BY7" s="55" t="s">
        <v>55</v>
      </c>
      <c r="BZ7" s="55" t="s">
        <v>56</v>
      </c>
      <c r="CA7" s="55" t="s">
        <v>57</v>
      </c>
      <c r="CB7" s="55" t="s">
        <v>58</v>
      </c>
      <c r="CC7" s="55" t="s">
        <v>59</v>
      </c>
      <c r="CD7" s="55" t="s">
        <v>60</v>
      </c>
      <c r="CE7" s="55" t="s">
        <v>61</v>
      </c>
      <c r="CF7" s="55" t="s">
        <v>62</v>
      </c>
      <c r="CG7" s="55" t="s">
        <v>63</v>
      </c>
      <c r="CH7" s="55" t="s">
        <v>64</v>
      </c>
      <c r="CI7" s="55" t="s">
        <v>8</v>
      </c>
      <c r="CJ7" s="55" t="s">
        <v>13</v>
      </c>
      <c r="CK7" s="55" t="s">
        <v>143</v>
      </c>
      <c r="CL7" s="54" t="s">
        <v>66</v>
      </c>
      <c r="CM7" s="54" t="s">
        <v>27</v>
      </c>
    </row>
    <row r="8" spans="1:92" ht="15">
      <c r="A8" s="41">
        <v>2019</v>
      </c>
      <c r="B8" s="40">
        <v>1</v>
      </c>
      <c r="C8" s="46">
        <v>1259288</v>
      </c>
      <c r="D8" s="46">
        <v>840538</v>
      </c>
      <c r="E8" s="46">
        <v>115042</v>
      </c>
      <c r="F8" s="46">
        <v>6704</v>
      </c>
      <c r="G8" s="45">
        <v>883</v>
      </c>
      <c r="H8" s="42">
        <f t="shared" ref="H8:H19" si="0">SUM(C8:G8)</f>
        <v>2222455</v>
      </c>
      <c r="I8" s="44">
        <v>169276</v>
      </c>
      <c r="J8" s="42">
        <f t="shared" ref="J8:J19" si="1">H8+I8</f>
        <v>2391731</v>
      </c>
      <c r="L8" s="41">
        <f>$A8</f>
        <v>2019</v>
      </c>
      <c r="M8" s="40">
        <f t="shared" ref="M8:M19" si="2">$B8</f>
        <v>1</v>
      </c>
      <c r="N8" s="39">
        <v>1221192507.9196978</v>
      </c>
      <c r="O8" s="39">
        <v>800015799.98110354</v>
      </c>
      <c r="P8" s="39">
        <v>101922741.53055555</v>
      </c>
      <c r="Q8" s="39">
        <v>6774889.8944900967</v>
      </c>
      <c r="R8" s="43">
        <v>1002762.6554125422</v>
      </c>
      <c r="S8" s="42">
        <f t="shared" ref="S8:S19" si="3">SUM(N8:R8)</f>
        <v>2130908701.9812591</v>
      </c>
      <c r="T8" s="42">
        <v>179038424.45006558</v>
      </c>
      <c r="U8" s="42">
        <f t="shared" ref="U8:U19" si="4">S8+T8</f>
        <v>2309947126.4313245</v>
      </c>
      <c r="W8" s="41">
        <f>$A8</f>
        <v>2019</v>
      </c>
      <c r="X8" s="40">
        <f t="shared" ref="X8:X19" si="5">$B8</f>
        <v>1</v>
      </c>
      <c r="Y8" s="39">
        <f t="shared" ref="Y8:Y19" si="6">C8*1000-N8</f>
        <v>38095492.080302238</v>
      </c>
      <c r="Z8" s="39">
        <f t="shared" ref="Z8:Z19" si="7">D8*1000-O8</f>
        <v>40522200.018896461</v>
      </c>
      <c r="AA8" s="39">
        <f t="shared" ref="AA8:AA19" si="8">E8*1000-P8</f>
        <v>13119258.469444454</v>
      </c>
      <c r="AB8" s="39">
        <f t="shared" ref="AB8:AB19" si="9">F8*1000-Q8</f>
        <v>-70889.894490096718</v>
      </c>
      <c r="AC8" s="38">
        <f>$A8</f>
        <v>2019</v>
      </c>
      <c r="AD8" s="38">
        <f t="shared" ref="AD8:AD19" si="10">$B8</f>
        <v>1</v>
      </c>
      <c r="AE8" s="37">
        <v>586.20925204601849</v>
      </c>
      <c r="AF8" s="34">
        <v>883000</v>
      </c>
      <c r="AG8" s="34">
        <v>1259041236.2574518</v>
      </c>
      <c r="AH8" s="34">
        <v>246763.74254819399</v>
      </c>
      <c r="AI8" s="34">
        <v>28705035.019130263</v>
      </c>
      <c r="AJ8" s="34">
        <v>3505706.2417982067</v>
      </c>
      <c r="AK8" s="34">
        <v>16323351.933456073</v>
      </c>
      <c r="AL8" s="34">
        <v>1847412.4709986101</v>
      </c>
      <c r="AM8" s="34">
        <v>255254595.06954047</v>
      </c>
      <c r="AN8" s="34">
        <v>9956276.2694686335</v>
      </c>
      <c r="AO8" s="34">
        <v>255659484.60162878</v>
      </c>
      <c r="AP8" s="34">
        <v>17852629.299122993</v>
      </c>
      <c r="AQ8" s="34">
        <v>142973965.70689952</v>
      </c>
      <c r="AR8" s="34">
        <v>19902555.220342811</v>
      </c>
      <c r="AS8" s="34">
        <v>315788.5348240076</v>
      </c>
      <c r="AT8" s="34">
        <v>76302398.733366907</v>
      </c>
      <c r="AU8" s="34">
        <v>46403958.384831436</v>
      </c>
      <c r="AV8" s="34">
        <v>4087.3146850610569</v>
      </c>
      <c r="AW8" s="34">
        <v>2719439.595675719</v>
      </c>
      <c r="AX8" s="34">
        <v>5407683.2957852241</v>
      </c>
      <c r="AY8" s="34">
        <v>16004158.587572709</v>
      </c>
      <c r="AZ8" s="34">
        <v>1804762.7837271909</v>
      </c>
      <c r="BA8" s="34">
        <v>4467143.1212358745</v>
      </c>
      <c r="BB8" s="34">
        <v>38583171.952107154</v>
      </c>
      <c r="BC8" s="34">
        <v>11051754.409213005</v>
      </c>
      <c r="BD8" s="34">
        <v>1302621.634382043</v>
      </c>
      <c r="BE8" s="34">
        <v>114674.13224155147</v>
      </c>
      <c r="BF8" s="34">
        <v>4727.0004089303447</v>
      </c>
      <c r="BG8" s="34">
        <v>234894.14798039943</v>
      </c>
      <c r="BH8" s="34">
        <v>1138013.7634041277</v>
      </c>
      <c r="BI8" s="34">
        <v>2979911.9269417701</v>
      </c>
      <c r="BJ8" s="34">
        <v>558029.52789298084</v>
      </c>
      <c r="BK8" s="34">
        <v>166937.66489330141</v>
      </c>
      <c r="BL8" s="34">
        <v>157708.29992196511</v>
      </c>
      <c r="BM8" s="34">
        <v>370541.65749614971</v>
      </c>
      <c r="BN8" s="34">
        <v>202178.2416272336</v>
      </c>
      <c r="BO8" s="34">
        <v>7817.2481467786638</v>
      </c>
      <c r="BP8" s="34">
        <f t="shared" ref="BP8:BP19" si="11">SUM(AE8:BO8)</f>
        <v>2222455000</v>
      </c>
      <c r="BQ8" s="34">
        <v>6185278.1736883279</v>
      </c>
      <c r="BR8" s="34">
        <v>136994976.98184752</v>
      </c>
      <c r="BS8" s="34">
        <v>26095744.844464149</v>
      </c>
      <c r="BT8" s="34">
        <f t="shared" ref="BT8:BT19" si="12">BP8+SUM(BQ8:BS8)</f>
        <v>2391731000</v>
      </c>
      <c r="BU8" s="34">
        <v>40701887.911405884</v>
      </c>
      <c r="BV8" s="36"/>
      <c r="BW8" s="35">
        <f t="shared" ref="BW8:BW31" si="13">ROUND(AG8,-3)</f>
        <v>1259041000</v>
      </c>
      <c r="BX8" s="35">
        <f t="shared" ref="BX8:BX31" si="14">ROUND(AH8,-3)</f>
        <v>247000</v>
      </c>
      <c r="BY8" s="35">
        <f t="shared" ref="BY8:BY31" si="15">ROUND(SUM(AI8,AM8:AN8,BD8),-3)</f>
        <v>295219000</v>
      </c>
      <c r="BZ8" s="35">
        <f>ROUND(SUM(AK8,AO8:AP8,BE8),-3)</f>
        <v>289950000</v>
      </c>
      <c r="CA8" s="35">
        <f t="shared" ref="CA8:CA31" si="16">ROUND(SUM(AL8,AQ8:AR8),-3)</f>
        <v>164724000</v>
      </c>
      <c r="CB8" s="35">
        <f t="shared" ref="CB8:CB31" si="17">ROUND(SUM(AS8),-3)</f>
        <v>316000</v>
      </c>
      <c r="CC8" s="35">
        <f t="shared" ref="CC8:CC31" si="18">ROUND(SUM(AJ8,AT8:AU8),-3)</f>
        <v>126212000</v>
      </c>
      <c r="CD8" s="35">
        <f t="shared" ref="CD8:CD31" si="19">ROUND(SUM(AV8),-3)</f>
        <v>4000</v>
      </c>
      <c r="CE8" s="35">
        <f t="shared" ref="CE8:CE31" si="20">ROUND(SUM(AY8),-3)</f>
        <v>16004000</v>
      </c>
      <c r="CF8" s="35">
        <f>ROUND(SUM(AW8:AX8),-3)</f>
        <v>8127000</v>
      </c>
      <c r="CG8" s="35">
        <f t="shared" ref="CG8:CG31" si="21">ROUND(SUM(AZ8:BA8),-3)</f>
        <v>6272000</v>
      </c>
      <c r="CH8" s="35">
        <f t="shared" ref="CH8:CH31" si="22">ROUND(SUM(BB8:BC8),-3)</f>
        <v>49635000</v>
      </c>
      <c r="CI8" s="35">
        <f t="shared" ref="CI8:CI31" si="23">ROUND(SUM(AE8,BF8:BO8),-3)</f>
        <v>5821000</v>
      </c>
      <c r="CJ8" s="35">
        <f t="shared" ref="CJ8:CJ31" si="24">ROUND(SUM(AF8),-3)</f>
        <v>883000</v>
      </c>
      <c r="CK8" s="35">
        <f>ROUND(SUM(BQ8:BS8,BU8),-3)</f>
        <v>209978000</v>
      </c>
      <c r="CL8" s="35">
        <f t="shared" ref="CL8:CL31" si="25">SUM(BW8:CK8)</f>
        <v>2432433000</v>
      </c>
      <c r="CM8" s="35">
        <f t="shared" ref="CM8:CM31" si="26">ROUND(SUM(BT8:BU8),-3)</f>
        <v>2432433000</v>
      </c>
      <c r="CN8" s="34">
        <f t="shared" ref="CN8:CN31" si="27">+CM8-CL8</f>
        <v>0</v>
      </c>
    </row>
    <row r="9" spans="1:92" ht="15">
      <c r="A9" s="41"/>
      <c r="B9" s="40">
        <v>2</v>
      </c>
      <c r="C9" s="46">
        <v>1049964</v>
      </c>
      <c r="D9" s="46">
        <v>757240</v>
      </c>
      <c r="E9" s="46">
        <v>98109</v>
      </c>
      <c r="F9" s="46">
        <v>6176</v>
      </c>
      <c r="G9" s="45">
        <v>816</v>
      </c>
      <c r="H9" s="42">
        <f t="shared" si="0"/>
        <v>1912305</v>
      </c>
      <c r="I9" s="44">
        <v>169405</v>
      </c>
      <c r="J9" s="42">
        <f t="shared" si="1"/>
        <v>2081710</v>
      </c>
      <c r="L9" s="41"/>
      <c r="M9" s="40">
        <f t="shared" si="2"/>
        <v>2</v>
      </c>
      <c r="N9" s="39">
        <v>1054290447.3191795</v>
      </c>
      <c r="O9" s="39">
        <v>714998824.89775753</v>
      </c>
      <c r="P9" s="39">
        <v>96640197.353806242</v>
      </c>
      <c r="Q9" s="39">
        <v>6061889.6631117435</v>
      </c>
      <c r="R9" s="43">
        <v>841440.31993308745</v>
      </c>
      <c r="S9" s="42">
        <f t="shared" si="3"/>
        <v>1872832799.5537882</v>
      </c>
      <c r="T9" s="42">
        <v>159637652.57380196</v>
      </c>
      <c r="U9" s="42">
        <f t="shared" si="4"/>
        <v>2032470452.1275902</v>
      </c>
      <c r="W9" s="41"/>
      <c r="X9" s="40">
        <f t="shared" si="5"/>
        <v>2</v>
      </c>
      <c r="Y9" s="39">
        <f t="shared" si="6"/>
        <v>-4326447.3191795349</v>
      </c>
      <c r="Z9" s="39">
        <f t="shared" si="7"/>
        <v>42241175.10224247</v>
      </c>
      <c r="AA9" s="39">
        <f t="shared" si="8"/>
        <v>1468802.6461937577</v>
      </c>
      <c r="AB9" s="39">
        <f t="shared" si="9"/>
        <v>114110.33688825648</v>
      </c>
      <c r="AC9" s="36"/>
      <c r="AD9" s="38">
        <f t="shared" si="10"/>
        <v>2</v>
      </c>
      <c r="AE9" s="37">
        <v>559.59805325510763</v>
      </c>
      <c r="AF9" s="34">
        <v>816000</v>
      </c>
      <c r="AG9" s="34">
        <v>1049780380.1846642</v>
      </c>
      <c r="AH9" s="34">
        <v>183619.81533566411</v>
      </c>
      <c r="AI9" s="34">
        <v>24700404.243787814</v>
      </c>
      <c r="AJ9" s="34">
        <v>3111333.8515849761</v>
      </c>
      <c r="AK9" s="34">
        <v>13736020.264433455</v>
      </c>
      <c r="AL9" s="34">
        <v>1575893.0816527314</v>
      </c>
      <c r="AM9" s="34">
        <v>221861138.30639061</v>
      </c>
      <c r="AN9" s="34">
        <v>8032246.7009127485</v>
      </c>
      <c r="AO9" s="34">
        <v>235212825.50073975</v>
      </c>
      <c r="AP9" s="34">
        <v>15016148.378482979</v>
      </c>
      <c r="AQ9" s="34">
        <v>131205991.10081756</v>
      </c>
      <c r="AR9" s="34">
        <v>17448915.283833403</v>
      </c>
      <c r="AS9" s="34">
        <v>302219.51689467079</v>
      </c>
      <c r="AT9" s="34">
        <v>70010441.626419425</v>
      </c>
      <c r="AU9" s="34">
        <v>38603849.947068594</v>
      </c>
      <c r="AV9" s="34">
        <v>3003.8684267077092</v>
      </c>
      <c r="AW9" s="34">
        <v>4370812.9341378119</v>
      </c>
      <c r="AX9" s="34">
        <v>4479351.5175016141</v>
      </c>
      <c r="AY9" s="34">
        <v>13601617.77761017</v>
      </c>
      <c r="AZ9" s="34">
        <v>1647694.6689671334</v>
      </c>
      <c r="BA9" s="34">
        <v>5129202.7701413799</v>
      </c>
      <c r="BB9" s="34">
        <v>35403362.859379128</v>
      </c>
      <c r="BC9" s="34">
        <v>9399285.4020592701</v>
      </c>
      <c r="BD9" s="34">
        <v>1129816.1654120598</v>
      </c>
      <c r="BE9" s="34">
        <v>101169.13480717082</v>
      </c>
      <c r="BF9" s="34">
        <v>4572.9206303686751</v>
      </c>
      <c r="BG9" s="34">
        <v>242286.45899091655</v>
      </c>
      <c r="BH9" s="34">
        <v>1089979.4478816763</v>
      </c>
      <c r="BI9" s="34">
        <v>2815988.9923370848</v>
      </c>
      <c r="BJ9" s="34">
        <v>534128.30276544089</v>
      </c>
      <c r="BK9" s="34">
        <v>155618.18772471035</v>
      </c>
      <c r="BL9" s="34">
        <v>146324.75159049293</v>
      </c>
      <c r="BM9" s="34">
        <v>257498.97912202825</v>
      </c>
      <c r="BN9" s="34">
        <v>187840.40458331723</v>
      </c>
      <c r="BO9" s="34">
        <v>7457.0548596157905</v>
      </c>
      <c r="BP9" s="34">
        <f t="shared" si="11"/>
        <v>1912304999.9999993</v>
      </c>
      <c r="BQ9" s="34">
        <v>6212318.7363128038</v>
      </c>
      <c r="BR9" s="34">
        <v>136686964.64823565</v>
      </c>
      <c r="BS9" s="34">
        <v>26505716.615451552</v>
      </c>
      <c r="BT9" s="34">
        <f t="shared" si="12"/>
        <v>2081709999.9999993</v>
      </c>
      <c r="BU9" s="34">
        <v>38643254.0351208</v>
      </c>
      <c r="BV9" s="36"/>
      <c r="BW9" s="35">
        <f t="shared" si="13"/>
        <v>1049780000</v>
      </c>
      <c r="BX9" s="35">
        <f t="shared" si="14"/>
        <v>184000</v>
      </c>
      <c r="BY9" s="35">
        <f t="shared" si="15"/>
        <v>255724000</v>
      </c>
      <c r="BZ9" s="35">
        <f>ROUND(SUM(AK9,AO9:AP9,BE9),-3)-1000</f>
        <v>264065000</v>
      </c>
      <c r="CA9" s="35">
        <f t="shared" si="16"/>
        <v>150231000</v>
      </c>
      <c r="CB9" s="35">
        <f t="shared" si="17"/>
        <v>302000</v>
      </c>
      <c r="CC9" s="35">
        <f t="shared" si="18"/>
        <v>111726000</v>
      </c>
      <c r="CD9" s="35">
        <f t="shared" si="19"/>
        <v>3000</v>
      </c>
      <c r="CE9" s="35">
        <f t="shared" si="20"/>
        <v>13602000</v>
      </c>
      <c r="CF9" s="35">
        <f t="shared" ref="CF9:CF31" si="28">ROUND(SUM(AW9:AX9),-3)</f>
        <v>8850000</v>
      </c>
      <c r="CG9" s="35">
        <f t="shared" si="21"/>
        <v>6777000</v>
      </c>
      <c r="CH9" s="35">
        <f t="shared" si="22"/>
        <v>44803000</v>
      </c>
      <c r="CI9" s="35">
        <f t="shared" si="23"/>
        <v>5442000</v>
      </c>
      <c r="CJ9" s="35">
        <f t="shared" si="24"/>
        <v>816000</v>
      </c>
      <c r="CK9" s="35">
        <f t="shared" ref="CK9:CK31" si="29">ROUND(SUM(BQ9:BS9,BU9),-3)</f>
        <v>208048000</v>
      </c>
      <c r="CL9" s="35">
        <f t="shared" si="25"/>
        <v>2120353000</v>
      </c>
      <c r="CM9" s="35">
        <f t="shared" si="26"/>
        <v>2120353000</v>
      </c>
      <c r="CN9" s="34">
        <f t="shared" si="27"/>
        <v>0</v>
      </c>
    </row>
    <row r="10" spans="1:92" ht="15">
      <c r="A10" s="41"/>
      <c r="B10" s="40">
        <v>3</v>
      </c>
      <c r="C10" s="46">
        <v>1045413</v>
      </c>
      <c r="D10" s="46">
        <v>804397</v>
      </c>
      <c r="E10" s="46">
        <v>109918</v>
      </c>
      <c r="F10" s="46">
        <v>6850</v>
      </c>
      <c r="G10" s="45">
        <v>814</v>
      </c>
      <c r="H10" s="42">
        <f t="shared" si="0"/>
        <v>1967392</v>
      </c>
      <c r="I10" s="44">
        <v>169416</v>
      </c>
      <c r="J10" s="42">
        <f t="shared" si="1"/>
        <v>2136808</v>
      </c>
      <c r="L10" s="41"/>
      <c r="M10" s="40">
        <f t="shared" si="2"/>
        <v>3</v>
      </c>
      <c r="N10" s="39">
        <v>1023440762.6996967</v>
      </c>
      <c r="O10" s="39">
        <v>750897937.35014975</v>
      </c>
      <c r="P10" s="39">
        <v>101355823.76694773</v>
      </c>
      <c r="Q10" s="39">
        <v>6665955.0943024531</v>
      </c>
      <c r="R10" s="43">
        <v>807925.28024655883</v>
      </c>
      <c r="S10" s="42">
        <f t="shared" si="3"/>
        <v>1883168404.1913431</v>
      </c>
      <c r="T10" s="42">
        <v>165763537.14973554</v>
      </c>
      <c r="U10" s="42">
        <f t="shared" si="4"/>
        <v>2048931941.3410785</v>
      </c>
      <c r="W10" s="41"/>
      <c r="X10" s="40">
        <f t="shared" si="5"/>
        <v>3</v>
      </c>
      <c r="Y10" s="39">
        <f t="shared" si="6"/>
        <v>21972237.30030334</v>
      </c>
      <c r="Z10" s="39">
        <f t="shared" si="7"/>
        <v>53499062.649850249</v>
      </c>
      <c r="AA10" s="39">
        <f t="shared" si="8"/>
        <v>8562176.2330522686</v>
      </c>
      <c r="AB10" s="39">
        <f t="shared" si="9"/>
        <v>184044.9056975469</v>
      </c>
      <c r="AC10" s="36"/>
      <c r="AD10" s="38">
        <f t="shared" si="10"/>
        <v>3</v>
      </c>
      <c r="AE10" s="37">
        <v>642.49075686488777</v>
      </c>
      <c r="AF10" s="34">
        <v>814000</v>
      </c>
      <c r="AG10" s="34">
        <v>1045223066.9354016</v>
      </c>
      <c r="AH10" s="34">
        <v>189933.06459850891</v>
      </c>
      <c r="AI10" s="34">
        <v>24947707.275992557</v>
      </c>
      <c r="AJ10" s="34">
        <v>3250078.6684244559</v>
      </c>
      <c r="AK10" s="34">
        <v>14060191.284505326</v>
      </c>
      <c r="AL10" s="34">
        <v>1676134.1539381316</v>
      </c>
      <c r="AM10" s="34">
        <v>238543083.52022535</v>
      </c>
      <c r="AN10" s="34">
        <v>9107396.0675751567</v>
      </c>
      <c r="AO10" s="34">
        <v>241862081.28314069</v>
      </c>
      <c r="AP10" s="34">
        <v>16748343.683228238</v>
      </c>
      <c r="AQ10" s="34">
        <v>141628370.81156856</v>
      </c>
      <c r="AR10" s="34">
        <v>19737726.086208843</v>
      </c>
      <c r="AS10" s="34">
        <v>334979.19091726007</v>
      </c>
      <c r="AT10" s="34">
        <v>75165680.923378497</v>
      </c>
      <c r="AU10" s="34">
        <v>42820403.024472617</v>
      </c>
      <c r="AV10" s="34">
        <v>6108.3200058093744</v>
      </c>
      <c r="AW10" s="34">
        <v>7559224.8724903474</v>
      </c>
      <c r="AX10" s="34">
        <v>5314140.310234651</v>
      </c>
      <c r="AY10" s="34">
        <v>12832102.257441688</v>
      </c>
      <c r="AZ10" s="34">
        <v>1819647.7832092459</v>
      </c>
      <c r="BA10" s="34">
        <v>5535494.5249816692</v>
      </c>
      <c r="BB10" s="34">
        <v>40146672.291920766</v>
      </c>
      <c r="BC10" s="34">
        <v>10654496.303298807</v>
      </c>
      <c r="BD10" s="34">
        <v>1112705.2620050043</v>
      </c>
      <c r="BE10" s="34">
        <v>99113.122525051265</v>
      </c>
      <c r="BF10" s="34">
        <v>5243.9827138638329</v>
      </c>
      <c r="BG10" s="34">
        <v>269738.63733971107</v>
      </c>
      <c r="BH10" s="34">
        <v>1249567.7767315523</v>
      </c>
      <c r="BI10" s="34">
        <v>3211220.8519178242</v>
      </c>
      <c r="BJ10" s="34">
        <v>609810.92352978932</v>
      </c>
      <c r="BK10" s="34">
        <v>176247.45831250603</v>
      </c>
      <c r="BL10" s="34">
        <v>165322.07793304036</v>
      </c>
      <c r="BM10" s="34">
        <v>291956.95248033752</v>
      </c>
      <c r="BN10" s="34">
        <v>215058.42129174439</v>
      </c>
      <c r="BO10" s="34">
        <v>8309.4053040168928</v>
      </c>
      <c r="BP10" s="34">
        <f t="shared" si="11"/>
        <v>1967392000</v>
      </c>
      <c r="BQ10" s="34">
        <v>6310850.6320956508</v>
      </c>
      <c r="BR10" s="34">
        <v>136038506.71547663</v>
      </c>
      <c r="BS10" s="34">
        <v>27066642.652427722</v>
      </c>
      <c r="BT10" s="34">
        <f t="shared" si="12"/>
        <v>2136808000</v>
      </c>
      <c r="BU10" s="34">
        <v>36211225.085266523</v>
      </c>
      <c r="BV10" s="36"/>
      <c r="BW10" s="35">
        <f t="shared" si="13"/>
        <v>1045223000</v>
      </c>
      <c r="BX10" s="35">
        <f t="shared" si="14"/>
        <v>190000</v>
      </c>
      <c r="BY10" s="35">
        <f t="shared" si="15"/>
        <v>273711000</v>
      </c>
      <c r="BZ10" s="35">
        <f>ROUND(SUM(AK10,AO10:AP10,BE10),-3)+1000</f>
        <v>272771000</v>
      </c>
      <c r="CA10" s="35">
        <f t="shared" si="16"/>
        <v>163042000</v>
      </c>
      <c r="CB10" s="35">
        <f t="shared" si="17"/>
        <v>335000</v>
      </c>
      <c r="CC10" s="35">
        <f t="shared" si="18"/>
        <v>121236000</v>
      </c>
      <c r="CD10" s="35">
        <f t="shared" si="19"/>
        <v>6000</v>
      </c>
      <c r="CE10" s="35">
        <f t="shared" si="20"/>
        <v>12832000</v>
      </c>
      <c r="CF10" s="35">
        <f t="shared" si="28"/>
        <v>12873000</v>
      </c>
      <c r="CG10" s="35">
        <f t="shared" si="21"/>
        <v>7355000</v>
      </c>
      <c r="CH10" s="35">
        <f t="shared" si="22"/>
        <v>50801000</v>
      </c>
      <c r="CI10" s="35">
        <f t="shared" si="23"/>
        <v>6203000</v>
      </c>
      <c r="CJ10" s="35">
        <f t="shared" si="24"/>
        <v>814000</v>
      </c>
      <c r="CK10" s="35">
        <f t="shared" si="29"/>
        <v>205627000</v>
      </c>
      <c r="CL10" s="35">
        <f t="shared" si="25"/>
        <v>2173019000</v>
      </c>
      <c r="CM10" s="35">
        <f t="shared" si="26"/>
        <v>2173019000</v>
      </c>
      <c r="CN10" s="34">
        <f t="shared" si="27"/>
        <v>0</v>
      </c>
    </row>
    <row r="11" spans="1:92">
      <c r="A11" s="52"/>
      <c r="B11" s="52">
        <v>4</v>
      </c>
      <c r="C11" s="53">
        <v>862305</v>
      </c>
      <c r="D11" s="53">
        <v>743373</v>
      </c>
      <c r="E11" s="53">
        <v>101031</v>
      </c>
      <c r="F11" s="53">
        <v>6116</v>
      </c>
      <c r="G11" s="53">
        <v>591</v>
      </c>
      <c r="H11" s="51">
        <f t="shared" si="0"/>
        <v>1713416</v>
      </c>
      <c r="I11" s="53">
        <v>169416</v>
      </c>
      <c r="J11" s="51">
        <f t="shared" si="1"/>
        <v>1882832</v>
      </c>
      <c r="L11" s="52"/>
      <c r="M11" s="52">
        <f t="shared" si="2"/>
        <v>4</v>
      </c>
      <c r="N11" s="51">
        <v>848944075.34425116</v>
      </c>
      <c r="O11" s="51">
        <v>706317460.31100571</v>
      </c>
      <c r="P11" s="51">
        <v>98480041.588331878</v>
      </c>
      <c r="Q11" s="51">
        <v>6329799.4222623371</v>
      </c>
      <c r="R11" s="51">
        <v>602585.90041367337</v>
      </c>
      <c r="S11" s="51">
        <f t="shared" si="3"/>
        <v>1660673962.5662649</v>
      </c>
      <c r="T11" s="51">
        <v>156572149.67535993</v>
      </c>
      <c r="U11" s="51">
        <f t="shared" si="4"/>
        <v>1817246112.2416248</v>
      </c>
      <c r="W11" s="52"/>
      <c r="X11" s="52">
        <f t="shared" si="5"/>
        <v>4</v>
      </c>
      <c r="Y11" s="51">
        <f t="shared" si="6"/>
        <v>13360924.655748844</v>
      </c>
      <c r="Z11" s="51">
        <f t="shared" si="7"/>
        <v>37055539.688994288</v>
      </c>
      <c r="AA11" s="51">
        <f t="shared" si="8"/>
        <v>2550958.4116681218</v>
      </c>
      <c r="AB11" s="51">
        <f t="shared" si="9"/>
        <v>-213799.42226233706</v>
      </c>
      <c r="AC11" s="47"/>
      <c r="AD11" s="50">
        <f t="shared" si="10"/>
        <v>4</v>
      </c>
      <c r="AE11" s="49">
        <v>584.50662131920512</v>
      </c>
      <c r="AF11" s="48">
        <v>591000</v>
      </c>
      <c r="AG11" s="48">
        <v>862137372.25637758</v>
      </c>
      <c r="AH11" s="48">
        <v>167627.74362241678</v>
      </c>
      <c r="AI11" s="48">
        <v>20985636.818296526</v>
      </c>
      <c r="AJ11" s="48">
        <v>2889841.0873069866</v>
      </c>
      <c r="AK11" s="48">
        <v>12264791.145393336</v>
      </c>
      <c r="AL11" s="48">
        <v>1450487.4657240659</v>
      </c>
      <c r="AM11" s="48">
        <v>214932014.70948562</v>
      </c>
      <c r="AN11" s="48">
        <v>7906744.9096906492</v>
      </c>
      <c r="AO11" s="48">
        <v>231205877.32271636</v>
      </c>
      <c r="AP11" s="48">
        <v>15328287.416198239</v>
      </c>
      <c r="AQ11" s="48">
        <v>132939566.29159528</v>
      </c>
      <c r="AR11" s="48">
        <v>18414649.121007461</v>
      </c>
      <c r="AS11" s="48">
        <v>612600.15457699529</v>
      </c>
      <c r="AT11" s="48">
        <v>69715379.64139986</v>
      </c>
      <c r="AU11" s="48">
        <v>40808804.614266887</v>
      </c>
      <c r="AV11" s="48">
        <v>431178.10282549885</v>
      </c>
      <c r="AW11" s="48">
        <v>7493588.9842789769</v>
      </c>
      <c r="AX11" s="48">
        <v>4614664.3490537321</v>
      </c>
      <c r="AY11" s="48">
        <v>9856537.6602616459</v>
      </c>
      <c r="AZ11" s="48">
        <v>1660934.8022318333</v>
      </c>
      <c r="BA11" s="48">
        <v>3836478.1109782839</v>
      </c>
      <c r="BB11" s="48">
        <v>36399731.006949775</v>
      </c>
      <c r="BC11" s="48">
        <v>10121371.478804754</v>
      </c>
      <c r="BD11" s="48">
        <v>888328.86080831522</v>
      </c>
      <c r="BE11" s="48">
        <v>68834.831861307379</v>
      </c>
      <c r="BF11" s="48">
        <v>4687.4209994610083</v>
      </c>
      <c r="BG11" s="48">
        <v>241953.37540780343</v>
      </c>
      <c r="BH11" s="48">
        <v>1118097.1061357602</v>
      </c>
      <c r="BI11" s="48">
        <v>2858146.2051827214</v>
      </c>
      <c r="BJ11" s="48">
        <v>542981.09091881465</v>
      </c>
      <c r="BK11" s="48">
        <v>167771.5275954509</v>
      </c>
      <c r="BL11" s="48">
        <v>157772.34262917057</v>
      </c>
      <c r="BM11" s="48">
        <v>392386.60206449725</v>
      </c>
      <c r="BN11" s="48">
        <v>201227.33996131469</v>
      </c>
      <c r="BO11" s="48">
        <v>8063.5967712288784</v>
      </c>
      <c r="BP11" s="48">
        <f t="shared" si="11"/>
        <v>1713415999.9999998</v>
      </c>
      <c r="BQ11" s="48">
        <v>6696984.4019434713</v>
      </c>
      <c r="BR11" s="48">
        <v>139769038.96054128</v>
      </c>
      <c r="BS11" s="48">
        <v>22949976.637515277</v>
      </c>
      <c r="BT11" s="48">
        <f t="shared" si="12"/>
        <v>1882831999.9999998</v>
      </c>
      <c r="BU11" s="48">
        <v>36246964.023487173</v>
      </c>
      <c r="BV11" s="47"/>
      <c r="BW11" s="48">
        <f t="shared" si="13"/>
        <v>862137000</v>
      </c>
      <c r="BX11" s="48">
        <f t="shared" si="14"/>
        <v>168000</v>
      </c>
      <c r="BY11" s="48">
        <f t="shared" si="15"/>
        <v>244713000</v>
      </c>
      <c r="BZ11" s="48">
        <f>ROUND(SUM(AK11,AO11:AP11,BE11),-3)-1000</f>
        <v>258867000</v>
      </c>
      <c r="CA11" s="48">
        <f t="shared" si="16"/>
        <v>152805000</v>
      </c>
      <c r="CB11" s="48">
        <f t="shared" si="17"/>
        <v>613000</v>
      </c>
      <c r="CC11" s="48">
        <f t="shared" si="18"/>
        <v>113414000</v>
      </c>
      <c r="CD11" s="48">
        <f t="shared" si="19"/>
        <v>431000</v>
      </c>
      <c r="CE11" s="48">
        <f t="shared" si="20"/>
        <v>9857000</v>
      </c>
      <c r="CF11" s="48">
        <f t="shared" si="28"/>
        <v>12108000</v>
      </c>
      <c r="CG11" s="48">
        <f t="shared" si="21"/>
        <v>5497000</v>
      </c>
      <c r="CH11" s="48">
        <f t="shared" si="22"/>
        <v>46521000</v>
      </c>
      <c r="CI11" s="48">
        <f t="shared" si="23"/>
        <v>5694000</v>
      </c>
      <c r="CJ11" s="48">
        <f t="shared" si="24"/>
        <v>591000</v>
      </c>
      <c r="CK11" s="48">
        <f t="shared" si="29"/>
        <v>205663000</v>
      </c>
      <c r="CL11" s="48">
        <f t="shared" si="25"/>
        <v>1919079000</v>
      </c>
      <c r="CM11" s="48">
        <f t="shared" si="26"/>
        <v>1919079000</v>
      </c>
      <c r="CN11" s="48">
        <f t="shared" si="27"/>
        <v>0</v>
      </c>
    </row>
    <row r="12" spans="1:92">
      <c r="A12" s="52"/>
      <c r="B12" s="52">
        <v>5</v>
      </c>
      <c r="C12" s="53">
        <v>739742</v>
      </c>
      <c r="D12" s="53">
        <v>737413</v>
      </c>
      <c r="E12" s="53">
        <v>105147</v>
      </c>
      <c r="F12" s="53">
        <v>6480</v>
      </c>
      <c r="G12" s="53">
        <v>457</v>
      </c>
      <c r="H12" s="51">
        <f t="shared" si="0"/>
        <v>1589239</v>
      </c>
      <c r="I12" s="53">
        <v>169250</v>
      </c>
      <c r="J12" s="51">
        <f t="shared" si="1"/>
        <v>1758489</v>
      </c>
      <c r="L12" s="52"/>
      <c r="M12" s="52">
        <f t="shared" si="2"/>
        <v>5</v>
      </c>
      <c r="N12" s="51">
        <v>739149459.79709852</v>
      </c>
      <c r="O12" s="51">
        <v>715539512.35899663</v>
      </c>
      <c r="P12" s="51">
        <v>101615502.62038885</v>
      </c>
      <c r="Q12" s="51">
        <v>6184072.7665686645</v>
      </c>
      <c r="R12" s="51">
        <v>442532.05235925998</v>
      </c>
      <c r="S12" s="51">
        <f t="shared" si="3"/>
        <v>1562931079.5954118</v>
      </c>
      <c r="T12" s="51">
        <v>173944180.05066621</v>
      </c>
      <c r="U12" s="51">
        <f t="shared" si="4"/>
        <v>1736875259.6460781</v>
      </c>
      <c r="W12" s="52"/>
      <c r="X12" s="52">
        <f t="shared" si="5"/>
        <v>5</v>
      </c>
      <c r="Y12" s="51">
        <f t="shared" si="6"/>
        <v>592540.20290148258</v>
      </c>
      <c r="Z12" s="51">
        <f t="shared" si="7"/>
        <v>21873487.64100337</v>
      </c>
      <c r="AA12" s="51">
        <f t="shared" si="8"/>
        <v>3531497.3796111494</v>
      </c>
      <c r="AB12" s="51">
        <f t="shared" si="9"/>
        <v>295927.23343133554</v>
      </c>
      <c r="AC12" s="47"/>
      <c r="AD12" s="50">
        <f t="shared" si="10"/>
        <v>5</v>
      </c>
      <c r="AE12" s="49">
        <v>627.06287994971376</v>
      </c>
      <c r="AF12" s="48">
        <v>456999.99999999994</v>
      </c>
      <c r="AG12" s="48">
        <v>739575709.5270946</v>
      </c>
      <c r="AH12" s="48">
        <v>166290.47290537803</v>
      </c>
      <c r="AI12" s="48">
        <v>19217292.028125755</v>
      </c>
      <c r="AJ12" s="48">
        <v>2668226.6882210234</v>
      </c>
      <c r="AK12" s="48">
        <v>11392007.679186476</v>
      </c>
      <c r="AL12" s="48">
        <v>1354648.3514728288</v>
      </c>
      <c r="AM12" s="48">
        <v>206627338.24833333</v>
      </c>
      <c r="AN12" s="48">
        <v>7688884.2862699721</v>
      </c>
      <c r="AO12" s="48">
        <v>229948357.6987887</v>
      </c>
      <c r="AP12" s="48">
        <v>15427780.870050987</v>
      </c>
      <c r="AQ12" s="48">
        <v>136324962.22105235</v>
      </c>
      <c r="AR12" s="48">
        <v>20001268.577133797</v>
      </c>
      <c r="AS12" s="48">
        <v>1558015.9822006156</v>
      </c>
      <c r="AT12" s="48">
        <v>71386666.029686689</v>
      </c>
      <c r="AU12" s="48">
        <v>42613445.781177551</v>
      </c>
      <c r="AV12" s="48">
        <v>757939.6647886571</v>
      </c>
      <c r="AW12" s="48">
        <v>8033672.2939925278</v>
      </c>
      <c r="AX12" s="48">
        <v>5349235.9219454378</v>
      </c>
      <c r="AY12" s="48">
        <v>8521410.3464452978</v>
      </c>
      <c r="AZ12" s="48">
        <v>1770810.7095038504</v>
      </c>
      <c r="BA12" s="48">
        <v>3953347.8080434673</v>
      </c>
      <c r="BB12" s="48">
        <v>37325516.810598589</v>
      </c>
      <c r="BC12" s="48">
        <v>10113036.755378779</v>
      </c>
      <c r="BD12" s="48">
        <v>858444.51088300045</v>
      </c>
      <c r="BE12" s="48">
        <v>65928.483805023425</v>
      </c>
      <c r="BF12" s="48">
        <v>5059.6510711266346</v>
      </c>
      <c r="BG12" s="48">
        <v>290024.99384648068</v>
      </c>
      <c r="BH12" s="48">
        <v>1201712.5167295237</v>
      </c>
      <c r="BI12" s="48">
        <v>3065518.7233306146</v>
      </c>
      <c r="BJ12" s="48">
        <v>581779.32833712245</v>
      </c>
      <c r="BK12" s="48">
        <v>163972.31448791592</v>
      </c>
      <c r="BL12" s="48">
        <v>155010.47020544749</v>
      </c>
      <c r="BM12" s="48">
        <v>410904.72911715793</v>
      </c>
      <c r="BN12" s="48">
        <v>199428.40402246485</v>
      </c>
      <c r="BO12" s="48">
        <v>7724.0588874341629</v>
      </c>
      <c r="BP12" s="48">
        <f t="shared" si="11"/>
        <v>1589239000</v>
      </c>
      <c r="BQ12" s="48">
        <v>6358562.3188879211</v>
      </c>
      <c r="BR12" s="48">
        <v>139889185.68958065</v>
      </c>
      <c r="BS12" s="48">
        <v>23002251.991531447</v>
      </c>
      <c r="BT12" s="48">
        <f t="shared" si="12"/>
        <v>1758489000</v>
      </c>
      <c r="BU12" s="48">
        <v>35740902.191576347</v>
      </c>
      <c r="BV12" s="47"/>
      <c r="BW12" s="48">
        <f t="shared" si="13"/>
        <v>739576000</v>
      </c>
      <c r="BX12" s="48">
        <f t="shared" si="14"/>
        <v>166000</v>
      </c>
      <c r="BY12" s="48">
        <f t="shared" si="15"/>
        <v>234392000</v>
      </c>
      <c r="BZ12" s="48">
        <f>ROUND(SUM(AK12,AO12:AP12,BE12),-3)</f>
        <v>256834000</v>
      </c>
      <c r="CA12" s="48">
        <f t="shared" si="16"/>
        <v>157681000</v>
      </c>
      <c r="CB12" s="48">
        <f t="shared" si="17"/>
        <v>1558000</v>
      </c>
      <c r="CC12" s="48">
        <f t="shared" si="18"/>
        <v>116668000</v>
      </c>
      <c r="CD12" s="48">
        <f t="shared" si="19"/>
        <v>758000</v>
      </c>
      <c r="CE12" s="48">
        <f t="shared" si="20"/>
        <v>8521000</v>
      </c>
      <c r="CF12" s="48">
        <f t="shared" si="28"/>
        <v>13383000</v>
      </c>
      <c r="CG12" s="48">
        <f t="shared" si="21"/>
        <v>5724000</v>
      </c>
      <c r="CH12" s="48">
        <f t="shared" si="22"/>
        <v>47439000</v>
      </c>
      <c r="CI12" s="48">
        <f t="shared" si="23"/>
        <v>6082000</v>
      </c>
      <c r="CJ12" s="48">
        <f t="shared" si="24"/>
        <v>457000</v>
      </c>
      <c r="CK12" s="48">
        <f t="shared" si="29"/>
        <v>204991000</v>
      </c>
      <c r="CL12" s="48">
        <f t="shared" si="25"/>
        <v>1794230000</v>
      </c>
      <c r="CM12" s="48">
        <f t="shared" si="26"/>
        <v>1794230000</v>
      </c>
      <c r="CN12" s="48">
        <f t="shared" si="27"/>
        <v>0</v>
      </c>
    </row>
    <row r="13" spans="1:92">
      <c r="A13" s="52"/>
      <c r="B13" s="52">
        <v>6</v>
      </c>
      <c r="C13" s="53">
        <v>680386</v>
      </c>
      <c r="D13" s="53">
        <v>732235</v>
      </c>
      <c r="E13" s="53">
        <v>105858</v>
      </c>
      <c r="F13" s="53">
        <v>6492</v>
      </c>
      <c r="G13" s="53">
        <v>356</v>
      </c>
      <c r="H13" s="51">
        <f t="shared" si="0"/>
        <v>1525327</v>
      </c>
      <c r="I13" s="53">
        <v>169235</v>
      </c>
      <c r="J13" s="51">
        <f t="shared" si="1"/>
        <v>1694562</v>
      </c>
      <c r="L13" s="52"/>
      <c r="M13" s="52">
        <f t="shared" si="2"/>
        <v>6</v>
      </c>
      <c r="N13" s="51">
        <v>673529665.8943994</v>
      </c>
      <c r="O13" s="51">
        <v>685178840.47363722</v>
      </c>
      <c r="P13" s="51">
        <v>98634271.777065411</v>
      </c>
      <c r="Q13" s="51">
        <v>6124541.6104870671</v>
      </c>
      <c r="R13" s="51">
        <v>338551.81323937851</v>
      </c>
      <c r="S13" s="51">
        <f t="shared" si="3"/>
        <v>1463805871.5688286</v>
      </c>
      <c r="T13" s="51">
        <v>170136460.13442618</v>
      </c>
      <c r="U13" s="51">
        <f t="shared" si="4"/>
        <v>1633942331.7032547</v>
      </c>
      <c r="W13" s="52"/>
      <c r="X13" s="52">
        <f t="shared" si="5"/>
        <v>6</v>
      </c>
      <c r="Y13" s="51">
        <f t="shared" si="6"/>
        <v>6856334.1056005955</v>
      </c>
      <c r="Z13" s="51">
        <f t="shared" si="7"/>
        <v>47056159.526362777</v>
      </c>
      <c r="AA13" s="51">
        <f t="shared" si="8"/>
        <v>7223728.2229345888</v>
      </c>
      <c r="AB13" s="51">
        <f t="shared" si="9"/>
        <v>367458.38951293286</v>
      </c>
      <c r="AC13" s="47"/>
      <c r="AD13" s="50">
        <f t="shared" si="10"/>
        <v>6</v>
      </c>
      <c r="AE13" s="49">
        <v>631.00314311884699</v>
      </c>
      <c r="AF13" s="48">
        <v>356000</v>
      </c>
      <c r="AG13" s="48">
        <v>680198807.63277209</v>
      </c>
      <c r="AH13" s="48">
        <v>187192.36722788456</v>
      </c>
      <c r="AI13" s="48">
        <v>19204427.297242038</v>
      </c>
      <c r="AJ13" s="48">
        <v>2647513.0989250559</v>
      </c>
      <c r="AK13" s="48">
        <v>11402077.822466744</v>
      </c>
      <c r="AL13" s="48">
        <v>1481400.7260955796</v>
      </c>
      <c r="AM13" s="48">
        <v>204102615.32409561</v>
      </c>
      <c r="AN13" s="48">
        <v>7621108.5532127619</v>
      </c>
      <c r="AO13" s="48">
        <v>229907694.59587267</v>
      </c>
      <c r="AP13" s="48">
        <v>15527254.432718256</v>
      </c>
      <c r="AQ13" s="48">
        <v>136418546.03034401</v>
      </c>
      <c r="AR13" s="48">
        <v>19711658.49132622</v>
      </c>
      <c r="AS13" s="48">
        <v>2266966.1354704355</v>
      </c>
      <c r="AT13" s="48">
        <v>71032468.227077127</v>
      </c>
      <c r="AU13" s="48">
        <v>42623029.489698328</v>
      </c>
      <c r="AV13" s="48">
        <v>789478.32166508853</v>
      </c>
      <c r="AW13" s="48">
        <v>4975762.3774039857</v>
      </c>
      <c r="AX13" s="48">
        <v>5223145.0277523557</v>
      </c>
      <c r="AY13" s="48">
        <v>6976888.2057267791</v>
      </c>
      <c r="AZ13" s="48">
        <v>1981977.1562996339</v>
      </c>
      <c r="BA13" s="48">
        <v>4747079.4877930712</v>
      </c>
      <c r="BB13" s="48">
        <v>38510654.612396717</v>
      </c>
      <c r="BC13" s="48">
        <v>10404724.517499005</v>
      </c>
      <c r="BD13" s="48">
        <v>786278.583720322</v>
      </c>
      <c r="BE13" s="48">
        <v>68164.09719814625</v>
      </c>
      <c r="BF13" s="48">
        <v>5336.9375737910113</v>
      </c>
      <c r="BG13" s="48">
        <v>277944.54258165194</v>
      </c>
      <c r="BH13" s="48">
        <v>1265329.9279644284</v>
      </c>
      <c r="BI13" s="48">
        <v>3195782.3472499568</v>
      </c>
      <c r="BJ13" s="48">
        <v>612172.22797880718</v>
      </c>
      <c r="BK13" s="48">
        <v>167990.11095842926</v>
      </c>
      <c r="BL13" s="48">
        <v>157269.51870937305</v>
      </c>
      <c r="BM13" s="48">
        <v>280360.3325897787</v>
      </c>
      <c r="BN13" s="48">
        <v>203167.9379727779</v>
      </c>
      <c r="BO13" s="48">
        <v>8102.5012779167337</v>
      </c>
      <c r="BP13" s="48">
        <f t="shared" si="11"/>
        <v>1525327000.0000002</v>
      </c>
      <c r="BQ13" s="48">
        <v>6154807.1898984807</v>
      </c>
      <c r="BR13" s="48">
        <v>137430072.55284023</v>
      </c>
      <c r="BS13" s="48">
        <v>25650120.257261287</v>
      </c>
      <c r="BT13" s="48">
        <f t="shared" si="12"/>
        <v>1694562000.0000002</v>
      </c>
      <c r="BU13" s="48">
        <v>38701708.67422317</v>
      </c>
      <c r="BV13" s="47"/>
      <c r="BW13" s="48">
        <f t="shared" si="13"/>
        <v>680199000</v>
      </c>
      <c r="BX13" s="48">
        <f t="shared" si="14"/>
        <v>187000</v>
      </c>
      <c r="BY13" s="48">
        <f t="shared" si="15"/>
        <v>231714000</v>
      </c>
      <c r="BZ13" s="48">
        <f>ROUND(SUM(AK13,AO13:AP13,BE13),-3)+1000</f>
        <v>256906000</v>
      </c>
      <c r="CA13" s="48">
        <f t="shared" si="16"/>
        <v>157612000</v>
      </c>
      <c r="CB13" s="48">
        <f t="shared" si="17"/>
        <v>2267000</v>
      </c>
      <c r="CC13" s="48">
        <f t="shared" si="18"/>
        <v>116303000</v>
      </c>
      <c r="CD13" s="48">
        <f t="shared" si="19"/>
        <v>789000</v>
      </c>
      <c r="CE13" s="48">
        <f t="shared" si="20"/>
        <v>6977000</v>
      </c>
      <c r="CF13" s="48">
        <f t="shared" si="28"/>
        <v>10199000</v>
      </c>
      <c r="CG13" s="48">
        <f t="shared" si="21"/>
        <v>6729000</v>
      </c>
      <c r="CH13" s="48">
        <f t="shared" si="22"/>
        <v>48915000</v>
      </c>
      <c r="CI13" s="48">
        <f t="shared" si="23"/>
        <v>6174000</v>
      </c>
      <c r="CJ13" s="48">
        <f t="shared" si="24"/>
        <v>356000</v>
      </c>
      <c r="CK13" s="48">
        <f t="shared" si="29"/>
        <v>207937000</v>
      </c>
      <c r="CL13" s="48">
        <f t="shared" si="25"/>
        <v>1733264000</v>
      </c>
      <c r="CM13" s="48">
        <f t="shared" si="26"/>
        <v>1733264000</v>
      </c>
      <c r="CN13" s="48">
        <f t="shared" si="27"/>
        <v>0</v>
      </c>
    </row>
    <row r="14" spans="1:92">
      <c r="A14" s="52"/>
      <c r="B14" s="52">
        <v>7</v>
      </c>
      <c r="C14" s="53">
        <v>681210</v>
      </c>
      <c r="D14" s="53">
        <v>774319</v>
      </c>
      <c r="E14" s="53">
        <v>108488</v>
      </c>
      <c r="F14" s="53">
        <v>6254</v>
      </c>
      <c r="G14" s="53">
        <v>314</v>
      </c>
      <c r="H14" s="51">
        <f t="shared" si="0"/>
        <v>1570585</v>
      </c>
      <c r="I14" s="53">
        <v>169061</v>
      </c>
      <c r="J14" s="51">
        <f t="shared" si="1"/>
        <v>1739646</v>
      </c>
      <c r="L14" s="52"/>
      <c r="M14" s="52">
        <f t="shared" si="2"/>
        <v>7</v>
      </c>
      <c r="N14" s="51">
        <v>691908620.69436502</v>
      </c>
      <c r="O14" s="51">
        <v>731757897.57561255</v>
      </c>
      <c r="P14" s="51">
        <v>105697447.94611534</v>
      </c>
      <c r="Q14" s="51">
        <v>6034627.7315690666</v>
      </c>
      <c r="R14" s="51">
        <v>299791.51923975837</v>
      </c>
      <c r="S14" s="51">
        <f t="shared" si="3"/>
        <v>1535698385.4669015</v>
      </c>
      <c r="T14" s="51">
        <v>178044030.07460824</v>
      </c>
      <c r="U14" s="51">
        <f t="shared" si="4"/>
        <v>1713742415.5415099</v>
      </c>
      <c r="W14" s="52"/>
      <c r="X14" s="52">
        <f t="shared" si="5"/>
        <v>7</v>
      </c>
      <c r="Y14" s="51">
        <f t="shared" si="6"/>
        <v>-10698620.694365025</v>
      </c>
      <c r="Z14" s="51">
        <f t="shared" si="7"/>
        <v>42561102.424387455</v>
      </c>
      <c r="AA14" s="51">
        <f t="shared" si="8"/>
        <v>2790552.0538846552</v>
      </c>
      <c r="AB14" s="51">
        <f t="shared" si="9"/>
        <v>219372.26843093336</v>
      </c>
      <c r="AC14" s="47"/>
      <c r="AD14" s="50">
        <f t="shared" si="10"/>
        <v>7</v>
      </c>
      <c r="AE14" s="49">
        <v>621.52149809761636</v>
      </c>
      <c r="AF14" s="48">
        <v>314000</v>
      </c>
      <c r="AG14" s="48">
        <v>681004083.76540935</v>
      </c>
      <c r="AH14" s="48">
        <v>205916.23459070179</v>
      </c>
      <c r="AI14" s="48">
        <v>19901136.231980272</v>
      </c>
      <c r="AJ14" s="48">
        <v>2807456.7478636038</v>
      </c>
      <c r="AK14" s="48">
        <v>12294704.570708001</v>
      </c>
      <c r="AL14" s="48">
        <v>1934328.4169859905</v>
      </c>
      <c r="AM14" s="48">
        <v>218276546.40386418</v>
      </c>
      <c r="AN14" s="48">
        <v>7701788.9161161417</v>
      </c>
      <c r="AO14" s="48">
        <v>241391853.65736449</v>
      </c>
      <c r="AP14" s="48">
        <v>15741870.019706873</v>
      </c>
      <c r="AQ14" s="48">
        <v>146233730.48146573</v>
      </c>
      <c r="AR14" s="48">
        <v>19644994.932520237</v>
      </c>
      <c r="AS14" s="48">
        <v>3727077.366322591</v>
      </c>
      <c r="AT14" s="48">
        <v>72517103.925287157</v>
      </c>
      <c r="AU14" s="48">
        <v>42510414.897899367</v>
      </c>
      <c r="AV14" s="48">
        <v>1065024.068491457</v>
      </c>
      <c r="AW14" s="48">
        <v>5269279.7729100529</v>
      </c>
      <c r="AX14" s="48">
        <v>5763903.2969954852</v>
      </c>
      <c r="AY14" s="48">
        <v>5329321.5661474038</v>
      </c>
      <c r="AZ14" s="48">
        <v>2372984.20409647</v>
      </c>
      <c r="BA14" s="48">
        <v>5148500.9118959364</v>
      </c>
      <c r="BB14" s="48">
        <v>40663475.098556519</v>
      </c>
      <c r="BC14" s="48">
        <v>11976527.024865957</v>
      </c>
      <c r="BD14" s="48">
        <v>807092.58288285998</v>
      </c>
      <c r="BE14" s="48">
        <v>76222.381954608398</v>
      </c>
      <c r="BF14" s="48">
        <v>4604.006285853221</v>
      </c>
      <c r="BG14" s="48">
        <v>282525.77815417474</v>
      </c>
      <c r="BH14" s="48">
        <v>1196136.1695839725</v>
      </c>
      <c r="BI14" s="48">
        <v>3027514.4834414735</v>
      </c>
      <c r="BJ14" s="48">
        <v>578424.08240143175</v>
      </c>
      <c r="BK14" s="48">
        <v>168048.08072795221</v>
      </c>
      <c r="BL14" s="48">
        <v>158384.56778605096</v>
      </c>
      <c r="BM14" s="48">
        <v>280858.9937975285</v>
      </c>
      <c r="BN14" s="48">
        <v>200534.41823313301</v>
      </c>
      <c r="BO14" s="48">
        <v>8010.4212089826251</v>
      </c>
      <c r="BP14" s="48">
        <f t="shared" si="11"/>
        <v>1570585000.0000007</v>
      </c>
      <c r="BQ14" s="48">
        <v>5834333.1610558378</v>
      </c>
      <c r="BR14" s="48">
        <v>137627159.20278874</v>
      </c>
      <c r="BS14" s="48">
        <v>25599507.636155397</v>
      </c>
      <c r="BT14" s="48">
        <f t="shared" si="12"/>
        <v>1739646000.0000007</v>
      </c>
      <c r="BU14" s="48">
        <v>38559898.344358198</v>
      </c>
      <c r="BV14" s="47"/>
      <c r="BW14" s="48">
        <f t="shared" si="13"/>
        <v>681004000</v>
      </c>
      <c r="BX14" s="48">
        <f t="shared" si="14"/>
        <v>206000</v>
      </c>
      <c r="BY14" s="48">
        <f t="shared" si="15"/>
        <v>246687000</v>
      </c>
      <c r="BZ14" s="48">
        <f>ROUND(SUM(AK14,AO14:AP14,BE14),-3)</f>
        <v>269505000</v>
      </c>
      <c r="CA14" s="48">
        <f t="shared" si="16"/>
        <v>167813000</v>
      </c>
      <c r="CB14" s="48">
        <f t="shared" si="17"/>
        <v>3727000</v>
      </c>
      <c r="CC14" s="48">
        <f t="shared" si="18"/>
        <v>117835000</v>
      </c>
      <c r="CD14" s="48">
        <f t="shared" si="19"/>
        <v>1065000</v>
      </c>
      <c r="CE14" s="48">
        <f t="shared" si="20"/>
        <v>5329000</v>
      </c>
      <c r="CF14" s="48">
        <f t="shared" si="28"/>
        <v>11033000</v>
      </c>
      <c r="CG14" s="48">
        <f t="shared" si="21"/>
        <v>7521000</v>
      </c>
      <c r="CH14" s="48">
        <f t="shared" si="22"/>
        <v>52640000</v>
      </c>
      <c r="CI14" s="48">
        <f t="shared" si="23"/>
        <v>5906000</v>
      </c>
      <c r="CJ14" s="48">
        <f t="shared" si="24"/>
        <v>314000</v>
      </c>
      <c r="CK14" s="48">
        <f t="shared" si="29"/>
        <v>207621000</v>
      </c>
      <c r="CL14" s="48">
        <f t="shared" si="25"/>
        <v>1778206000</v>
      </c>
      <c r="CM14" s="48">
        <f t="shared" si="26"/>
        <v>1778206000</v>
      </c>
      <c r="CN14" s="48">
        <f t="shared" si="27"/>
        <v>0</v>
      </c>
    </row>
    <row r="15" spans="1:92">
      <c r="A15" s="52"/>
      <c r="B15" s="52">
        <v>8</v>
      </c>
      <c r="C15" s="53">
        <v>664685</v>
      </c>
      <c r="D15" s="53">
        <v>793984</v>
      </c>
      <c r="E15" s="53">
        <v>111717</v>
      </c>
      <c r="F15" s="53">
        <v>6455</v>
      </c>
      <c r="G15" s="53">
        <v>285</v>
      </c>
      <c r="H15" s="51">
        <f t="shared" si="0"/>
        <v>1577126</v>
      </c>
      <c r="I15" s="53">
        <v>168941</v>
      </c>
      <c r="J15" s="51">
        <f t="shared" si="1"/>
        <v>1746067</v>
      </c>
      <c r="L15" s="52"/>
      <c r="M15" s="52">
        <f t="shared" si="2"/>
        <v>8</v>
      </c>
      <c r="N15" s="51">
        <v>684656724.10883772</v>
      </c>
      <c r="O15" s="51">
        <v>731572185.54159248</v>
      </c>
      <c r="P15" s="51">
        <v>103185505.61712833</v>
      </c>
      <c r="Q15" s="51">
        <v>6146469.2295059357</v>
      </c>
      <c r="R15" s="51">
        <v>287429.02691753581</v>
      </c>
      <c r="S15" s="51">
        <f t="shared" si="3"/>
        <v>1525848313.523982</v>
      </c>
      <c r="T15" s="51">
        <v>178241464.44427234</v>
      </c>
      <c r="U15" s="51">
        <f t="shared" si="4"/>
        <v>1704089777.9682543</v>
      </c>
      <c r="W15" s="52"/>
      <c r="X15" s="52">
        <f t="shared" si="5"/>
        <v>8</v>
      </c>
      <c r="Y15" s="51">
        <f t="shared" si="6"/>
        <v>-19971724.108837724</v>
      </c>
      <c r="Z15" s="51">
        <f t="shared" si="7"/>
        <v>62411814.458407521</v>
      </c>
      <c r="AA15" s="51">
        <f t="shared" si="8"/>
        <v>8531494.3828716725</v>
      </c>
      <c r="AB15" s="51">
        <f t="shared" si="9"/>
        <v>308530.77049406432</v>
      </c>
      <c r="AC15" s="47"/>
      <c r="AD15" s="50">
        <f t="shared" si="10"/>
        <v>8</v>
      </c>
      <c r="AE15" s="49">
        <v>582.94385071645661</v>
      </c>
      <c r="AF15" s="48">
        <v>285000</v>
      </c>
      <c r="AG15" s="48">
        <v>664490350.1077944</v>
      </c>
      <c r="AH15" s="48">
        <v>194649.89220560328</v>
      </c>
      <c r="AI15" s="48">
        <v>20361107.312169656</v>
      </c>
      <c r="AJ15" s="48">
        <v>2816470.8747260785</v>
      </c>
      <c r="AK15" s="48">
        <v>12631431.826210128</v>
      </c>
      <c r="AL15" s="48">
        <v>1816994.7033634356</v>
      </c>
      <c r="AM15" s="48">
        <v>223291226.87816128</v>
      </c>
      <c r="AN15" s="48">
        <v>7993460.9261956597</v>
      </c>
      <c r="AO15" s="48">
        <v>250018885.64868569</v>
      </c>
      <c r="AP15" s="48">
        <v>16512448.069989914</v>
      </c>
      <c r="AQ15" s="48">
        <v>150194871.27149588</v>
      </c>
      <c r="AR15" s="48">
        <v>20956483.383548144</v>
      </c>
      <c r="AS15" s="48">
        <v>3927510.4606946642</v>
      </c>
      <c r="AT15" s="48">
        <v>73593535.56955114</v>
      </c>
      <c r="AU15" s="48">
        <v>44609993.698592983</v>
      </c>
      <c r="AV15" s="48">
        <v>998243.96133083617</v>
      </c>
      <c r="AW15" s="48">
        <v>3668651.1252929531</v>
      </c>
      <c r="AX15" s="48">
        <v>5481324.670425918</v>
      </c>
      <c r="AY15" s="48">
        <v>6231642.1316327183</v>
      </c>
      <c r="AZ15" s="48">
        <v>2431808.3411613242</v>
      </c>
      <c r="BA15" s="48">
        <v>4782779.7672504969</v>
      </c>
      <c r="BB15" s="48">
        <v>41448486.187207386</v>
      </c>
      <c r="BC15" s="48">
        <v>11380509.483996864</v>
      </c>
      <c r="BD15" s="48">
        <v>892430.69733251608</v>
      </c>
      <c r="BE15" s="48">
        <v>80583.011271570562</v>
      </c>
      <c r="BF15" s="48">
        <v>5068.0746501220956</v>
      </c>
      <c r="BG15" s="48">
        <v>307597.82191765343</v>
      </c>
      <c r="BH15" s="48">
        <v>1222559.2094286198</v>
      </c>
      <c r="BI15" s="48">
        <v>3083119.4382170294</v>
      </c>
      <c r="BJ15" s="48">
        <v>580030.94226841186</v>
      </c>
      <c r="BK15" s="48">
        <v>173197.91248008242</v>
      </c>
      <c r="BL15" s="48">
        <v>162638.38084734385</v>
      </c>
      <c r="BM15" s="48">
        <v>283027.86106335942</v>
      </c>
      <c r="BN15" s="48">
        <v>208879.6903699949</v>
      </c>
      <c r="BO15" s="48">
        <v>8417.7246192827224</v>
      </c>
      <c r="BP15" s="48">
        <f t="shared" si="11"/>
        <v>1577126000.0000002</v>
      </c>
      <c r="BQ15" s="48">
        <v>5835356.7996385805</v>
      </c>
      <c r="BR15" s="48">
        <v>137495891.89430264</v>
      </c>
      <c r="BS15" s="48">
        <v>25609751.306058802</v>
      </c>
      <c r="BT15" s="48">
        <f t="shared" si="12"/>
        <v>1746067000.0000002</v>
      </c>
      <c r="BU15" s="48">
        <v>39981473.00246346</v>
      </c>
      <c r="BV15" s="47"/>
      <c r="BW15" s="48">
        <f t="shared" si="13"/>
        <v>664490000</v>
      </c>
      <c r="BX15" s="48">
        <f t="shared" si="14"/>
        <v>195000</v>
      </c>
      <c r="BY15" s="48">
        <f t="shared" si="15"/>
        <v>252538000</v>
      </c>
      <c r="BZ15" s="48">
        <f>ROUND(SUM(AK15,AO15:AP15,BE15),-3)</f>
        <v>279243000</v>
      </c>
      <c r="CA15" s="48">
        <f t="shared" si="16"/>
        <v>172968000</v>
      </c>
      <c r="CB15" s="48">
        <f t="shared" si="17"/>
        <v>3928000</v>
      </c>
      <c r="CC15" s="48">
        <f t="shared" si="18"/>
        <v>121020000</v>
      </c>
      <c r="CD15" s="48">
        <f t="shared" si="19"/>
        <v>998000</v>
      </c>
      <c r="CE15" s="48">
        <f t="shared" si="20"/>
        <v>6232000</v>
      </c>
      <c r="CF15" s="48">
        <f t="shared" si="28"/>
        <v>9150000</v>
      </c>
      <c r="CG15" s="48">
        <f t="shared" si="21"/>
        <v>7215000</v>
      </c>
      <c r="CH15" s="48">
        <f t="shared" si="22"/>
        <v>52829000</v>
      </c>
      <c r="CI15" s="48">
        <f t="shared" si="23"/>
        <v>6035000</v>
      </c>
      <c r="CJ15" s="48">
        <f t="shared" si="24"/>
        <v>285000</v>
      </c>
      <c r="CK15" s="48">
        <f t="shared" si="29"/>
        <v>208922000</v>
      </c>
      <c r="CL15" s="48">
        <f t="shared" si="25"/>
        <v>1786048000</v>
      </c>
      <c r="CM15" s="48">
        <f t="shared" si="26"/>
        <v>1786048000</v>
      </c>
      <c r="CN15" s="48">
        <f t="shared" si="27"/>
        <v>0</v>
      </c>
    </row>
    <row r="16" spans="1:92">
      <c r="A16" s="52"/>
      <c r="B16" s="52">
        <v>9</v>
      </c>
      <c r="C16" s="53">
        <v>667588</v>
      </c>
      <c r="D16" s="53">
        <v>748461</v>
      </c>
      <c r="E16" s="53">
        <v>103337</v>
      </c>
      <c r="F16" s="53">
        <v>6301</v>
      </c>
      <c r="G16" s="53">
        <v>324</v>
      </c>
      <c r="H16" s="51">
        <f t="shared" si="0"/>
        <v>1526011</v>
      </c>
      <c r="I16" s="53">
        <v>168906</v>
      </c>
      <c r="J16" s="51">
        <f t="shared" si="1"/>
        <v>1694917</v>
      </c>
      <c r="L16" s="52"/>
      <c r="M16" s="52">
        <f t="shared" si="2"/>
        <v>9</v>
      </c>
      <c r="N16" s="51">
        <v>659029327.56690764</v>
      </c>
      <c r="O16" s="51">
        <v>682352881.18969882</v>
      </c>
      <c r="P16" s="51">
        <v>97640249.212337464</v>
      </c>
      <c r="Q16" s="51">
        <v>6232627.9736877466</v>
      </c>
      <c r="R16" s="51">
        <v>332424.8568659884</v>
      </c>
      <c r="S16" s="51">
        <f t="shared" si="3"/>
        <v>1445587510.7994976</v>
      </c>
      <c r="T16" s="51">
        <v>167583608.87129518</v>
      </c>
      <c r="U16" s="51">
        <f t="shared" si="4"/>
        <v>1613171119.6707928</v>
      </c>
      <c r="W16" s="52"/>
      <c r="X16" s="52">
        <f t="shared" si="5"/>
        <v>9</v>
      </c>
      <c r="Y16" s="51">
        <f t="shared" si="6"/>
        <v>8558672.4330923557</v>
      </c>
      <c r="Z16" s="51">
        <f t="shared" si="7"/>
        <v>66108118.810301185</v>
      </c>
      <c r="AA16" s="51">
        <f t="shared" si="8"/>
        <v>5696750.7876625359</v>
      </c>
      <c r="AB16" s="51">
        <f t="shared" si="9"/>
        <v>68372.026312253438</v>
      </c>
      <c r="AC16" s="47"/>
      <c r="AD16" s="50">
        <f t="shared" si="10"/>
        <v>9</v>
      </c>
      <c r="AE16" s="49">
        <v>594.03258184915842</v>
      </c>
      <c r="AF16" s="48">
        <v>324000</v>
      </c>
      <c r="AG16" s="48">
        <v>667416415.16483438</v>
      </c>
      <c r="AH16" s="48">
        <v>171584.83516550349</v>
      </c>
      <c r="AI16" s="48">
        <v>19578960.297939353</v>
      </c>
      <c r="AJ16" s="48">
        <v>2749668.9196697739</v>
      </c>
      <c r="AK16" s="48">
        <v>12117502.444485135</v>
      </c>
      <c r="AL16" s="48">
        <v>1525322.835916572</v>
      </c>
      <c r="AM16" s="48">
        <v>206807964.47579294</v>
      </c>
      <c r="AN16" s="48">
        <v>7210841.7171372902</v>
      </c>
      <c r="AO16" s="48">
        <v>234194453.73187718</v>
      </c>
      <c r="AP16" s="48">
        <v>15199423.736295778</v>
      </c>
      <c r="AQ16" s="48">
        <v>139331999.47313884</v>
      </c>
      <c r="AR16" s="48">
        <v>19622932.036404129</v>
      </c>
      <c r="AS16" s="48">
        <v>1854881.9492820329</v>
      </c>
      <c r="AT16" s="48">
        <v>71890670.180968791</v>
      </c>
      <c r="AU16" s="48">
        <v>40918003.445478633</v>
      </c>
      <c r="AV16" s="48">
        <v>783260.7833912879</v>
      </c>
      <c r="AW16" s="48">
        <v>4903362.4624616876</v>
      </c>
      <c r="AX16" s="48">
        <v>5739692.8718779208</v>
      </c>
      <c r="AY16" s="48">
        <v>8142566.9414953804</v>
      </c>
      <c r="AZ16" s="48">
        <v>2064481.6960083887</v>
      </c>
      <c r="BA16" s="48">
        <v>4268754.689061488</v>
      </c>
      <c r="BB16" s="48">
        <v>41970801.095223293</v>
      </c>
      <c r="BC16" s="48">
        <v>10377351.503744747</v>
      </c>
      <c r="BD16" s="48">
        <v>944707.83130095224</v>
      </c>
      <c r="BE16" s="48">
        <v>75894.286606387555</v>
      </c>
      <c r="BF16" s="48">
        <v>4681.249831811072</v>
      </c>
      <c r="BG16" s="48">
        <v>269782.53293330153</v>
      </c>
      <c r="BH16" s="48">
        <v>1168368.3403688883</v>
      </c>
      <c r="BI16" s="48">
        <v>2905159.5458595259</v>
      </c>
      <c r="BJ16" s="48">
        <v>554763.3027924503</v>
      </c>
      <c r="BK16" s="48">
        <v>170783.91636761272</v>
      </c>
      <c r="BL16" s="48">
        <v>159802.35068130051</v>
      </c>
      <c r="BM16" s="48">
        <v>377048.87772483332</v>
      </c>
      <c r="BN16" s="48">
        <v>206417.12714470428</v>
      </c>
      <c r="BO16" s="48">
        <v>8099.3181557593698</v>
      </c>
      <c r="BP16" s="48">
        <f t="shared" si="11"/>
        <v>1526010999.9999998</v>
      </c>
      <c r="BQ16" s="48">
        <v>5563410.6800744403</v>
      </c>
      <c r="BR16" s="48">
        <v>135834029.79640701</v>
      </c>
      <c r="BS16" s="48">
        <v>27508559.523518525</v>
      </c>
      <c r="BT16" s="48">
        <f t="shared" si="12"/>
        <v>1694916999.9999998</v>
      </c>
      <c r="BU16" s="48">
        <v>38707932.148056731</v>
      </c>
      <c r="BV16" s="47"/>
      <c r="BW16" s="48">
        <f t="shared" si="13"/>
        <v>667416000</v>
      </c>
      <c r="BX16" s="48">
        <f t="shared" si="14"/>
        <v>172000</v>
      </c>
      <c r="BY16" s="48">
        <f t="shared" si="15"/>
        <v>234542000</v>
      </c>
      <c r="BZ16" s="48">
        <f>ROUND(SUM(AK16,AO16:AP16,BE16),-3)+1000</f>
        <v>261588000</v>
      </c>
      <c r="CA16" s="48">
        <f t="shared" si="16"/>
        <v>160480000</v>
      </c>
      <c r="CB16" s="48">
        <f t="shared" si="17"/>
        <v>1855000</v>
      </c>
      <c r="CC16" s="48">
        <f t="shared" si="18"/>
        <v>115558000</v>
      </c>
      <c r="CD16" s="48">
        <f t="shared" si="19"/>
        <v>783000</v>
      </c>
      <c r="CE16" s="48">
        <f t="shared" si="20"/>
        <v>8143000</v>
      </c>
      <c r="CF16" s="48">
        <f t="shared" si="28"/>
        <v>10643000</v>
      </c>
      <c r="CG16" s="48">
        <f t="shared" si="21"/>
        <v>6333000</v>
      </c>
      <c r="CH16" s="48">
        <f t="shared" si="22"/>
        <v>52348000</v>
      </c>
      <c r="CI16" s="48">
        <f t="shared" si="23"/>
        <v>5826000</v>
      </c>
      <c r="CJ16" s="48">
        <f t="shared" si="24"/>
        <v>324000</v>
      </c>
      <c r="CK16" s="48">
        <f t="shared" si="29"/>
        <v>207614000</v>
      </c>
      <c r="CL16" s="48">
        <f t="shared" si="25"/>
        <v>1733625000</v>
      </c>
      <c r="CM16" s="48">
        <f t="shared" si="26"/>
        <v>1733625000</v>
      </c>
      <c r="CN16" s="48">
        <f t="shared" si="27"/>
        <v>0</v>
      </c>
    </row>
    <row r="17" spans="1:92">
      <c r="A17" s="52"/>
      <c r="B17" s="52">
        <v>10</v>
      </c>
      <c r="C17" s="53">
        <v>832842</v>
      </c>
      <c r="D17" s="53">
        <v>769816</v>
      </c>
      <c r="E17" s="53">
        <v>106890</v>
      </c>
      <c r="F17" s="53">
        <v>6570</v>
      </c>
      <c r="G17" s="53">
        <v>483</v>
      </c>
      <c r="H17" s="51">
        <f t="shared" si="0"/>
        <v>1716601</v>
      </c>
      <c r="I17" s="53">
        <v>168691</v>
      </c>
      <c r="J17" s="51">
        <f t="shared" si="1"/>
        <v>1885292</v>
      </c>
      <c r="L17" s="52"/>
      <c r="M17" s="52">
        <f t="shared" si="2"/>
        <v>10</v>
      </c>
      <c r="N17" s="51">
        <v>819876360.70532405</v>
      </c>
      <c r="O17" s="51">
        <v>716858729.05337799</v>
      </c>
      <c r="P17" s="51">
        <v>103246451.8338102</v>
      </c>
      <c r="Q17" s="51">
        <v>6545602.5549526764</v>
      </c>
      <c r="R17" s="51">
        <v>494576.83721415204</v>
      </c>
      <c r="S17" s="51">
        <f t="shared" si="3"/>
        <v>1647021720.984679</v>
      </c>
      <c r="T17" s="51">
        <v>170141118.82777619</v>
      </c>
      <c r="U17" s="51">
        <f t="shared" si="4"/>
        <v>1817162839.8124552</v>
      </c>
      <c r="W17" s="52"/>
      <c r="X17" s="52">
        <f t="shared" si="5"/>
        <v>10</v>
      </c>
      <c r="Y17" s="51">
        <f t="shared" si="6"/>
        <v>12965639.294675946</v>
      </c>
      <c r="Z17" s="51">
        <f t="shared" si="7"/>
        <v>52957270.946622014</v>
      </c>
      <c r="AA17" s="51">
        <f t="shared" si="8"/>
        <v>3643548.1661898047</v>
      </c>
      <c r="AB17" s="51">
        <f t="shared" si="9"/>
        <v>24397.445047323592</v>
      </c>
      <c r="AC17" s="47"/>
      <c r="AD17" s="50">
        <f t="shared" si="10"/>
        <v>10</v>
      </c>
      <c r="AE17" s="49">
        <v>619.08986708266116</v>
      </c>
      <c r="AF17" s="48">
        <v>483000</v>
      </c>
      <c r="AG17" s="48">
        <v>832664172.24970365</v>
      </c>
      <c r="AH17" s="48">
        <v>177827.75029620522</v>
      </c>
      <c r="AI17" s="48">
        <v>21333124.320301138</v>
      </c>
      <c r="AJ17" s="48">
        <v>2916030.3634150201</v>
      </c>
      <c r="AK17" s="48">
        <v>13437595.302433839</v>
      </c>
      <c r="AL17" s="48">
        <v>1517751.0026179918</v>
      </c>
      <c r="AM17" s="48">
        <v>217869661.07874247</v>
      </c>
      <c r="AN17" s="48">
        <v>7698838.1666116389</v>
      </c>
      <c r="AO17" s="48">
        <v>237933243.33706909</v>
      </c>
      <c r="AP17" s="48">
        <v>15724620.928660696</v>
      </c>
      <c r="AQ17" s="48">
        <v>140987331.52806023</v>
      </c>
      <c r="AR17" s="48">
        <v>19889972.207320355</v>
      </c>
      <c r="AS17" s="48">
        <v>629102.52025467355</v>
      </c>
      <c r="AT17" s="48">
        <v>72860152.706518561</v>
      </c>
      <c r="AU17" s="48">
        <v>42798745.574283056</v>
      </c>
      <c r="AV17" s="48">
        <v>266153.84280213708</v>
      </c>
      <c r="AW17" s="48">
        <v>7500209.0967064975</v>
      </c>
      <c r="AX17" s="48">
        <v>5521945.9276812328</v>
      </c>
      <c r="AY17" s="48">
        <v>9900951.9109803941</v>
      </c>
      <c r="AZ17" s="48">
        <v>1007485.0227355945</v>
      </c>
      <c r="BA17" s="48">
        <v>4878366.0283188587</v>
      </c>
      <c r="BB17" s="48">
        <v>41104068.261038251</v>
      </c>
      <c r="BC17" s="48">
        <v>10377511.167124148</v>
      </c>
      <c r="BD17" s="48">
        <v>1111961.5281919804</v>
      </c>
      <c r="BE17" s="48">
        <v>84543.343151288849</v>
      </c>
      <c r="BF17" s="48">
        <v>4394.0903417503987</v>
      </c>
      <c r="BG17" s="48">
        <v>341312.35013153893</v>
      </c>
      <c r="BH17" s="48">
        <v>1166833.4921681222</v>
      </c>
      <c r="BI17" s="48">
        <v>2920933.1071482119</v>
      </c>
      <c r="BJ17" s="48">
        <v>547677.19430899154</v>
      </c>
      <c r="BK17" s="48">
        <v>172285.57421809147</v>
      </c>
      <c r="BL17" s="48">
        <v>160884.63768002976</v>
      </c>
      <c r="BM17" s="48">
        <v>391725.80469103315</v>
      </c>
      <c r="BN17" s="48">
        <v>211638.99526208491</v>
      </c>
      <c r="BO17" s="48">
        <v>8330.4991639154614</v>
      </c>
      <c r="BP17" s="48">
        <f t="shared" si="11"/>
        <v>1716601000</v>
      </c>
      <c r="BQ17" s="48">
        <v>5164760.7278750157</v>
      </c>
      <c r="BR17" s="48">
        <v>134675520.24743596</v>
      </c>
      <c r="BS17" s="48">
        <v>28850719.02468903</v>
      </c>
      <c r="BT17" s="48">
        <f t="shared" si="12"/>
        <v>1885292000</v>
      </c>
      <c r="BU17" s="48">
        <v>36682301.648445889</v>
      </c>
      <c r="BV17" s="47"/>
      <c r="BW17" s="48">
        <f t="shared" si="13"/>
        <v>832664000</v>
      </c>
      <c r="BX17" s="48">
        <f t="shared" si="14"/>
        <v>178000</v>
      </c>
      <c r="BY17" s="48">
        <f t="shared" si="15"/>
        <v>248014000</v>
      </c>
      <c r="BZ17" s="48">
        <f>ROUND(SUM(AK17,AO17:AP17,BE17),-3)-1000</f>
        <v>267179000</v>
      </c>
      <c r="CA17" s="48">
        <f t="shared" si="16"/>
        <v>162395000</v>
      </c>
      <c r="CB17" s="48">
        <f t="shared" si="17"/>
        <v>629000</v>
      </c>
      <c r="CC17" s="48">
        <f t="shared" si="18"/>
        <v>118575000</v>
      </c>
      <c r="CD17" s="48">
        <f t="shared" si="19"/>
        <v>266000</v>
      </c>
      <c r="CE17" s="48">
        <f t="shared" si="20"/>
        <v>9901000</v>
      </c>
      <c r="CF17" s="48">
        <f t="shared" si="28"/>
        <v>13022000</v>
      </c>
      <c r="CG17" s="48">
        <f t="shared" si="21"/>
        <v>5886000</v>
      </c>
      <c r="CH17" s="48">
        <f t="shared" si="22"/>
        <v>51482000</v>
      </c>
      <c r="CI17" s="48">
        <f t="shared" si="23"/>
        <v>5927000</v>
      </c>
      <c r="CJ17" s="48">
        <f t="shared" si="24"/>
        <v>483000</v>
      </c>
      <c r="CK17" s="48">
        <f t="shared" si="29"/>
        <v>205373000</v>
      </c>
      <c r="CL17" s="48">
        <f t="shared" si="25"/>
        <v>1921974000</v>
      </c>
      <c r="CM17" s="48">
        <f t="shared" si="26"/>
        <v>1921974000</v>
      </c>
      <c r="CN17" s="48">
        <f t="shared" si="27"/>
        <v>0</v>
      </c>
    </row>
    <row r="18" spans="1:92">
      <c r="A18" s="52"/>
      <c r="B18" s="52">
        <v>11</v>
      </c>
      <c r="C18" s="53">
        <v>1028038</v>
      </c>
      <c r="D18" s="53">
        <v>800225</v>
      </c>
      <c r="E18" s="53">
        <v>99195</v>
      </c>
      <c r="F18" s="53">
        <v>6978</v>
      </c>
      <c r="G18" s="53">
        <v>697</v>
      </c>
      <c r="H18" s="51">
        <f t="shared" si="0"/>
        <v>1935133</v>
      </c>
      <c r="I18" s="53">
        <v>168560</v>
      </c>
      <c r="J18" s="51">
        <f t="shared" si="1"/>
        <v>2103693</v>
      </c>
      <c r="L18" s="52"/>
      <c r="M18" s="52">
        <f t="shared" si="2"/>
        <v>11</v>
      </c>
      <c r="N18" s="51">
        <v>1042710597.8589735</v>
      </c>
      <c r="O18" s="51">
        <v>733088116.45352173</v>
      </c>
      <c r="P18" s="51">
        <v>97753679.551509276</v>
      </c>
      <c r="Q18" s="51">
        <v>6119267.8808885086</v>
      </c>
      <c r="R18" s="51">
        <v>733110.15827993536</v>
      </c>
      <c r="S18" s="51">
        <f t="shared" si="3"/>
        <v>1880404771.903173</v>
      </c>
      <c r="T18" s="51">
        <v>161507811.71012649</v>
      </c>
      <c r="U18" s="51">
        <f t="shared" si="4"/>
        <v>2041912583.6132994</v>
      </c>
      <c r="W18" s="52"/>
      <c r="X18" s="52">
        <f t="shared" si="5"/>
        <v>11</v>
      </c>
      <c r="Y18" s="51">
        <f t="shared" si="6"/>
        <v>-14672597.858973503</v>
      </c>
      <c r="Z18" s="51">
        <f t="shared" si="7"/>
        <v>67136883.546478271</v>
      </c>
      <c r="AA18" s="51">
        <f t="shared" si="8"/>
        <v>1441320.448490724</v>
      </c>
      <c r="AB18" s="51">
        <f t="shared" si="9"/>
        <v>858732.11911149137</v>
      </c>
      <c r="AC18" s="47"/>
      <c r="AD18" s="50">
        <f t="shared" si="10"/>
        <v>11</v>
      </c>
      <c r="AE18" s="49">
        <v>674.90801665501056</v>
      </c>
      <c r="AF18" s="48">
        <v>697000</v>
      </c>
      <c r="AG18" s="48">
        <v>1027841469.227156</v>
      </c>
      <c r="AH18" s="48">
        <v>196530.77284396978</v>
      </c>
      <c r="AI18" s="48">
        <v>24965156.987875853</v>
      </c>
      <c r="AJ18" s="48">
        <v>3171947.6437446158</v>
      </c>
      <c r="AK18" s="48">
        <v>14355801.590340018</v>
      </c>
      <c r="AL18" s="48">
        <v>1673578.569444119</v>
      </c>
      <c r="AM18" s="48">
        <v>235615360.16347685</v>
      </c>
      <c r="AN18" s="48">
        <v>7993354.2288164124</v>
      </c>
      <c r="AO18" s="48">
        <v>244973178.50728169</v>
      </c>
      <c r="AP18" s="48">
        <v>14935993.12659316</v>
      </c>
      <c r="AQ18" s="48">
        <v>139479667.90589425</v>
      </c>
      <c r="AR18" s="48">
        <v>17804889.287617445</v>
      </c>
      <c r="AS18" s="48">
        <v>339282.71990059427</v>
      </c>
      <c r="AT18" s="48">
        <v>72561853.571821511</v>
      </c>
      <c r="AU18" s="48">
        <v>39715210.509718567</v>
      </c>
      <c r="AV18" s="48">
        <v>59324.206303521481</v>
      </c>
      <c r="AW18" s="48">
        <v>6770002.6331748925</v>
      </c>
      <c r="AX18" s="48">
        <v>4771200.067005408</v>
      </c>
      <c r="AY18" s="48">
        <v>12525830.964984078</v>
      </c>
      <c r="AZ18" s="48">
        <v>1154553.2399871629</v>
      </c>
      <c r="BA18" s="48">
        <v>4163440.4932040074</v>
      </c>
      <c r="BB18" s="48">
        <v>42047410.104355179</v>
      </c>
      <c r="BC18" s="48">
        <v>9810912.2870449927</v>
      </c>
      <c r="BD18" s="48">
        <v>1359480.9714204406</v>
      </c>
      <c r="BE18" s="48">
        <v>115540.70522274391</v>
      </c>
      <c r="BF18" s="48">
        <v>4960.7510965924139</v>
      </c>
      <c r="BG18" s="48">
        <v>318663.18913590285</v>
      </c>
      <c r="BH18" s="48">
        <v>1239448.6487430667</v>
      </c>
      <c r="BI18" s="48">
        <v>3083706.9349009404</v>
      </c>
      <c r="BJ18" s="48">
        <v>574747.22782259621</v>
      </c>
      <c r="BK18" s="48">
        <v>165086.99978343921</v>
      </c>
      <c r="BL18" s="48">
        <v>154761.34297199163</v>
      </c>
      <c r="BM18" s="48">
        <v>280776.66364106257</v>
      </c>
      <c r="BN18" s="48">
        <v>204432.74418626743</v>
      </c>
      <c r="BO18" s="48">
        <v>7770.1044737203711</v>
      </c>
      <c r="BP18" s="48">
        <f t="shared" si="11"/>
        <v>1935133000.0000002</v>
      </c>
      <c r="BQ18" s="48">
        <v>4974431.3448230922</v>
      </c>
      <c r="BR18" s="48">
        <v>135531633.88870126</v>
      </c>
      <c r="BS18" s="48">
        <v>28053934.766475663</v>
      </c>
      <c r="BT18" s="48">
        <f t="shared" si="12"/>
        <v>2103693000.0000002</v>
      </c>
      <c r="BU18" s="48">
        <v>37137728.727904625</v>
      </c>
      <c r="BV18" s="47"/>
      <c r="BW18" s="48">
        <f t="shared" si="13"/>
        <v>1027841000</v>
      </c>
      <c r="BX18" s="48">
        <f t="shared" si="14"/>
        <v>197000</v>
      </c>
      <c r="BY18" s="48">
        <f t="shared" si="15"/>
        <v>269933000</v>
      </c>
      <c r="BZ18" s="48">
        <f>ROUND(SUM(AK18,AO18:AP18,BE18),-3)+1000</f>
        <v>274382000</v>
      </c>
      <c r="CA18" s="48">
        <f t="shared" si="16"/>
        <v>158958000</v>
      </c>
      <c r="CB18" s="48">
        <f t="shared" si="17"/>
        <v>339000</v>
      </c>
      <c r="CC18" s="48">
        <f t="shared" si="18"/>
        <v>115449000</v>
      </c>
      <c r="CD18" s="48">
        <f t="shared" si="19"/>
        <v>59000</v>
      </c>
      <c r="CE18" s="48">
        <f t="shared" si="20"/>
        <v>12526000</v>
      </c>
      <c r="CF18" s="48">
        <f t="shared" si="28"/>
        <v>11541000</v>
      </c>
      <c r="CG18" s="48">
        <f t="shared" si="21"/>
        <v>5318000</v>
      </c>
      <c r="CH18" s="48">
        <f t="shared" si="22"/>
        <v>51858000</v>
      </c>
      <c r="CI18" s="48">
        <f t="shared" si="23"/>
        <v>6035000</v>
      </c>
      <c r="CJ18" s="48">
        <f t="shared" si="24"/>
        <v>697000</v>
      </c>
      <c r="CK18" s="48">
        <f t="shared" si="29"/>
        <v>205698000</v>
      </c>
      <c r="CL18" s="48">
        <f t="shared" si="25"/>
        <v>2140831000</v>
      </c>
      <c r="CM18" s="48">
        <f t="shared" si="26"/>
        <v>2140831000</v>
      </c>
      <c r="CN18" s="48">
        <f t="shared" si="27"/>
        <v>0</v>
      </c>
    </row>
    <row r="19" spans="1:92">
      <c r="A19" s="52"/>
      <c r="B19" s="52">
        <v>12</v>
      </c>
      <c r="C19" s="53">
        <v>1299084</v>
      </c>
      <c r="D19" s="53">
        <v>876079</v>
      </c>
      <c r="E19" s="53">
        <v>98796</v>
      </c>
      <c r="F19" s="53">
        <v>6853</v>
      </c>
      <c r="G19" s="53">
        <v>1016</v>
      </c>
      <c r="H19" s="51">
        <f t="shared" si="0"/>
        <v>2281828</v>
      </c>
      <c r="I19" s="53">
        <v>168442</v>
      </c>
      <c r="J19" s="51">
        <f t="shared" si="1"/>
        <v>2450270</v>
      </c>
      <c r="L19" s="52"/>
      <c r="M19" s="52">
        <f t="shared" si="2"/>
        <v>12</v>
      </c>
      <c r="N19" s="51">
        <v>1228531836.3532619</v>
      </c>
      <c r="O19" s="51">
        <v>793590343.05297375</v>
      </c>
      <c r="P19" s="51">
        <v>98290251.431234911</v>
      </c>
      <c r="Q19" s="51">
        <v>6770461.9027727582</v>
      </c>
      <c r="R19" s="51">
        <v>975840.35406800895</v>
      </c>
      <c r="S19" s="51">
        <f t="shared" si="3"/>
        <v>2128158733.0943112</v>
      </c>
      <c r="T19" s="51">
        <v>169738931.53743532</v>
      </c>
      <c r="U19" s="51">
        <f t="shared" si="4"/>
        <v>2297897664.6317468</v>
      </c>
      <c r="W19" s="52"/>
      <c r="X19" s="52">
        <f t="shared" si="5"/>
        <v>12</v>
      </c>
      <c r="Y19" s="51">
        <f t="shared" si="6"/>
        <v>70552163.646738052</v>
      </c>
      <c r="Z19" s="51">
        <f t="shared" si="7"/>
        <v>82488656.947026253</v>
      </c>
      <c r="AA19" s="51">
        <f t="shared" si="8"/>
        <v>505748.56876508892</v>
      </c>
      <c r="AB19" s="51">
        <f t="shared" si="9"/>
        <v>82538.097227241844</v>
      </c>
      <c r="AC19" s="47"/>
      <c r="AD19" s="50">
        <f t="shared" si="10"/>
        <v>12</v>
      </c>
      <c r="AE19" s="49">
        <v>594.31195950151414</v>
      </c>
      <c r="AF19" s="48">
        <v>1016000.0000000001</v>
      </c>
      <c r="AG19" s="48">
        <v>1298827817.583359</v>
      </c>
      <c r="AH19" s="48">
        <v>256182.4166410364</v>
      </c>
      <c r="AI19" s="48">
        <v>30153455.463824779</v>
      </c>
      <c r="AJ19" s="48">
        <v>3615161.3596631857</v>
      </c>
      <c r="AK19" s="48">
        <v>16220357.007036531</v>
      </c>
      <c r="AL19" s="48">
        <v>1901592.5043001575</v>
      </c>
      <c r="AM19" s="48">
        <v>261681932.40170115</v>
      </c>
      <c r="AN19" s="48">
        <v>8461506.0706360266</v>
      </c>
      <c r="AO19" s="48">
        <v>266114012.1366148</v>
      </c>
      <c r="AP19" s="48">
        <v>15387426.311266264</v>
      </c>
      <c r="AQ19" s="48">
        <v>148787788.97811931</v>
      </c>
      <c r="AR19" s="48">
        <v>16808534.438622076</v>
      </c>
      <c r="AS19" s="48">
        <v>356056.03280467819</v>
      </c>
      <c r="AT19" s="48">
        <v>79198961.069766939</v>
      </c>
      <c r="AU19" s="48">
        <v>40250408.89059709</v>
      </c>
      <c r="AV19" s="48">
        <v>4761.370574506419</v>
      </c>
      <c r="AW19" s="48">
        <v>5467891.2985649435</v>
      </c>
      <c r="AX19" s="48">
        <v>4422124.0489256391</v>
      </c>
      <c r="AY19" s="48">
        <v>15760085.832169663</v>
      </c>
      <c r="AZ19" s="48">
        <v>1903442.6252223542</v>
      </c>
      <c r="BA19" s="48">
        <v>3812215.546772805</v>
      </c>
      <c r="BB19" s="48">
        <v>44351912.738582663</v>
      </c>
      <c r="BC19" s="48">
        <v>9653784.6931801084</v>
      </c>
      <c r="BD19" s="48">
        <v>1312426.2715197268</v>
      </c>
      <c r="BE19" s="48">
        <v>115305.76637454322</v>
      </c>
      <c r="BF19" s="48">
        <v>4775.4471307610866</v>
      </c>
      <c r="BG19" s="48">
        <v>337697.95107432676</v>
      </c>
      <c r="BH19" s="48">
        <v>1194640.9252480441</v>
      </c>
      <c r="BI19" s="48">
        <v>2899490.3205525707</v>
      </c>
      <c r="BJ19" s="48">
        <v>548329.35253673582</v>
      </c>
      <c r="BK19" s="48">
        <v>173791.96652102313</v>
      </c>
      <c r="BL19" s="48">
        <v>163134.16257775307</v>
      </c>
      <c r="BM19" s="48">
        <v>439739.65360378893</v>
      </c>
      <c r="BN19" s="48">
        <v>216853.62587224023</v>
      </c>
      <c r="BO19" s="48">
        <v>7809.4260834487613</v>
      </c>
      <c r="BP19" s="48">
        <f t="shared" si="11"/>
        <v>2281827999.9999986</v>
      </c>
      <c r="BQ19" s="48">
        <v>4867466.1134560816</v>
      </c>
      <c r="BR19" s="48">
        <v>136902472.04778129</v>
      </c>
      <c r="BS19" s="48">
        <v>26672061.838762648</v>
      </c>
      <c r="BT19" s="48">
        <f t="shared" si="12"/>
        <v>2450269999.9999986</v>
      </c>
      <c r="BU19" s="48">
        <v>38422206.362384774</v>
      </c>
      <c r="BV19" s="47"/>
      <c r="BW19" s="48">
        <f t="shared" si="13"/>
        <v>1298828000</v>
      </c>
      <c r="BX19" s="48">
        <f t="shared" si="14"/>
        <v>256000</v>
      </c>
      <c r="BY19" s="48">
        <f t="shared" si="15"/>
        <v>301609000</v>
      </c>
      <c r="BZ19" s="48">
        <f>ROUND(SUM(AK19,AO19:AP19,BE19),-3)-1000</f>
        <v>297836000</v>
      </c>
      <c r="CA19" s="48">
        <f t="shared" si="16"/>
        <v>167498000</v>
      </c>
      <c r="CB19" s="48">
        <f t="shared" si="17"/>
        <v>356000</v>
      </c>
      <c r="CC19" s="48">
        <f t="shared" si="18"/>
        <v>123065000</v>
      </c>
      <c r="CD19" s="48">
        <f t="shared" si="19"/>
        <v>5000</v>
      </c>
      <c r="CE19" s="48">
        <f t="shared" si="20"/>
        <v>15760000</v>
      </c>
      <c r="CF19" s="48">
        <f t="shared" si="28"/>
        <v>9890000</v>
      </c>
      <c r="CG19" s="48">
        <f t="shared" si="21"/>
        <v>5716000</v>
      </c>
      <c r="CH19" s="48">
        <f t="shared" si="22"/>
        <v>54006000</v>
      </c>
      <c r="CI19" s="48">
        <f t="shared" si="23"/>
        <v>5987000</v>
      </c>
      <c r="CJ19" s="48">
        <f t="shared" si="24"/>
        <v>1016000</v>
      </c>
      <c r="CK19" s="48">
        <f t="shared" si="29"/>
        <v>206864000</v>
      </c>
      <c r="CL19" s="48">
        <f t="shared" si="25"/>
        <v>2488692000</v>
      </c>
      <c r="CM19" s="48">
        <f t="shared" si="26"/>
        <v>2488692000</v>
      </c>
      <c r="CN19" s="48">
        <f t="shared" si="27"/>
        <v>0</v>
      </c>
    </row>
    <row r="20" spans="1:92">
      <c r="A20" s="52"/>
      <c r="B20" s="52"/>
      <c r="C20" s="53"/>
      <c r="D20" s="53"/>
      <c r="E20" s="53"/>
      <c r="F20" s="53"/>
      <c r="G20" s="53"/>
      <c r="H20" s="51"/>
      <c r="I20" s="53"/>
      <c r="J20" s="51"/>
      <c r="L20" s="52"/>
      <c r="M20" s="52"/>
      <c r="N20" s="51"/>
      <c r="O20" s="51"/>
      <c r="P20" s="51"/>
      <c r="Q20" s="51"/>
      <c r="R20" s="51"/>
      <c r="S20" s="51"/>
      <c r="T20" s="51"/>
      <c r="U20" s="51"/>
      <c r="W20" s="52"/>
      <c r="X20" s="52"/>
      <c r="Y20" s="51"/>
      <c r="Z20" s="51"/>
      <c r="AA20" s="51"/>
      <c r="AB20" s="51"/>
      <c r="AC20" s="50">
        <v>2020</v>
      </c>
      <c r="AD20" s="50">
        <v>1</v>
      </c>
      <c r="AE20" s="49">
        <v>596.25541753093512</v>
      </c>
      <c r="AF20" s="48">
        <v>883000</v>
      </c>
      <c r="AG20" s="48">
        <v>1258213250.3095694</v>
      </c>
      <c r="AH20" s="48">
        <v>245749.69043033893</v>
      </c>
      <c r="AI20" s="48">
        <v>28726762.685453124</v>
      </c>
      <c r="AJ20" s="48">
        <v>3577803.6280697626</v>
      </c>
      <c r="AK20" s="48">
        <v>16659053.480711006</v>
      </c>
      <c r="AL20" s="48">
        <v>1885405.84561067</v>
      </c>
      <c r="AM20" s="48">
        <v>261678790.36061981</v>
      </c>
      <c r="AN20" s="48">
        <v>9676135.4917809423</v>
      </c>
      <c r="AO20" s="48">
        <v>262099480.11147481</v>
      </c>
      <c r="AP20" s="48">
        <v>17393312.24766627</v>
      </c>
      <c r="AQ20" s="48">
        <v>144649876.79361349</v>
      </c>
      <c r="AR20" s="48">
        <v>18801434.786312565</v>
      </c>
      <c r="AS20" s="48">
        <v>327674.26800954627</v>
      </c>
      <c r="AT20" s="48">
        <v>77353912.136237204</v>
      </c>
      <c r="AU20" s="48">
        <v>45494775.002700038</v>
      </c>
      <c r="AV20" s="48">
        <v>4171.3732699329867</v>
      </c>
      <c r="AW20" s="48">
        <v>3434219.8750261934</v>
      </c>
      <c r="AX20" s="48">
        <v>5222789.1804729803</v>
      </c>
      <c r="AY20" s="48">
        <v>16333295.692639336</v>
      </c>
      <c r="AZ20" s="48">
        <v>1841879.0366509287</v>
      </c>
      <c r="BA20" s="48">
        <v>4338374.261343766</v>
      </c>
      <c r="BB20" s="48">
        <v>39376662.809568748</v>
      </c>
      <c r="BC20" s="48">
        <v>10733179.029723434</v>
      </c>
      <c r="BD20" s="48">
        <v>1272216.4704130392</v>
      </c>
      <c r="BE20" s="48">
        <v>116639.36104904118</v>
      </c>
      <c r="BF20" s="48">
        <v>4808.0094141441605</v>
      </c>
      <c r="BG20" s="48">
        <v>326360.69578192354</v>
      </c>
      <c r="BH20" s="48">
        <v>1160377.3548215895</v>
      </c>
      <c r="BI20" s="48">
        <v>2919088.7532646987</v>
      </c>
      <c r="BJ20" s="48">
        <v>544272.63222433662</v>
      </c>
      <c r="BK20" s="48">
        <v>167242.26926007669</v>
      </c>
      <c r="BL20" s="48">
        <v>157328.13529134481</v>
      </c>
      <c r="BM20" s="48">
        <v>366640.46761369583</v>
      </c>
      <c r="BN20" s="48">
        <v>208303.14488730181</v>
      </c>
      <c r="BO20" s="48">
        <v>8138.3536067860778</v>
      </c>
      <c r="BP20" s="48">
        <v>2236203000.0000014</v>
      </c>
      <c r="BQ20" s="48">
        <v>5792943.8902291637</v>
      </c>
      <c r="BR20" s="48">
        <v>136463921.96408948</v>
      </c>
      <c r="BS20" s="48">
        <v>26178134.145681351</v>
      </c>
      <c r="BT20" s="48">
        <v>2404638000.0000014</v>
      </c>
      <c r="BU20" s="48">
        <v>40091359.592734799</v>
      </c>
      <c r="BV20" s="47"/>
      <c r="BW20" s="48">
        <f t="shared" si="13"/>
        <v>1258213000</v>
      </c>
      <c r="BX20" s="48">
        <f t="shared" si="14"/>
        <v>246000</v>
      </c>
      <c r="BY20" s="48">
        <f t="shared" si="15"/>
        <v>301354000</v>
      </c>
      <c r="BZ20" s="48">
        <f>ROUND(SUM(AK20,AO20:AP20,BE20),-3)+1000</f>
        <v>296269000</v>
      </c>
      <c r="CA20" s="48">
        <f t="shared" si="16"/>
        <v>165337000</v>
      </c>
      <c r="CB20" s="48">
        <f t="shared" si="17"/>
        <v>328000</v>
      </c>
      <c r="CC20" s="48">
        <f t="shared" si="18"/>
        <v>126426000</v>
      </c>
      <c r="CD20" s="48">
        <f t="shared" si="19"/>
        <v>4000</v>
      </c>
      <c r="CE20" s="48">
        <f t="shared" si="20"/>
        <v>16333000</v>
      </c>
      <c r="CF20" s="48">
        <f t="shared" si="28"/>
        <v>8657000</v>
      </c>
      <c r="CG20" s="48">
        <f t="shared" si="21"/>
        <v>6180000</v>
      </c>
      <c r="CH20" s="48">
        <f t="shared" si="22"/>
        <v>50110000</v>
      </c>
      <c r="CI20" s="48">
        <f t="shared" si="23"/>
        <v>5863000</v>
      </c>
      <c r="CJ20" s="48">
        <f t="shared" si="24"/>
        <v>883000</v>
      </c>
      <c r="CK20" s="48">
        <f t="shared" si="29"/>
        <v>208526000</v>
      </c>
      <c r="CL20" s="48">
        <f t="shared" si="25"/>
        <v>2444729000</v>
      </c>
      <c r="CM20" s="48">
        <f t="shared" si="26"/>
        <v>2444729000</v>
      </c>
      <c r="CN20" s="48">
        <f t="shared" si="27"/>
        <v>0</v>
      </c>
    </row>
    <row r="21" spans="1:92">
      <c r="A21" s="52"/>
      <c r="B21" s="52"/>
      <c r="C21" s="53"/>
      <c r="D21" s="53"/>
      <c r="E21" s="53"/>
      <c r="F21" s="53"/>
      <c r="G21" s="53"/>
      <c r="H21" s="51"/>
      <c r="I21" s="53"/>
      <c r="J21" s="51"/>
      <c r="L21" s="52"/>
      <c r="M21" s="52"/>
      <c r="N21" s="51"/>
      <c r="O21" s="51"/>
      <c r="P21" s="51"/>
      <c r="Q21" s="51"/>
      <c r="R21" s="51"/>
      <c r="S21" s="51"/>
      <c r="T21" s="51"/>
      <c r="U21" s="51"/>
      <c r="W21" s="52"/>
      <c r="X21" s="52"/>
      <c r="Y21" s="51"/>
      <c r="Z21" s="51"/>
      <c r="AA21" s="51"/>
      <c r="AB21" s="51"/>
      <c r="AC21" s="47"/>
      <c r="AD21" s="50">
        <v>2</v>
      </c>
      <c r="AE21" s="49">
        <v>583.94782246661669</v>
      </c>
      <c r="AF21" s="48">
        <v>835000</v>
      </c>
      <c r="AG21" s="48">
        <v>1089063258.7768056</v>
      </c>
      <c r="AH21" s="48">
        <v>189741.22319433925</v>
      </c>
      <c r="AI21" s="48">
        <v>25623282.928968009</v>
      </c>
      <c r="AJ21" s="48">
        <v>3291468.4600469042</v>
      </c>
      <c r="AK21" s="48">
        <v>14531284.530561101</v>
      </c>
      <c r="AL21" s="48">
        <v>1667131.4047586769</v>
      </c>
      <c r="AM21" s="48">
        <v>235511962.52934238</v>
      </c>
      <c r="AN21" s="48">
        <v>8190192.9075375833</v>
      </c>
      <c r="AO21" s="48">
        <v>249956050.27693129</v>
      </c>
      <c r="AP21" s="48">
        <v>15347999.862377563</v>
      </c>
      <c r="AQ21" s="48">
        <v>137567860.11735278</v>
      </c>
      <c r="AR21" s="48">
        <v>17321436.171645887</v>
      </c>
      <c r="AS21" s="48">
        <v>325065.28516402491</v>
      </c>
      <c r="AT21" s="48">
        <v>73523174.114792719</v>
      </c>
      <c r="AU21" s="48">
        <v>39703326.167308934</v>
      </c>
      <c r="AV21" s="48">
        <v>3177.7811884772291</v>
      </c>
      <c r="AW21" s="48">
        <v>5202693.0458903555</v>
      </c>
      <c r="AX21" s="48">
        <v>4539072.2336475393</v>
      </c>
      <c r="AY21" s="48">
        <v>14389100.641774833</v>
      </c>
      <c r="AZ21" s="48">
        <v>1743090.0357832022</v>
      </c>
      <c r="BA21" s="48">
        <v>5226461.0511332201</v>
      </c>
      <c r="BB21" s="48">
        <v>37453085.329264857</v>
      </c>
      <c r="BC21" s="48">
        <v>9577511.6063492559</v>
      </c>
      <c r="BD21" s="48">
        <v>1132058.031264781</v>
      </c>
      <c r="BE21" s="48">
        <v>105571.30359520203</v>
      </c>
      <c r="BF21" s="48">
        <v>4771.9019551326201</v>
      </c>
      <c r="BG21" s="48">
        <v>343888.6047209875</v>
      </c>
      <c r="BH21" s="48">
        <v>1140218.8547644806</v>
      </c>
      <c r="BI21" s="48">
        <v>2830042.7953655412</v>
      </c>
      <c r="BJ21" s="48">
        <v>534469.69736844732</v>
      </c>
      <c r="BK21" s="48">
        <v>161604.77028673925</v>
      </c>
      <c r="BL21" s="48">
        <v>151311.43364635797</v>
      </c>
      <c r="BM21" s="48">
        <v>261394.86314296137</v>
      </c>
      <c r="BN21" s="48">
        <v>200609.97887043626</v>
      </c>
      <c r="BO21" s="48">
        <v>8047.3353767303679</v>
      </c>
      <c r="BP21" s="48">
        <v>1997657000.000001</v>
      </c>
      <c r="BQ21" s="48">
        <v>5817724.826104342</v>
      </c>
      <c r="BR21" s="48">
        <v>136144362.95551944</v>
      </c>
      <c r="BS21" s="48">
        <v>26586912.218376212</v>
      </c>
      <c r="BT21" s="48">
        <v>2166206000.000001</v>
      </c>
      <c r="BU21" s="48">
        <v>38063605.22459399</v>
      </c>
      <c r="BV21" s="47"/>
      <c r="BW21" s="48">
        <f t="shared" si="13"/>
        <v>1089063000</v>
      </c>
      <c r="BX21" s="48">
        <f t="shared" si="14"/>
        <v>190000</v>
      </c>
      <c r="BY21" s="48">
        <f t="shared" si="15"/>
        <v>270457000</v>
      </c>
      <c r="BZ21" s="48">
        <f>ROUND(SUM(AK21,AO21:AP21,BE21),-3)</f>
        <v>279941000</v>
      </c>
      <c r="CA21" s="48">
        <f t="shared" si="16"/>
        <v>156556000</v>
      </c>
      <c r="CB21" s="48">
        <f t="shared" si="17"/>
        <v>325000</v>
      </c>
      <c r="CC21" s="48">
        <f t="shared" si="18"/>
        <v>116518000</v>
      </c>
      <c r="CD21" s="48">
        <f t="shared" si="19"/>
        <v>3000</v>
      </c>
      <c r="CE21" s="48">
        <f t="shared" si="20"/>
        <v>14389000</v>
      </c>
      <c r="CF21" s="48">
        <f t="shared" si="28"/>
        <v>9742000</v>
      </c>
      <c r="CG21" s="48">
        <f t="shared" si="21"/>
        <v>6970000</v>
      </c>
      <c r="CH21" s="48">
        <f t="shared" si="22"/>
        <v>47031000</v>
      </c>
      <c r="CI21" s="48">
        <f t="shared" si="23"/>
        <v>5637000</v>
      </c>
      <c r="CJ21" s="48">
        <f t="shared" si="24"/>
        <v>835000</v>
      </c>
      <c r="CK21" s="48">
        <f t="shared" si="29"/>
        <v>206613000</v>
      </c>
      <c r="CL21" s="48">
        <f t="shared" si="25"/>
        <v>2204270000</v>
      </c>
      <c r="CM21" s="48">
        <f t="shared" si="26"/>
        <v>2204270000</v>
      </c>
      <c r="CN21" s="48">
        <f t="shared" si="27"/>
        <v>0</v>
      </c>
    </row>
    <row r="22" spans="1:92">
      <c r="A22" s="52"/>
      <c r="B22" s="52"/>
      <c r="C22" s="53"/>
      <c r="D22" s="53"/>
      <c r="E22" s="53"/>
      <c r="F22" s="53"/>
      <c r="G22" s="53"/>
      <c r="H22" s="51"/>
      <c r="I22" s="53"/>
      <c r="J22" s="51"/>
      <c r="L22" s="52"/>
      <c r="M22" s="52"/>
      <c r="N22" s="51"/>
      <c r="O22" s="51"/>
      <c r="P22" s="51"/>
      <c r="Q22" s="51"/>
      <c r="R22" s="51"/>
      <c r="S22" s="51"/>
      <c r="T22" s="51"/>
      <c r="U22" s="51"/>
      <c r="W22" s="52"/>
      <c r="X22" s="52"/>
      <c r="Y22" s="51"/>
      <c r="Z22" s="51"/>
      <c r="AA22" s="51"/>
      <c r="AB22" s="51"/>
      <c r="AC22" s="47"/>
      <c r="AD22" s="50">
        <v>3</v>
      </c>
      <c r="AE22" s="49">
        <v>654.09097741641517</v>
      </c>
      <c r="AF22" s="48">
        <v>824999.99999999988</v>
      </c>
      <c r="AG22" s="48">
        <v>1040796512.4471797</v>
      </c>
      <c r="AH22" s="48">
        <v>188487.55282035988</v>
      </c>
      <c r="AI22" s="48">
        <v>24915727.444350678</v>
      </c>
      <c r="AJ22" s="48">
        <v>3310161.4582595141</v>
      </c>
      <c r="AK22" s="48">
        <v>14320115.921467166</v>
      </c>
      <c r="AL22" s="48">
        <v>1707120.1165503066</v>
      </c>
      <c r="AM22" s="48">
        <v>243634593.50754112</v>
      </c>
      <c r="AN22" s="48">
        <v>8602624.6057803333</v>
      </c>
      <c r="AO22" s="48">
        <v>247448034.995828</v>
      </c>
      <c r="AP22" s="48">
        <v>15862561.858433701</v>
      </c>
      <c r="AQ22" s="48">
        <v>142929880.07651123</v>
      </c>
      <c r="AR22" s="48">
        <v>18119862.991484139</v>
      </c>
      <c r="AS22" s="48">
        <v>346879.10114672396</v>
      </c>
      <c r="AT22" s="48">
        <v>75941166.797858581</v>
      </c>
      <c r="AU22" s="48">
        <v>40824093.296139136</v>
      </c>
      <c r="AV22" s="48">
        <v>6221.2418592770746</v>
      </c>
      <c r="AW22" s="48">
        <v>8291090.2978253346</v>
      </c>
      <c r="AX22" s="48">
        <v>4989245.9355731476</v>
      </c>
      <c r="AY22" s="48">
        <v>13069323.747052459</v>
      </c>
      <c r="AZ22" s="48">
        <v>1853286.8198253629</v>
      </c>
      <c r="BA22" s="48">
        <v>5225937.6261980506</v>
      </c>
      <c r="BB22" s="48">
        <v>40888846.349837266</v>
      </c>
      <c r="BC22" s="48">
        <v>10058673.686391488</v>
      </c>
      <c r="BD22" s="48">
        <v>1087713.3871238793</v>
      </c>
      <c r="BE22" s="48">
        <v>100902.61765561381</v>
      </c>
      <c r="BF22" s="48">
        <v>5338.6632293408984</v>
      </c>
      <c r="BG22" s="48">
        <v>373146.34490790917</v>
      </c>
      <c r="BH22" s="48">
        <v>1275272.9633305534</v>
      </c>
      <c r="BI22" s="48">
        <v>3148514.1638544435</v>
      </c>
      <c r="BJ22" s="48">
        <v>595314.03511651768</v>
      </c>
      <c r="BK22" s="48">
        <v>176209.33259486553</v>
      </c>
      <c r="BL22" s="48">
        <v>164587.56748687831</v>
      </c>
      <c r="BM22" s="48">
        <v>289143.7338043265</v>
      </c>
      <c r="BN22" s="48">
        <v>221122.12092184267</v>
      </c>
      <c r="BO22" s="48">
        <v>8633.1030835039273</v>
      </c>
      <c r="BP22" s="48">
        <v>1971601999.9999995</v>
      </c>
      <c r="BQ22" s="48">
        <v>5906946.5837884117</v>
      </c>
      <c r="BR22" s="48">
        <v>135428515.37063578</v>
      </c>
      <c r="BS22" s="48">
        <v>27135538.045575816</v>
      </c>
      <c r="BT22" s="48">
        <v>2140072999.9999995</v>
      </c>
      <c r="BU22" s="48">
        <v>35668056.708987534</v>
      </c>
      <c r="BV22" s="47"/>
      <c r="BW22" s="48">
        <f t="shared" si="13"/>
        <v>1040797000</v>
      </c>
      <c r="BX22" s="48">
        <f t="shared" si="14"/>
        <v>188000</v>
      </c>
      <c r="BY22" s="48">
        <f t="shared" si="15"/>
        <v>278241000</v>
      </c>
      <c r="BZ22" s="48">
        <f>ROUND(SUM(AK22,AO22:AP22,BE22),-3)</f>
        <v>277732000</v>
      </c>
      <c r="CA22" s="48">
        <f t="shared" si="16"/>
        <v>162757000</v>
      </c>
      <c r="CB22" s="48">
        <f t="shared" si="17"/>
        <v>347000</v>
      </c>
      <c r="CC22" s="48">
        <f t="shared" si="18"/>
        <v>120075000</v>
      </c>
      <c r="CD22" s="48">
        <f t="shared" si="19"/>
        <v>6000</v>
      </c>
      <c r="CE22" s="48">
        <f t="shared" si="20"/>
        <v>13069000</v>
      </c>
      <c r="CF22" s="48">
        <f t="shared" si="28"/>
        <v>13280000</v>
      </c>
      <c r="CG22" s="48">
        <f t="shared" si="21"/>
        <v>7079000</v>
      </c>
      <c r="CH22" s="48">
        <f t="shared" si="22"/>
        <v>50948000</v>
      </c>
      <c r="CI22" s="48">
        <f t="shared" si="23"/>
        <v>6258000</v>
      </c>
      <c r="CJ22" s="48">
        <f t="shared" si="24"/>
        <v>825000</v>
      </c>
      <c r="CK22" s="48">
        <f t="shared" si="29"/>
        <v>204139000</v>
      </c>
      <c r="CL22" s="48">
        <f t="shared" si="25"/>
        <v>2175741000</v>
      </c>
      <c r="CM22" s="48">
        <f t="shared" si="26"/>
        <v>2175741000</v>
      </c>
      <c r="CN22" s="48">
        <f t="shared" si="27"/>
        <v>0</v>
      </c>
    </row>
    <row r="23" spans="1:92" ht="15">
      <c r="A23" s="41"/>
      <c r="B23" s="40"/>
      <c r="C23" s="46"/>
      <c r="D23" s="46"/>
      <c r="E23" s="46"/>
      <c r="F23" s="46"/>
      <c r="G23" s="45"/>
      <c r="H23" s="42"/>
      <c r="I23" s="44"/>
      <c r="J23" s="42"/>
      <c r="L23" s="41"/>
      <c r="M23" s="40"/>
      <c r="N23" s="39"/>
      <c r="O23" s="39"/>
      <c r="P23" s="39"/>
      <c r="Q23" s="39"/>
      <c r="R23" s="43"/>
      <c r="S23" s="42"/>
      <c r="T23" s="42"/>
      <c r="U23" s="42"/>
      <c r="W23" s="41"/>
      <c r="X23" s="40"/>
      <c r="Y23" s="39"/>
      <c r="Z23" s="39"/>
      <c r="AA23" s="39"/>
      <c r="AB23" s="39"/>
      <c r="AC23" s="36"/>
      <c r="AD23" s="38">
        <v>4</v>
      </c>
      <c r="AE23" s="37">
        <v>590.09139504550842</v>
      </c>
      <c r="AF23" s="34">
        <v>591000</v>
      </c>
      <c r="AG23" s="34">
        <v>858057531.02373576</v>
      </c>
      <c r="AH23" s="34">
        <v>166468.97626417875</v>
      </c>
      <c r="AI23" s="34">
        <v>20924125.212431639</v>
      </c>
      <c r="AJ23" s="34">
        <v>2938403.8999957195</v>
      </c>
      <c r="AK23" s="34">
        <v>12470896.857460437</v>
      </c>
      <c r="AL23" s="34">
        <v>1474862.4223314393</v>
      </c>
      <c r="AM23" s="34">
        <v>218776123.70152462</v>
      </c>
      <c r="AN23" s="34">
        <v>7566631.2765994277</v>
      </c>
      <c r="AO23" s="34">
        <v>236155059.17235044</v>
      </c>
      <c r="AP23" s="34">
        <v>14707701.320294429</v>
      </c>
      <c r="AQ23" s="34">
        <v>133883294.23756707</v>
      </c>
      <c r="AR23" s="34">
        <v>17112509.482720125</v>
      </c>
      <c r="AS23" s="34">
        <v>633314.7949295796</v>
      </c>
      <c r="AT23" s="34">
        <v>70236777.474687934</v>
      </c>
      <c r="AU23" s="34">
        <v>39405670.629055426</v>
      </c>
      <c r="AV23" s="34">
        <v>438423.90659476811</v>
      </c>
      <c r="AW23" s="34">
        <v>8209088.7649760181</v>
      </c>
      <c r="AX23" s="34">
        <v>4388864.4284797702</v>
      </c>
      <c r="AY23" s="34">
        <v>10022173.478181582</v>
      </c>
      <c r="AZ23" s="34">
        <v>1688846.2559250011</v>
      </c>
      <c r="BA23" s="34">
        <v>3669025.0239204313</v>
      </c>
      <c r="BB23" s="34">
        <v>37011416.309153728</v>
      </c>
      <c r="BC23" s="34">
        <v>9679597.838930402</v>
      </c>
      <c r="BD23" s="34">
        <v>861125.94814246346</v>
      </c>
      <c r="BE23" s="34">
        <v>69492.526652798188</v>
      </c>
      <c r="BF23" s="34">
        <v>4732.2078071499091</v>
      </c>
      <c r="BG23" s="34">
        <v>330545.60632806696</v>
      </c>
      <c r="BH23" s="34">
        <v>1131570.0146045808</v>
      </c>
      <c r="BI23" s="34">
        <v>2778935.6422376153</v>
      </c>
      <c r="BJ23" s="34">
        <v>525647.01163619396</v>
      </c>
      <c r="BK23" s="34">
        <v>167458.24225735571</v>
      </c>
      <c r="BL23" s="34">
        <v>156811.99181101151</v>
      </c>
      <c r="BM23" s="34">
        <v>385360.95119608508</v>
      </c>
      <c r="BN23" s="34">
        <v>206559.39361043856</v>
      </c>
      <c r="BO23" s="34">
        <v>8363.8842111974154</v>
      </c>
      <c r="BP23" s="34">
        <v>1716834999.9999998</v>
      </c>
      <c r="BQ23" s="34">
        <v>6269666.8599708769</v>
      </c>
      <c r="BR23" s="34">
        <v>139171169.20679417</v>
      </c>
      <c r="BS23" s="34">
        <v>23013163.933234923</v>
      </c>
      <c r="BT23" s="34">
        <v>1885288999.9999998</v>
      </c>
      <c r="BU23" s="34">
        <v>35703259.563134864</v>
      </c>
      <c r="BV23" s="36"/>
      <c r="BW23" s="35">
        <f t="shared" si="13"/>
        <v>858058000</v>
      </c>
      <c r="BX23" s="35">
        <f t="shared" si="14"/>
        <v>166000</v>
      </c>
      <c r="BY23" s="35">
        <f t="shared" si="15"/>
        <v>248128000</v>
      </c>
      <c r="BZ23" s="35">
        <f>ROUND(SUM(AK23,AO23:AP23,BE23),-3)</f>
        <v>263403000</v>
      </c>
      <c r="CA23" s="35">
        <f t="shared" si="16"/>
        <v>152471000</v>
      </c>
      <c r="CB23" s="35">
        <f t="shared" si="17"/>
        <v>633000</v>
      </c>
      <c r="CC23" s="35">
        <f t="shared" si="18"/>
        <v>112581000</v>
      </c>
      <c r="CD23" s="35">
        <f t="shared" si="19"/>
        <v>438000</v>
      </c>
      <c r="CE23" s="35">
        <f t="shared" si="20"/>
        <v>10022000</v>
      </c>
      <c r="CF23" s="35">
        <f t="shared" si="28"/>
        <v>12598000</v>
      </c>
      <c r="CG23" s="35">
        <f t="shared" si="21"/>
        <v>5358000</v>
      </c>
      <c r="CH23" s="35">
        <f t="shared" si="22"/>
        <v>46691000</v>
      </c>
      <c r="CI23" s="35">
        <f t="shared" si="23"/>
        <v>5697000</v>
      </c>
      <c r="CJ23" s="35">
        <f t="shared" si="24"/>
        <v>591000</v>
      </c>
      <c r="CK23" s="35">
        <f t="shared" si="29"/>
        <v>204157000</v>
      </c>
      <c r="CL23" s="35">
        <f t="shared" si="25"/>
        <v>1920992000</v>
      </c>
      <c r="CM23" s="35">
        <f t="shared" si="26"/>
        <v>1920992000</v>
      </c>
      <c r="CN23" s="34">
        <f t="shared" si="27"/>
        <v>0</v>
      </c>
    </row>
    <row r="24" spans="1:92" ht="15">
      <c r="A24" s="41"/>
      <c r="B24" s="40"/>
      <c r="C24" s="46"/>
      <c r="D24" s="46"/>
      <c r="E24" s="46"/>
      <c r="F24" s="46"/>
      <c r="G24" s="45"/>
      <c r="H24" s="42"/>
      <c r="I24" s="44"/>
      <c r="J24" s="42"/>
      <c r="L24" s="41"/>
      <c r="M24" s="40"/>
      <c r="N24" s="39"/>
      <c r="O24" s="39"/>
      <c r="P24" s="39"/>
      <c r="Q24" s="39"/>
      <c r="R24" s="43"/>
      <c r="S24" s="42"/>
      <c r="T24" s="42"/>
      <c r="U24" s="42"/>
      <c r="W24" s="41"/>
      <c r="X24" s="40"/>
      <c r="Y24" s="39"/>
      <c r="Z24" s="39"/>
      <c r="AA24" s="39"/>
      <c r="AB24" s="39"/>
      <c r="AC24" s="36"/>
      <c r="AD24" s="38">
        <v>5</v>
      </c>
      <c r="AE24" s="37">
        <v>631.2513703752843</v>
      </c>
      <c r="AF24" s="34">
        <v>458000</v>
      </c>
      <c r="AG24" s="34">
        <v>734328004.46567416</v>
      </c>
      <c r="AH24" s="34">
        <v>164995.53432594292</v>
      </c>
      <c r="AI24" s="34">
        <v>19145378.924513489</v>
      </c>
      <c r="AJ24" s="34">
        <v>2710858.6486797631</v>
      </c>
      <c r="AK24" s="34">
        <v>11574025.055396944</v>
      </c>
      <c r="AL24" s="34">
        <v>1376292.4326187193</v>
      </c>
      <c r="AM24" s="34">
        <v>209813790.10055256</v>
      </c>
      <c r="AN24" s="34">
        <v>7334402.6658475101</v>
      </c>
      <c r="AO24" s="34">
        <v>234679739.91780555</v>
      </c>
      <c r="AP24" s="34">
        <v>14756085.912367081</v>
      </c>
      <c r="AQ24" s="34">
        <v>137200301.58337155</v>
      </c>
      <c r="AR24" s="34">
        <v>18544969.045827612</v>
      </c>
      <c r="AS24" s="34">
        <v>1609389.1123264206</v>
      </c>
      <c r="AT24" s="34">
        <v>71821662.959097162</v>
      </c>
      <c r="AU24" s="34">
        <v>41008082.248526841</v>
      </c>
      <c r="AV24" s="34">
        <v>770049.75047291513</v>
      </c>
      <c r="AW24" s="34">
        <v>8742928.5708087198</v>
      </c>
      <c r="AX24" s="34">
        <v>5070903.9172368376</v>
      </c>
      <c r="AY24" s="34">
        <v>8657562.3572718445</v>
      </c>
      <c r="AZ24" s="34">
        <v>1799104.0822074322</v>
      </c>
      <c r="BA24" s="34">
        <v>3768465.5970831709</v>
      </c>
      <c r="BB24" s="34">
        <v>37921890.411011234</v>
      </c>
      <c r="BC24" s="34">
        <v>9640090.613110939</v>
      </c>
      <c r="BD24" s="34">
        <v>829786.80902743211</v>
      </c>
      <c r="BE24" s="34">
        <v>66368.855627402503</v>
      </c>
      <c r="BF24" s="34">
        <v>5093.4472034536529</v>
      </c>
      <c r="BG24" s="34">
        <v>391316.75591149076</v>
      </c>
      <c r="BH24" s="34">
        <v>1212729.3453741462</v>
      </c>
      <c r="BI24" s="34">
        <v>2972072.6141674812</v>
      </c>
      <c r="BJ24" s="34">
        <v>561602.68404693739</v>
      </c>
      <c r="BK24" s="34">
        <v>163533.0042151486</v>
      </c>
      <c r="BL24" s="34">
        <v>153941.61899915489</v>
      </c>
      <c r="BM24" s="34">
        <v>402398.23727127962</v>
      </c>
      <c r="BN24" s="34">
        <v>204546.28506744976</v>
      </c>
      <c r="BO24" s="34">
        <v>8005.1855839408499</v>
      </c>
      <c r="BP24" s="34">
        <v>1589869000.0000005</v>
      </c>
      <c r="BQ24" s="34">
        <v>5949293.8658835851</v>
      </c>
      <c r="BR24" s="34">
        <v>139207857.88506997</v>
      </c>
      <c r="BS24" s="34">
        <v>23051848.249046464</v>
      </c>
      <c r="BT24" s="34">
        <v>1758078000.0000005</v>
      </c>
      <c r="BU24" s="34">
        <v>35204788.658702701</v>
      </c>
      <c r="BV24" s="36"/>
      <c r="BW24" s="35">
        <f t="shared" si="13"/>
        <v>734328000</v>
      </c>
      <c r="BX24" s="35">
        <f t="shared" si="14"/>
        <v>165000</v>
      </c>
      <c r="BY24" s="35">
        <f t="shared" si="15"/>
        <v>237123000</v>
      </c>
      <c r="BZ24" s="35">
        <f>ROUND(SUM(AK24,AO24:AP24,BE24),-3)-1000</f>
        <v>261075000</v>
      </c>
      <c r="CA24" s="35">
        <f t="shared" si="16"/>
        <v>157122000</v>
      </c>
      <c r="CB24" s="35">
        <f t="shared" si="17"/>
        <v>1609000</v>
      </c>
      <c r="CC24" s="35">
        <f t="shared" si="18"/>
        <v>115541000</v>
      </c>
      <c r="CD24" s="35">
        <f t="shared" si="19"/>
        <v>770000</v>
      </c>
      <c r="CE24" s="35">
        <f t="shared" si="20"/>
        <v>8658000</v>
      </c>
      <c r="CF24" s="35">
        <f t="shared" si="28"/>
        <v>13814000</v>
      </c>
      <c r="CG24" s="35">
        <f t="shared" si="21"/>
        <v>5568000</v>
      </c>
      <c r="CH24" s="35">
        <f t="shared" si="22"/>
        <v>47562000</v>
      </c>
      <c r="CI24" s="35">
        <f t="shared" si="23"/>
        <v>6076000</v>
      </c>
      <c r="CJ24" s="35">
        <f t="shared" si="24"/>
        <v>458000</v>
      </c>
      <c r="CK24" s="35">
        <f t="shared" si="29"/>
        <v>203414000</v>
      </c>
      <c r="CL24" s="35">
        <f t="shared" si="25"/>
        <v>1793283000</v>
      </c>
      <c r="CM24" s="35">
        <f t="shared" si="26"/>
        <v>1793283000</v>
      </c>
      <c r="CN24" s="34">
        <f t="shared" si="27"/>
        <v>0</v>
      </c>
    </row>
    <row r="25" spans="1:92" ht="15">
      <c r="A25" s="41"/>
      <c r="B25" s="40"/>
      <c r="C25" s="46"/>
      <c r="D25" s="46"/>
      <c r="E25" s="46"/>
      <c r="F25" s="46"/>
      <c r="G25" s="45"/>
      <c r="H25" s="42"/>
      <c r="I25" s="44"/>
      <c r="J25" s="42"/>
      <c r="L25" s="41"/>
      <c r="M25" s="40"/>
      <c r="N25" s="39"/>
      <c r="O25" s="39"/>
      <c r="P25" s="39"/>
      <c r="Q25" s="39"/>
      <c r="R25" s="43"/>
      <c r="S25" s="42"/>
      <c r="T25" s="42"/>
      <c r="U25" s="42"/>
      <c r="W25" s="41"/>
      <c r="X25" s="40"/>
      <c r="Y25" s="39"/>
      <c r="Z25" s="39"/>
      <c r="AA25" s="39"/>
      <c r="AB25" s="39"/>
      <c r="AC25" s="36"/>
      <c r="AD25" s="38">
        <v>6</v>
      </c>
      <c r="AE25" s="37">
        <v>635.22125879882174</v>
      </c>
      <c r="AF25" s="34">
        <v>356000</v>
      </c>
      <c r="AG25" s="34">
        <v>673779500.92895198</v>
      </c>
      <c r="AH25" s="34">
        <v>185499.07104790682</v>
      </c>
      <c r="AI25" s="34">
        <v>19110169.734923515</v>
      </c>
      <c r="AJ25" s="34">
        <v>2686665.9679626729</v>
      </c>
      <c r="AK25" s="34">
        <v>11570697.973929267</v>
      </c>
      <c r="AL25" s="34">
        <v>1503308.488759568</v>
      </c>
      <c r="AM25" s="34">
        <v>206768923.50038809</v>
      </c>
      <c r="AN25" s="34">
        <v>7239162.0035077902</v>
      </c>
      <c r="AO25" s="34">
        <v>234363051.21999857</v>
      </c>
      <c r="AP25" s="34">
        <v>14791299.864015609</v>
      </c>
      <c r="AQ25" s="34">
        <v>137167799.36435914</v>
      </c>
      <c r="AR25" s="34">
        <v>18198273.641478829</v>
      </c>
      <c r="AS25" s="34">
        <v>2338975.0578231984</v>
      </c>
      <c r="AT25" s="34">
        <v>71348372.778983593</v>
      </c>
      <c r="AU25" s="34">
        <v>40847292.724845596</v>
      </c>
      <c r="AV25" s="34">
        <v>801153.55807798519</v>
      </c>
      <c r="AW25" s="34">
        <v>5690485.4919229886</v>
      </c>
      <c r="AX25" s="34">
        <v>4931558.443577745</v>
      </c>
      <c r="AY25" s="34">
        <v>7080066.2373368312</v>
      </c>
      <c r="AZ25" s="34">
        <v>2011287.7164882333</v>
      </c>
      <c r="BA25" s="34">
        <v>4506968.3110451428</v>
      </c>
      <c r="BB25" s="34">
        <v>39080171.196546674</v>
      </c>
      <c r="BC25" s="34">
        <v>9878445.0115292892</v>
      </c>
      <c r="BD25" s="34">
        <v>760033.97364762833</v>
      </c>
      <c r="BE25" s="34">
        <v>68619.759028579734</v>
      </c>
      <c r="BF25" s="34">
        <v>5372.6138145650038</v>
      </c>
      <c r="BG25" s="34">
        <v>370517.88091934728</v>
      </c>
      <c r="BH25" s="34">
        <v>1276936.6220956782</v>
      </c>
      <c r="BI25" s="34">
        <v>3098381.5422563716</v>
      </c>
      <c r="BJ25" s="34">
        <v>590944.60553684551</v>
      </c>
      <c r="BK25" s="34">
        <v>167343.94877657114</v>
      </c>
      <c r="BL25" s="34">
        <v>156002.29277985802</v>
      </c>
      <c r="BM25" s="34">
        <v>274557.7814421861</v>
      </c>
      <c r="BN25" s="34">
        <v>208137.89734189873</v>
      </c>
      <c r="BO25" s="34">
        <v>8387.5736014558315</v>
      </c>
      <c r="BP25" s="34">
        <v>1523221000</v>
      </c>
      <c r="BQ25" s="34">
        <v>5756640.5548266694</v>
      </c>
      <c r="BR25" s="34">
        <v>136712918.75601804</v>
      </c>
      <c r="BS25" s="34">
        <v>25696440.689155262</v>
      </c>
      <c r="BT25" s="34">
        <v>1691387000</v>
      </c>
      <c r="BU25" s="34">
        <v>38121183.044109829</v>
      </c>
      <c r="BV25" s="36"/>
      <c r="BW25" s="35">
        <f t="shared" si="13"/>
        <v>673780000</v>
      </c>
      <c r="BX25" s="35">
        <f t="shared" si="14"/>
        <v>185000</v>
      </c>
      <c r="BY25" s="35">
        <f t="shared" si="15"/>
        <v>233878000</v>
      </c>
      <c r="BZ25" s="35">
        <f>ROUND(SUM(AK25,AO25:AP25,BE25),-3)+1000</f>
        <v>260795000</v>
      </c>
      <c r="CA25" s="35">
        <f t="shared" si="16"/>
        <v>156869000</v>
      </c>
      <c r="CB25" s="35">
        <f t="shared" si="17"/>
        <v>2339000</v>
      </c>
      <c r="CC25" s="35">
        <f t="shared" si="18"/>
        <v>114882000</v>
      </c>
      <c r="CD25" s="35">
        <f t="shared" si="19"/>
        <v>801000</v>
      </c>
      <c r="CE25" s="35">
        <f t="shared" si="20"/>
        <v>7080000</v>
      </c>
      <c r="CF25" s="35">
        <f t="shared" si="28"/>
        <v>10622000</v>
      </c>
      <c r="CG25" s="35">
        <f t="shared" si="21"/>
        <v>6518000</v>
      </c>
      <c r="CH25" s="35">
        <f t="shared" si="22"/>
        <v>48959000</v>
      </c>
      <c r="CI25" s="35">
        <f t="shared" si="23"/>
        <v>6157000</v>
      </c>
      <c r="CJ25" s="35">
        <f t="shared" si="24"/>
        <v>356000</v>
      </c>
      <c r="CK25" s="35">
        <f t="shared" si="29"/>
        <v>206287000</v>
      </c>
      <c r="CL25" s="35">
        <f t="shared" si="25"/>
        <v>1729508000</v>
      </c>
      <c r="CM25" s="35">
        <f t="shared" si="26"/>
        <v>1729508000</v>
      </c>
      <c r="CN25" s="34">
        <f t="shared" si="27"/>
        <v>0</v>
      </c>
    </row>
    <row r="26" spans="1:92" ht="15">
      <c r="A26" s="41"/>
      <c r="B26" s="40"/>
      <c r="C26" s="46"/>
      <c r="D26" s="46"/>
      <c r="E26" s="46"/>
      <c r="F26" s="46"/>
      <c r="G26" s="45"/>
      <c r="H26" s="42"/>
      <c r="I26" s="44"/>
      <c r="J26" s="42"/>
      <c r="L26" s="41"/>
      <c r="M26" s="40"/>
      <c r="N26" s="39"/>
      <c r="O26" s="39"/>
      <c r="P26" s="39"/>
      <c r="Q26" s="39"/>
      <c r="R26" s="43"/>
      <c r="S26" s="42"/>
      <c r="T26" s="42"/>
      <c r="U26" s="42"/>
      <c r="W26" s="41"/>
      <c r="X26" s="40"/>
      <c r="Y26" s="39"/>
      <c r="Z26" s="39"/>
      <c r="AA26" s="39"/>
      <c r="AB26" s="39"/>
      <c r="AC26" s="36"/>
      <c r="AD26" s="38">
        <v>7</v>
      </c>
      <c r="AE26" s="37">
        <v>624.50865286764349</v>
      </c>
      <c r="AF26" s="34">
        <v>314000</v>
      </c>
      <c r="AG26" s="34">
        <v>672856356.71391666</v>
      </c>
      <c r="AH26" s="34">
        <v>203643.28608337845</v>
      </c>
      <c r="AI26" s="34">
        <v>19781873.27375976</v>
      </c>
      <c r="AJ26" s="34">
        <v>2845869.5542511907</v>
      </c>
      <c r="AK26" s="34">
        <v>12462925.900075434</v>
      </c>
      <c r="AL26" s="34">
        <v>1960794.7135828063</v>
      </c>
      <c r="AM26" s="34">
        <v>220729719.7212466</v>
      </c>
      <c r="AN26" s="34">
        <v>7285907.0683253901</v>
      </c>
      <c r="AO26" s="34">
        <v>245801703.0689016</v>
      </c>
      <c r="AP26" s="34">
        <v>14940045.289556647</v>
      </c>
      <c r="AQ26" s="34">
        <v>146917194.71768677</v>
      </c>
      <c r="AR26" s="34">
        <v>18048059.79461734</v>
      </c>
      <c r="AS26" s="34">
        <v>3841274.335676651</v>
      </c>
      <c r="AT26" s="34">
        <v>72673069.639163941</v>
      </c>
      <c r="AU26" s="34">
        <v>40590231.538059384</v>
      </c>
      <c r="AV26" s="34">
        <v>1079596.1766360309</v>
      </c>
      <c r="AW26" s="34">
        <v>5996781.4578119237</v>
      </c>
      <c r="AX26" s="34">
        <v>5422015.4793127673</v>
      </c>
      <c r="AY26" s="34">
        <v>5402239.5897833491</v>
      </c>
      <c r="AZ26" s="34">
        <v>2405452.3740378674</v>
      </c>
      <c r="BA26" s="34">
        <v>4870020.1975408886</v>
      </c>
      <c r="BB26" s="34">
        <v>41219849.9019069</v>
      </c>
      <c r="BC26" s="34">
        <v>11328720.632587587</v>
      </c>
      <c r="BD26" s="34">
        <v>778697.38905534067</v>
      </c>
      <c r="BE26" s="34">
        <v>76588.721739371205</v>
      </c>
      <c r="BF26" s="34">
        <v>4626.134047129568</v>
      </c>
      <c r="BG26" s="34">
        <v>372985.42677583359</v>
      </c>
      <c r="BH26" s="34">
        <v>1204855.5671849644</v>
      </c>
      <c r="BI26" s="34">
        <v>2929764.6600662614</v>
      </c>
      <c r="BJ26" s="34">
        <v>557324.7357424451</v>
      </c>
      <c r="BK26" s="34">
        <v>167219.22690155765</v>
      </c>
      <c r="BL26" s="34">
        <v>156937.10828009914</v>
      </c>
      <c r="BM26" s="34">
        <v>274532.85673578636</v>
      </c>
      <c r="BN26" s="34">
        <v>205216.02503875567</v>
      </c>
      <c r="BO26" s="34">
        <v>8283.2152591800041</v>
      </c>
      <c r="BP26" s="34">
        <v>1565715000.0000005</v>
      </c>
      <c r="BQ26" s="34">
        <v>5453923.1231060652</v>
      </c>
      <c r="BR26" s="34">
        <v>136834324.14218444</v>
      </c>
      <c r="BS26" s="34">
        <v>25631752.734709498</v>
      </c>
      <c r="BT26" s="34">
        <v>1733635000.0000005</v>
      </c>
      <c r="BU26" s="34">
        <v>37981499.869192824</v>
      </c>
      <c r="BV26" s="36"/>
      <c r="BW26" s="35">
        <f t="shared" si="13"/>
        <v>672856000</v>
      </c>
      <c r="BX26" s="35">
        <f t="shared" si="14"/>
        <v>204000</v>
      </c>
      <c r="BY26" s="35">
        <f t="shared" si="15"/>
        <v>248576000</v>
      </c>
      <c r="BZ26" s="35">
        <f>ROUND(SUM(AK26,AO26:AP26,BE26),-3)+1000</f>
        <v>273282000</v>
      </c>
      <c r="CA26" s="35">
        <f t="shared" si="16"/>
        <v>166926000</v>
      </c>
      <c r="CB26" s="35">
        <f t="shared" si="17"/>
        <v>3841000</v>
      </c>
      <c r="CC26" s="35">
        <f t="shared" si="18"/>
        <v>116109000</v>
      </c>
      <c r="CD26" s="35">
        <f t="shared" si="19"/>
        <v>1080000</v>
      </c>
      <c r="CE26" s="35">
        <f t="shared" si="20"/>
        <v>5402000</v>
      </c>
      <c r="CF26" s="35">
        <f t="shared" si="28"/>
        <v>11419000</v>
      </c>
      <c r="CG26" s="35">
        <f t="shared" si="21"/>
        <v>7275000</v>
      </c>
      <c r="CH26" s="35">
        <f t="shared" si="22"/>
        <v>52549000</v>
      </c>
      <c r="CI26" s="35">
        <f t="shared" si="23"/>
        <v>5882000</v>
      </c>
      <c r="CJ26" s="35">
        <f t="shared" si="24"/>
        <v>314000</v>
      </c>
      <c r="CK26" s="35">
        <f t="shared" si="29"/>
        <v>205901000</v>
      </c>
      <c r="CL26" s="35">
        <f t="shared" si="25"/>
        <v>1771616000</v>
      </c>
      <c r="CM26" s="35">
        <f t="shared" si="26"/>
        <v>1771616000</v>
      </c>
      <c r="CN26" s="34">
        <f t="shared" si="27"/>
        <v>0</v>
      </c>
    </row>
    <row r="27" spans="1:92" ht="15">
      <c r="A27" s="41"/>
      <c r="B27" s="40"/>
      <c r="C27" s="46"/>
      <c r="D27" s="46"/>
      <c r="E27" s="46"/>
      <c r="F27" s="46"/>
      <c r="G27" s="45"/>
      <c r="H27" s="42"/>
      <c r="I27" s="44"/>
      <c r="J27" s="42"/>
      <c r="L27" s="41"/>
      <c r="M27" s="40"/>
      <c r="N27" s="39"/>
      <c r="O27" s="39"/>
      <c r="P27" s="39"/>
      <c r="Q27" s="39"/>
      <c r="R27" s="43"/>
      <c r="S27" s="42"/>
      <c r="T27" s="42"/>
      <c r="U27" s="42"/>
      <c r="W27" s="41"/>
      <c r="X27" s="40"/>
      <c r="Y27" s="39"/>
      <c r="Z27" s="39"/>
      <c r="AA27" s="39"/>
      <c r="AB27" s="39"/>
      <c r="AC27" s="36"/>
      <c r="AD27" s="38">
        <v>8</v>
      </c>
      <c r="AE27" s="37">
        <v>584.72199764436164</v>
      </c>
      <c r="AF27" s="34">
        <v>285000</v>
      </c>
      <c r="AG27" s="34">
        <v>655221887.18915117</v>
      </c>
      <c r="AH27" s="34">
        <v>192112.81084890099</v>
      </c>
      <c r="AI27" s="34">
        <v>20217697.809575319</v>
      </c>
      <c r="AJ27" s="34">
        <v>2851989.6508412226</v>
      </c>
      <c r="AK27" s="34">
        <v>12790727.987613713</v>
      </c>
      <c r="AL27" s="34">
        <v>1839908.9925365644</v>
      </c>
      <c r="AM27" s="34">
        <v>225434048.13380107</v>
      </c>
      <c r="AN27" s="34">
        <v>7529821.2767285928</v>
      </c>
      <c r="AO27" s="34">
        <v>254317383.41094881</v>
      </c>
      <c r="AP27" s="34">
        <v>15610176.003134057</v>
      </c>
      <c r="AQ27" s="34">
        <v>150772944.69645062</v>
      </c>
      <c r="AR27" s="34">
        <v>19192374.458676428</v>
      </c>
      <c r="AS27" s="34">
        <v>4043570.6219922421</v>
      </c>
      <c r="AT27" s="34">
        <v>73611984.883117288</v>
      </c>
      <c r="AU27" s="34">
        <v>42423975.744199827</v>
      </c>
      <c r="AV27" s="34">
        <v>1010832.9087575526</v>
      </c>
      <c r="AW27" s="34">
        <v>4391639.3063676944</v>
      </c>
      <c r="AX27" s="34">
        <v>5136635.8126121238</v>
      </c>
      <c r="AY27" s="34">
        <v>6310229.9500580337</v>
      </c>
      <c r="AZ27" s="34">
        <v>2462476.1022945009</v>
      </c>
      <c r="BA27" s="34">
        <v>4506916.7170925746</v>
      </c>
      <c r="BB27" s="34">
        <v>41971196.900961258</v>
      </c>
      <c r="BC27" s="34">
        <v>10724099.987556402</v>
      </c>
      <c r="BD27" s="34">
        <v>859528.46765325614</v>
      </c>
      <c r="BE27" s="34">
        <v>80828.812704689335</v>
      </c>
      <c r="BF27" s="34">
        <v>5083.5337399785749</v>
      </c>
      <c r="BG27" s="34">
        <v>404229.02187732403</v>
      </c>
      <c r="BH27" s="34">
        <v>1229319.2135551854</v>
      </c>
      <c r="BI27" s="34">
        <v>2978360.4643432354</v>
      </c>
      <c r="BJ27" s="34">
        <v>557896.34578591574</v>
      </c>
      <c r="BK27" s="34">
        <v>172161.51395095009</v>
      </c>
      <c r="BL27" s="34">
        <v>160981.72977251976</v>
      </c>
      <c r="BM27" s="34">
        <v>276169.41834277211</v>
      </c>
      <c r="BN27" s="34">
        <v>213530.21100619851</v>
      </c>
      <c r="BO27" s="34">
        <v>8695.1899542522406</v>
      </c>
      <c r="BP27" s="34">
        <v>1569796999.9999998</v>
      </c>
      <c r="BQ27" s="34">
        <v>5454857.1861419538</v>
      </c>
      <c r="BR27" s="34">
        <v>136703240.8351509</v>
      </c>
      <c r="BS27" s="34">
        <v>25641901.978707135</v>
      </c>
      <c r="BT27" s="34">
        <v>1737596999.9999998</v>
      </c>
      <c r="BU27" s="34">
        <v>39381750.907426521</v>
      </c>
      <c r="BV27" s="36"/>
      <c r="BW27" s="35">
        <f t="shared" si="13"/>
        <v>655222000</v>
      </c>
      <c r="BX27" s="35">
        <f t="shared" si="14"/>
        <v>192000</v>
      </c>
      <c r="BY27" s="35">
        <f t="shared" si="15"/>
        <v>254041000</v>
      </c>
      <c r="BZ27" s="35">
        <f>ROUND(SUM(AK27,AO27:AP27,BE27),-3)+1000</f>
        <v>282800000</v>
      </c>
      <c r="CA27" s="35">
        <f t="shared" si="16"/>
        <v>171805000</v>
      </c>
      <c r="CB27" s="35">
        <f t="shared" si="17"/>
        <v>4044000</v>
      </c>
      <c r="CC27" s="35">
        <f t="shared" si="18"/>
        <v>118888000</v>
      </c>
      <c r="CD27" s="35">
        <f t="shared" si="19"/>
        <v>1011000</v>
      </c>
      <c r="CE27" s="35">
        <f t="shared" si="20"/>
        <v>6310000</v>
      </c>
      <c r="CF27" s="35">
        <f t="shared" si="28"/>
        <v>9528000</v>
      </c>
      <c r="CG27" s="35">
        <f t="shared" si="21"/>
        <v>6969000</v>
      </c>
      <c r="CH27" s="35">
        <f t="shared" si="22"/>
        <v>52695000</v>
      </c>
      <c r="CI27" s="35">
        <f t="shared" si="23"/>
        <v>6007000</v>
      </c>
      <c r="CJ27" s="35">
        <f t="shared" si="24"/>
        <v>285000</v>
      </c>
      <c r="CK27" s="35">
        <f t="shared" si="29"/>
        <v>207182000</v>
      </c>
      <c r="CL27" s="35">
        <f t="shared" si="25"/>
        <v>1776979000</v>
      </c>
      <c r="CM27" s="35">
        <f t="shared" si="26"/>
        <v>1776979000</v>
      </c>
      <c r="CN27" s="34">
        <f t="shared" si="27"/>
        <v>0</v>
      </c>
    </row>
    <row r="28" spans="1:92" ht="15">
      <c r="A28" s="41"/>
      <c r="B28" s="40"/>
      <c r="C28" s="46"/>
      <c r="D28" s="46"/>
      <c r="E28" s="46"/>
      <c r="F28" s="46"/>
      <c r="G28" s="45"/>
      <c r="H28" s="42"/>
      <c r="I28" s="44"/>
      <c r="J28" s="42"/>
      <c r="L28" s="41"/>
      <c r="M28" s="40"/>
      <c r="N28" s="39"/>
      <c r="O28" s="39"/>
      <c r="P28" s="39"/>
      <c r="Q28" s="39"/>
      <c r="R28" s="43"/>
      <c r="S28" s="42"/>
      <c r="T28" s="42"/>
      <c r="U28" s="42"/>
      <c r="W28" s="41"/>
      <c r="X28" s="40"/>
      <c r="Y28" s="39"/>
      <c r="Z28" s="39"/>
      <c r="AA28" s="39"/>
      <c r="AB28" s="39"/>
      <c r="AC28" s="36"/>
      <c r="AD28" s="38">
        <v>9</v>
      </c>
      <c r="AE28" s="37">
        <v>596.25914376366347</v>
      </c>
      <c r="AF28" s="34">
        <v>324000</v>
      </c>
      <c r="AG28" s="34">
        <v>657591776.62116587</v>
      </c>
      <c r="AH28" s="34">
        <v>169223.3788340168</v>
      </c>
      <c r="AI28" s="34">
        <v>19425040.898536637</v>
      </c>
      <c r="AJ28" s="34">
        <v>2782051.0407021167</v>
      </c>
      <c r="AK28" s="34">
        <v>12260207.054469291</v>
      </c>
      <c r="AL28" s="34">
        <v>1543286.1580942757</v>
      </c>
      <c r="AM28" s="34">
        <v>208354006.31000933</v>
      </c>
      <c r="AN28" s="34">
        <v>6741109.6928281635</v>
      </c>
      <c r="AO28" s="34">
        <v>238025182.58783129</v>
      </c>
      <c r="AP28" s="34">
        <v>14264349.099059377</v>
      </c>
      <c r="AQ28" s="34">
        <v>139717404.19575053</v>
      </c>
      <c r="AR28" s="34">
        <v>17819577.915057175</v>
      </c>
      <c r="AS28" s="34">
        <v>1908121.2367142856</v>
      </c>
      <c r="AT28" s="34">
        <v>71798013.464657396</v>
      </c>
      <c r="AU28" s="34">
        <v>38639091.382287242</v>
      </c>
      <c r="AV28" s="34">
        <v>792485.03773922962</v>
      </c>
      <c r="AW28" s="34">
        <v>5592002.9062383594</v>
      </c>
      <c r="AX28" s="34">
        <v>5339151.8008388784</v>
      </c>
      <c r="AY28" s="34">
        <v>8238459.7911134809</v>
      </c>
      <c r="AZ28" s="34">
        <v>2088794.5489744209</v>
      </c>
      <c r="BA28" s="34">
        <v>3992920.9639907065</v>
      </c>
      <c r="BB28" s="34">
        <v>42465080.07956484</v>
      </c>
      <c r="BC28" s="34">
        <v>9706799.1459384672</v>
      </c>
      <c r="BD28" s="34">
        <v>910511.33982341597</v>
      </c>
      <c r="BE28" s="34">
        <v>76178.754720173994</v>
      </c>
      <c r="BF28" s="34">
        <v>4698.7961632855977</v>
      </c>
      <c r="BG28" s="34">
        <v>352836.32536605268</v>
      </c>
      <c r="BH28" s="34">
        <v>1175646.152933846</v>
      </c>
      <c r="BI28" s="34">
        <v>2808400.0739292349</v>
      </c>
      <c r="BJ28" s="34">
        <v>533964.22248166997</v>
      </c>
      <c r="BK28" s="34">
        <v>169622.08463854293</v>
      </c>
      <c r="BL28" s="34">
        <v>158044.25701127725</v>
      </c>
      <c r="BM28" s="34">
        <v>368168.07543855731</v>
      </c>
      <c r="BN28" s="34">
        <v>210838.95333695749</v>
      </c>
      <c r="BO28" s="34">
        <v>8359.3946178761726</v>
      </c>
      <c r="BP28" s="34">
        <v>1516356000</v>
      </c>
      <c r="BQ28" s="34">
        <v>5200064.0657948069</v>
      </c>
      <c r="BR28" s="34">
        <v>135035910.98582363</v>
      </c>
      <c r="BS28" s="34">
        <v>27540024.948381584</v>
      </c>
      <c r="BT28" s="34">
        <v>1684132000</v>
      </c>
      <c r="BU28" s="34">
        <v>38127313.16583588</v>
      </c>
      <c r="BV28" s="36"/>
      <c r="BW28" s="35">
        <f t="shared" si="13"/>
        <v>657592000</v>
      </c>
      <c r="BX28" s="35">
        <f t="shared" si="14"/>
        <v>169000</v>
      </c>
      <c r="BY28" s="35">
        <f t="shared" si="15"/>
        <v>235431000</v>
      </c>
      <c r="BZ28" s="35">
        <f>ROUND(SUM(AK28,AO28:AP28,BE28),-3)+1000</f>
        <v>264627000</v>
      </c>
      <c r="CA28" s="35">
        <f t="shared" si="16"/>
        <v>159080000</v>
      </c>
      <c r="CB28" s="35">
        <f t="shared" si="17"/>
        <v>1908000</v>
      </c>
      <c r="CC28" s="35">
        <f t="shared" si="18"/>
        <v>113219000</v>
      </c>
      <c r="CD28" s="35">
        <f t="shared" si="19"/>
        <v>792000</v>
      </c>
      <c r="CE28" s="35">
        <f t="shared" si="20"/>
        <v>8238000</v>
      </c>
      <c r="CF28" s="35">
        <f t="shared" si="28"/>
        <v>10931000</v>
      </c>
      <c r="CG28" s="35">
        <f t="shared" si="21"/>
        <v>6082000</v>
      </c>
      <c r="CH28" s="35">
        <f t="shared" si="22"/>
        <v>52172000</v>
      </c>
      <c r="CI28" s="35">
        <f t="shared" si="23"/>
        <v>5791000</v>
      </c>
      <c r="CJ28" s="35">
        <f t="shared" si="24"/>
        <v>324000</v>
      </c>
      <c r="CK28" s="35">
        <f t="shared" si="29"/>
        <v>205903000</v>
      </c>
      <c r="CL28" s="35">
        <f t="shared" si="25"/>
        <v>1722259000</v>
      </c>
      <c r="CM28" s="35">
        <f t="shared" si="26"/>
        <v>1722259000</v>
      </c>
      <c r="CN28" s="34">
        <f t="shared" si="27"/>
        <v>0</v>
      </c>
    </row>
    <row r="29" spans="1:92" ht="15">
      <c r="A29" s="41"/>
      <c r="B29" s="40"/>
      <c r="C29" s="46"/>
      <c r="D29" s="46"/>
      <c r="E29" s="46"/>
      <c r="F29" s="46"/>
      <c r="G29" s="45"/>
      <c r="H29" s="42"/>
      <c r="I29" s="44"/>
      <c r="J29" s="42"/>
      <c r="L29" s="41"/>
      <c r="M29" s="40"/>
      <c r="N29" s="39"/>
      <c r="O29" s="39"/>
      <c r="P29" s="39"/>
      <c r="Q29" s="39"/>
      <c r="R29" s="43"/>
      <c r="S29" s="42"/>
      <c r="T29" s="42"/>
      <c r="U29" s="42"/>
      <c r="W29" s="41"/>
      <c r="X29" s="40"/>
      <c r="Y29" s="39"/>
      <c r="Z29" s="39"/>
      <c r="AA29" s="39"/>
      <c r="AB29" s="39"/>
      <c r="AC29" s="36"/>
      <c r="AD29" s="38">
        <v>10</v>
      </c>
      <c r="AE29" s="37">
        <v>619.65338215390284</v>
      </c>
      <c r="AF29" s="34">
        <v>483000</v>
      </c>
      <c r="AG29" s="34">
        <v>821503475.04742348</v>
      </c>
      <c r="AH29" s="34">
        <v>175524.95257651267</v>
      </c>
      <c r="AI29" s="34">
        <v>21133930.89678216</v>
      </c>
      <c r="AJ29" s="34">
        <v>2945982.9784332057</v>
      </c>
      <c r="AK29" s="34">
        <v>13575622.369611774</v>
      </c>
      <c r="AL29" s="34">
        <v>1533340.8990900032</v>
      </c>
      <c r="AM29" s="34">
        <v>218692071.36778161</v>
      </c>
      <c r="AN29" s="34">
        <v>7156231.7084725304</v>
      </c>
      <c r="AO29" s="34">
        <v>241465380.71616554</v>
      </c>
      <c r="AP29" s="34">
        <v>14679875.052665463</v>
      </c>
      <c r="AQ29" s="34">
        <v>141118261.76787797</v>
      </c>
      <c r="AR29" s="34">
        <v>17940450.376667045</v>
      </c>
      <c r="AS29" s="34">
        <v>646196.52448682603</v>
      </c>
      <c r="AT29" s="34">
        <v>72546607.999688864</v>
      </c>
      <c r="AU29" s="34">
        <v>40201418.206935517</v>
      </c>
      <c r="AV29" s="34">
        <v>268887.69759633986</v>
      </c>
      <c r="AW29" s="34">
        <v>8209780.9944242705</v>
      </c>
      <c r="AX29" s="34">
        <v>5109426.5905993823</v>
      </c>
      <c r="AY29" s="34">
        <v>10002651.606780495</v>
      </c>
      <c r="AZ29" s="34">
        <v>1017833.615603896</v>
      </c>
      <c r="BA29" s="34">
        <v>4539001.2057099231</v>
      </c>
      <c r="BB29" s="34">
        <v>41526277.284562357</v>
      </c>
      <c r="BC29" s="34">
        <v>9655596.858950153</v>
      </c>
      <c r="BD29" s="34">
        <v>1068680.6548081054</v>
      </c>
      <c r="BE29" s="34">
        <v>84620.29716163862</v>
      </c>
      <c r="BF29" s="34">
        <v>4398.0899810009041</v>
      </c>
      <c r="BG29" s="34">
        <v>443163.28040380793</v>
      </c>
      <c r="BH29" s="34">
        <v>1170782.1052355736</v>
      </c>
      <c r="BI29" s="34">
        <v>2815664.7360514132</v>
      </c>
      <c r="BJ29" s="34">
        <v>525653.34605784924</v>
      </c>
      <c r="BK29" s="34">
        <v>170858.99412149243</v>
      </c>
      <c r="BL29" s="34">
        <v>158877.95279197593</v>
      </c>
      <c r="BM29" s="34">
        <v>381417.83691845724</v>
      </c>
      <c r="BN29" s="34">
        <v>215851.12473300478</v>
      </c>
      <c r="BO29" s="34">
        <v>8585.2094683977048</v>
      </c>
      <c r="BP29" s="34">
        <v>1703176000</v>
      </c>
      <c r="BQ29" s="34">
        <v>4826142.880901278</v>
      </c>
      <c r="BR29" s="34">
        <v>133847958.00539814</v>
      </c>
      <c r="BS29" s="34">
        <v>28875899.113700572</v>
      </c>
      <c r="BT29" s="34">
        <v>1870726000</v>
      </c>
      <c r="BU29" s="34">
        <v>36132067.123719208</v>
      </c>
      <c r="BV29" s="36"/>
      <c r="BW29" s="35">
        <f t="shared" si="13"/>
        <v>821503000</v>
      </c>
      <c r="BX29" s="35">
        <f t="shared" si="14"/>
        <v>176000</v>
      </c>
      <c r="BY29" s="35">
        <f t="shared" si="15"/>
        <v>248051000</v>
      </c>
      <c r="BZ29" s="35">
        <f>ROUND(SUM(AK29,AO29:AP29,BE29),-3)</f>
        <v>269805000</v>
      </c>
      <c r="CA29" s="35">
        <f t="shared" si="16"/>
        <v>160592000</v>
      </c>
      <c r="CB29" s="35">
        <f t="shared" si="17"/>
        <v>646000</v>
      </c>
      <c r="CC29" s="35">
        <f t="shared" si="18"/>
        <v>115694000</v>
      </c>
      <c r="CD29" s="35">
        <f t="shared" si="19"/>
        <v>269000</v>
      </c>
      <c r="CE29" s="35">
        <f t="shared" si="20"/>
        <v>10003000</v>
      </c>
      <c r="CF29" s="35">
        <f t="shared" si="28"/>
        <v>13319000</v>
      </c>
      <c r="CG29" s="35">
        <f t="shared" si="21"/>
        <v>5557000</v>
      </c>
      <c r="CH29" s="35">
        <f t="shared" si="22"/>
        <v>51182000</v>
      </c>
      <c r="CI29" s="35">
        <f t="shared" si="23"/>
        <v>5896000</v>
      </c>
      <c r="CJ29" s="35">
        <f t="shared" si="24"/>
        <v>483000</v>
      </c>
      <c r="CK29" s="35">
        <f t="shared" si="29"/>
        <v>203682000</v>
      </c>
      <c r="CL29" s="35">
        <f t="shared" si="25"/>
        <v>1906858000</v>
      </c>
      <c r="CM29" s="35">
        <f t="shared" si="26"/>
        <v>1906858000</v>
      </c>
      <c r="CN29" s="34">
        <f t="shared" si="27"/>
        <v>0</v>
      </c>
    </row>
    <row r="30" spans="1:92" ht="15">
      <c r="A30" s="41"/>
      <c r="B30" s="40"/>
      <c r="C30" s="46"/>
      <c r="D30" s="46"/>
      <c r="E30" s="46"/>
      <c r="F30" s="46"/>
      <c r="G30" s="45"/>
      <c r="H30" s="42"/>
      <c r="I30" s="44"/>
      <c r="J30" s="42"/>
      <c r="L30" s="41"/>
      <c r="M30" s="40"/>
      <c r="N30" s="39"/>
      <c r="O30" s="39"/>
      <c r="P30" s="39"/>
      <c r="Q30" s="39"/>
      <c r="R30" s="43"/>
      <c r="S30" s="42"/>
      <c r="T30" s="42"/>
      <c r="U30" s="42"/>
      <c r="W30" s="41"/>
      <c r="X30" s="40"/>
      <c r="Y30" s="39"/>
      <c r="Z30" s="39"/>
      <c r="AA30" s="39"/>
      <c r="AB30" s="39"/>
      <c r="AC30" s="36"/>
      <c r="AD30" s="38">
        <v>11</v>
      </c>
      <c r="AE30" s="37">
        <v>677.47245483059578</v>
      </c>
      <c r="AF30" s="34">
        <v>697000</v>
      </c>
      <c r="AG30" s="34">
        <v>1016874927.2973642</v>
      </c>
      <c r="AH30" s="34">
        <v>194072.70263579392</v>
      </c>
      <c r="AI30" s="34">
        <v>24713121.630818237</v>
      </c>
      <c r="AJ30" s="34">
        <v>3202076.3879362359</v>
      </c>
      <c r="AK30" s="34">
        <v>14492160.16947167</v>
      </c>
      <c r="AL30" s="34">
        <v>1689475.0552208619</v>
      </c>
      <c r="AM30" s="34">
        <v>236288104.84397641</v>
      </c>
      <c r="AN30" s="34">
        <v>7373114.0130182859</v>
      </c>
      <c r="AO30" s="34">
        <v>248418879.76666376</v>
      </c>
      <c r="AP30" s="34">
        <v>13846552.071074281</v>
      </c>
      <c r="AQ30" s="34">
        <v>139499418.95047602</v>
      </c>
      <c r="AR30" s="34">
        <v>15921664.94251252</v>
      </c>
      <c r="AS30" s="34">
        <v>348235.00147435663</v>
      </c>
      <c r="AT30" s="34">
        <v>72113089.354715556</v>
      </c>
      <c r="AU30" s="34">
        <v>37043811.927219421</v>
      </c>
      <c r="AV30" s="34">
        <v>59887.697267697557</v>
      </c>
      <c r="AW30" s="34">
        <v>7454774.1724212496</v>
      </c>
      <c r="AX30" s="34">
        <v>4384315.1755282395</v>
      </c>
      <c r="AY30" s="34">
        <v>12644807.568420684</v>
      </c>
      <c r="AZ30" s="34">
        <v>1165519.763754281</v>
      </c>
      <c r="BA30" s="34">
        <v>3847090.4906901163</v>
      </c>
      <c r="BB30" s="34">
        <v>42446797.4225704</v>
      </c>
      <c r="BC30" s="34">
        <v>9065451.379957119</v>
      </c>
      <c r="BD30" s="34">
        <v>1310337.7287296739</v>
      </c>
      <c r="BE30" s="34">
        <v>115979.72356005118</v>
      </c>
      <c r="BF30" s="34">
        <v>4979.6003903891124</v>
      </c>
      <c r="BG30" s="34">
        <v>414233.94547564484</v>
      </c>
      <c r="BH30" s="34">
        <v>1247233.1758503977</v>
      </c>
      <c r="BI30" s="34">
        <v>2981153.6097254544</v>
      </c>
      <c r="BJ30" s="34">
        <v>553227.28099272656</v>
      </c>
      <c r="BK30" s="34">
        <v>163594.72347078705</v>
      </c>
      <c r="BL30" s="34">
        <v>152714.06395969502</v>
      </c>
      <c r="BM30" s="34">
        <v>274177.46282083035</v>
      </c>
      <c r="BN30" s="34">
        <v>208341.87568668299</v>
      </c>
      <c r="BO30" s="34">
        <v>8001.5516953850602</v>
      </c>
      <c r="BP30" s="34">
        <v>1921219000</v>
      </c>
      <c r="BQ30" s="34">
        <v>4650915.0984892165</v>
      </c>
      <c r="BR30" s="34">
        <v>134774820.92234147</v>
      </c>
      <c r="BS30" s="34">
        <v>28094263.97916932</v>
      </c>
      <c r="BT30" s="34">
        <v>2088739000</v>
      </c>
      <c r="BU30" s="34">
        <v>36580662.796986066</v>
      </c>
      <c r="BV30" s="36"/>
      <c r="BW30" s="35">
        <f t="shared" si="13"/>
        <v>1016875000</v>
      </c>
      <c r="BX30" s="35">
        <f t="shared" si="14"/>
        <v>194000</v>
      </c>
      <c r="BY30" s="35">
        <f t="shared" si="15"/>
        <v>269685000</v>
      </c>
      <c r="BZ30" s="35">
        <f>ROUND(SUM(AK30,AO30:AP30,BE30),-3)-1000</f>
        <v>276873000</v>
      </c>
      <c r="CA30" s="35">
        <f t="shared" si="16"/>
        <v>157111000</v>
      </c>
      <c r="CB30" s="35">
        <f t="shared" si="17"/>
        <v>348000</v>
      </c>
      <c r="CC30" s="35">
        <f t="shared" si="18"/>
        <v>112359000</v>
      </c>
      <c r="CD30" s="35">
        <f t="shared" si="19"/>
        <v>60000</v>
      </c>
      <c r="CE30" s="35">
        <f t="shared" si="20"/>
        <v>12645000</v>
      </c>
      <c r="CF30" s="35">
        <f t="shared" si="28"/>
        <v>11839000</v>
      </c>
      <c r="CG30" s="35">
        <f t="shared" si="21"/>
        <v>5013000</v>
      </c>
      <c r="CH30" s="35">
        <f t="shared" si="22"/>
        <v>51512000</v>
      </c>
      <c r="CI30" s="35">
        <f t="shared" si="23"/>
        <v>6008000</v>
      </c>
      <c r="CJ30" s="35">
        <f t="shared" si="24"/>
        <v>697000</v>
      </c>
      <c r="CK30" s="35">
        <f t="shared" si="29"/>
        <v>204101000</v>
      </c>
      <c r="CL30" s="35">
        <f t="shared" si="25"/>
        <v>2125320000</v>
      </c>
      <c r="CM30" s="35">
        <f t="shared" si="26"/>
        <v>2125320000</v>
      </c>
      <c r="CN30" s="34">
        <f t="shared" si="27"/>
        <v>0</v>
      </c>
    </row>
    <row r="31" spans="1:92" ht="15">
      <c r="A31" s="41"/>
      <c r="B31" s="40"/>
      <c r="C31" s="46"/>
      <c r="D31" s="46"/>
      <c r="E31" s="46"/>
      <c r="F31" s="46"/>
      <c r="G31" s="45"/>
      <c r="H31" s="42"/>
      <c r="I31" s="44"/>
      <c r="J31" s="42"/>
      <c r="L31" s="41"/>
      <c r="M31" s="40"/>
      <c r="N31" s="39"/>
      <c r="O31" s="39"/>
      <c r="P31" s="39"/>
      <c r="Q31" s="39"/>
      <c r="R31" s="43"/>
      <c r="S31" s="42"/>
      <c r="T31" s="42"/>
      <c r="U31" s="42"/>
      <c r="W31" s="41"/>
      <c r="X31" s="40"/>
      <c r="Y31" s="39"/>
      <c r="Z31" s="39"/>
      <c r="AA31" s="39"/>
      <c r="AB31" s="39"/>
      <c r="AC31" s="36"/>
      <c r="AD31" s="38">
        <v>12</v>
      </c>
      <c r="AE31" s="37">
        <v>595.69211348519025</v>
      </c>
      <c r="AF31" s="34">
        <v>1016000.0000000001</v>
      </c>
      <c r="AG31" s="34">
        <v>1287258995.9086225</v>
      </c>
      <c r="AH31" s="34">
        <v>253004.09137727824</v>
      </c>
      <c r="AI31" s="34">
        <v>30186711.354614723</v>
      </c>
      <c r="AJ31" s="34">
        <v>3690785.2250620453</v>
      </c>
      <c r="AK31" s="34">
        <v>16559663.049833987</v>
      </c>
      <c r="AL31" s="34">
        <v>1941371.026275197</v>
      </c>
      <c r="AM31" s="34">
        <v>265566811.3910329</v>
      </c>
      <c r="AN31" s="34">
        <v>7778324.5231663845</v>
      </c>
      <c r="AO31" s="34">
        <v>272909583.59996611</v>
      </c>
      <c r="AP31" s="34">
        <v>14223467.847465592</v>
      </c>
      <c r="AQ31" s="34">
        <v>150559770.07599181</v>
      </c>
      <c r="AR31" s="34">
        <v>14946546.112863906</v>
      </c>
      <c r="AS31" s="34">
        <v>369585.08542787842</v>
      </c>
      <c r="AT31" s="34">
        <v>79596126.598745972</v>
      </c>
      <c r="AU31" s="34">
        <v>37439754.136691272</v>
      </c>
      <c r="AV31" s="34">
        <v>4860.9714530337651</v>
      </c>
      <c r="AW31" s="34">
        <v>6245418.6732769972</v>
      </c>
      <c r="AX31" s="34">
        <v>4052109.0758877164</v>
      </c>
      <c r="AY31" s="34">
        <v>16089763.678072929</v>
      </c>
      <c r="AZ31" s="34">
        <v>1943259.8490094768</v>
      </c>
      <c r="BA31" s="34">
        <v>3512639.29545348</v>
      </c>
      <c r="BB31" s="34">
        <v>45279689.605349422</v>
      </c>
      <c r="BC31" s="34">
        <v>8895159.0084716436</v>
      </c>
      <c r="BD31" s="34">
        <v>1263122.1571187924</v>
      </c>
      <c r="BE31" s="34">
        <v>115573.53771963973</v>
      </c>
      <c r="BF31" s="34">
        <v>4786.5370176058386</v>
      </c>
      <c r="BG31" s="34">
        <v>432815.58705091686</v>
      </c>
      <c r="BH31" s="34">
        <v>1200374.6903978225</v>
      </c>
      <c r="BI31" s="34">
        <v>2798937.7889796873</v>
      </c>
      <c r="BJ31" s="34">
        <v>527021.73076298076</v>
      </c>
      <c r="BK31" s="34">
        <v>174169.26677804222</v>
      </c>
      <c r="BL31" s="34">
        <v>162797.1777806594</v>
      </c>
      <c r="BM31" s="34">
        <v>428772.27883907052</v>
      </c>
      <c r="BN31" s="34">
        <v>223500.35049275035</v>
      </c>
      <c r="BO31" s="34">
        <v>8133.0208359877124</v>
      </c>
      <c r="BP31" s="34">
        <v>2277660000</v>
      </c>
      <c r="BQ31" s="34">
        <v>4548179.2757936595</v>
      </c>
      <c r="BR31" s="34">
        <v>136056422.59981236</v>
      </c>
      <c r="BS31" s="34">
        <v>26694398.124393996</v>
      </c>
      <c r="BT31" s="34">
        <v>2444959000</v>
      </c>
      <c r="BU31" s="34">
        <v>37845873.266948998</v>
      </c>
      <c r="BV31" s="36"/>
      <c r="BW31" s="35">
        <f t="shared" si="13"/>
        <v>1287259000</v>
      </c>
      <c r="BX31" s="35">
        <f t="shared" si="14"/>
        <v>253000</v>
      </c>
      <c r="BY31" s="35">
        <f t="shared" si="15"/>
        <v>304795000</v>
      </c>
      <c r="BZ31" s="35">
        <f>ROUND(SUM(AK31,AO31:AP31,BE31),-3)-2000</f>
        <v>303806000</v>
      </c>
      <c r="CA31" s="35">
        <f t="shared" si="16"/>
        <v>167448000</v>
      </c>
      <c r="CB31" s="35">
        <f t="shared" si="17"/>
        <v>370000</v>
      </c>
      <c r="CC31" s="35">
        <f t="shared" si="18"/>
        <v>120727000</v>
      </c>
      <c r="CD31" s="35">
        <f t="shared" si="19"/>
        <v>5000</v>
      </c>
      <c r="CE31" s="35">
        <f t="shared" si="20"/>
        <v>16090000</v>
      </c>
      <c r="CF31" s="35">
        <f t="shared" si="28"/>
        <v>10298000</v>
      </c>
      <c r="CG31" s="35">
        <f t="shared" si="21"/>
        <v>5456000</v>
      </c>
      <c r="CH31" s="35">
        <f t="shared" si="22"/>
        <v>54175000</v>
      </c>
      <c r="CI31" s="35">
        <f t="shared" si="23"/>
        <v>5962000</v>
      </c>
      <c r="CJ31" s="35">
        <f t="shared" si="24"/>
        <v>1016000</v>
      </c>
      <c r="CK31" s="35">
        <f t="shared" si="29"/>
        <v>205145000</v>
      </c>
      <c r="CL31" s="35">
        <f t="shared" si="25"/>
        <v>2482805000</v>
      </c>
      <c r="CM31" s="35">
        <f t="shared" si="26"/>
        <v>2482805000</v>
      </c>
      <c r="CN31" s="34">
        <f t="shared" si="27"/>
        <v>0</v>
      </c>
    </row>
    <row r="33" spans="23:92">
      <c r="AC33" s="33" t="s">
        <v>142</v>
      </c>
      <c r="AD33" s="32"/>
      <c r="AE33" s="31">
        <f>SUM(AE11:AE22)</f>
        <v>7363.6746357041484</v>
      </c>
      <c r="AF33" s="31">
        <f t="shared" ref="AF33:CN34" si="30">SUM(AF11:AF22)</f>
        <v>7066000</v>
      </c>
      <c r="AG33" s="31">
        <f t="shared" si="30"/>
        <v>10842229219.048056</v>
      </c>
      <c r="AH33" s="31">
        <f t="shared" si="30"/>
        <v>2347780.9519437375</v>
      </c>
      <c r="AI33" s="31">
        <f t="shared" si="30"/>
        <v>274966069.81652719</v>
      </c>
      <c r="AJ33" s="31">
        <f t="shared" si="30"/>
        <v>36461750.329911523</v>
      </c>
      <c r="AK33" s="31">
        <f t="shared" si="30"/>
        <v>161626723.32099944</v>
      </c>
      <c r="AL33" s="31">
        <f t="shared" si="30"/>
        <v>19915761.942840397</v>
      </c>
      <c r="AM33" s="31">
        <f t="shared" si="30"/>
        <v>2730030006.0811567</v>
      </c>
      <c r="AN33" s="31">
        <f t="shared" si="30"/>
        <v>96745480.77978541</v>
      </c>
      <c r="AO33" s="31">
        <f t="shared" si="30"/>
        <v>2925191122.020505</v>
      </c>
      <c r="AP33" s="31">
        <f t="shared" si="30"/>
        <v>188388978.87995768</v>
      </c>
      <c r="AQ33" s="31">
        <f t="shared" si="30"/>
        <v>1695846081.1686432</v>
      </c>
      <c r="AR33" s="31">
        <f t="shared" si="30"/>
        <v>227098116.42494246</v>
      </c>
      <c r="AS33" s="31">
        <f t="shared" si="30"/>
        <v>16271111.975827578</v>
      </c>
      <c r="AT33" s="31">
        <f t="shared" si="30"/>
        <v>881575043.9709661</v>
      </c>
      <c r="AU33" s="31">
        <f t="shared" si="30"/>
        <v>502870251.36786062</v>
      </c>
      <c r="AV33" s="31">
        <f t="shared" si="30"/>
        <v>5168934.718490677</v>
      </c>
      <c r="AW33" s="31">
        <f t="shared" si="30"/>
        <v>71010423.263528392</v>
      </c>
      <c r="AX33" s="31">
        <f t="shared" si="30"/>
        <v>61638343.531356789</v>
      </c>
      <c r="AY33" s="31">
        <f t="shared" si="30"/>
        <v>127036955.64130999</v>
      </c>
      <c r="AZ33" s="31">
        <f t="shared" si="30"/>
        <v>21786733.689506102</v>
      </c>
      <c r="BA33" s="31">
        <f t="shared" si="30"/>
        <v>54381735.781993456</v>
      </c>
      <c r="BB33" s="31">
        <f t="shared" si="30"/>
        <v>481540650.40357924</v>
      </c>
      <c r="BC33" s="31">
        <f t="shared" si="30"/>
        <v>124585093.23410355</v>
      </c>
      <c r="BD33" s="31">
        <f t="shared" si="30"/>
        <v>12453139.726861812</v>
      </c>
      <c r="BE33" s="31">
        <f t="shared" si="30"/>
        <v>1074130.1897454765</v>
      </c>
      <c r="BF33" s="31">
        <f t="shared" si="30"/>
        <v>58486.203579886627</v>
      </c>
      <c r="BG33" s="31">
        <f t="shared" si="30"/>
        <v>3710898.1805936545</v>
      </c>
      <c r="BH33" s="31">
        <f t="shared" si="30"/>
        <v>14348995.509287048</v>
      </c>
      <c r="BI33" s="31">
        <f t="shared" si="30"/>
        <v>35937016.818367727</v>
      </c>
      <c r="BJ33" s="31">
        <f t="shared" si="30"/>
        <v>6794961.1140746642</v>
      </c>
      <c r="BK33" s="31">
        <f t="shared" si="30"/>
        <v>2027984.7752816789</v>
      </c>
      <c r="BL33" s="31">
        <f t="shared" si="30"/>
        <v>1902884.9105130418</v>
      </c>
      <c r="BM33" s="31">
        <f t="shared" si="30"/>
        <v>4054008.5828540227</v>
      </c>
      <c r="BN33" s="31">
        <f t="shared" si="30"/>
        <v>2482615.527704563</v>
      </c>
      <c r="BO33" s="31">
        <f t="shared" si="30"/>
        <v>97146.442708709466</v>
      </c>
      <c r="BP33" s="31">
        <f t="shared" si="30"/>
        <v>21640728000</v>
      </c>
      <c r="BQ33" s="31">
        <f t="shared" si="30"/>
        <v>68967728.037774846</v>
      </c>
      <c r="BR33" s="31">
        <f t="shared" si="30"/>
        <v>1643191804.5706234</v>
      </c>
      <c r="BS33" s="31">
        <f t="shared" si="30"/>
        <v>313797467.39160138</v>
      </c>
      <c r="BT33" s="31">
        <f t="shared" si="30"/>
        <v>23666685000</v>
      </c>
      <c r="BU33" s="31">
        <f t="shared" si="30"/>
        <v>454004136.64921671</v>
      </c>
      <c r="BV33" s="31"/>
      <c r="BW33" s="31">
        <f>SUM(BW11:BW22)</f>
        <v>10842228000</v>
      </c>
      <c r="BX33" s="31">
        <f t="shared" si="30"/>
        <v>2349000</v>
      </c>
      <c r="BY33" s="31">
        <f t="shared" si="30"/>
        <v>3114194000</v>
      </c>
      <c r="BZ33" s="31">
        <f t="shared" si="30"/>
        <v>3276282000</v>
      </c>
      <c r="CA33" s="31">
        <f t="shared" si="30"/>
        <v>1942860000</v>
      </c>
      <c r="CB33" s="31">
        <f t="shared" si="30"/>
        <v>16272000</v>
      </c>
      <c r="CC33" s="31">
        <f t="shared" si="30"/>
        <v>1420906000</v>
      </c>
      <c r="CD33" s="31">
        <f t="shared" si="30"/>
        <v>5167000</v>
      </c>
      <c r="CE33" s="31">
        <f t="shared" si="30"/>
        <v>127037000</v>
      </c>
      <c r="CF33" s="31">
        <f t="shared" si="30"/>
        <v>132648000</v>
      </c>
      <c r="CG33" s="31">
        <f t="shared" si="30"/>
        <v>76168000</v>
      </c>
      <c r="CH33" s="31">
        <f t="shared" si="30"/>
        <v>606127000</v>
      </c>
      <c r="CI33" s="31">
        <f t="shared" si="30"/>
        <v>71424000</v>
      </c>
      <c r="CJ33" s="31">
        <f t="shared" si="30"/>
        <v>7066000</v>
      </c>
      <c r="CK33" s="31">
        <f t="shared" si="30"/>
        <v>2479961000</v>
      </c>
      <c r="CL33" s="31">
        <f t="shared" si="30"/>
        <v>24120689000</v>
      </c>
      <c r="CM33" s="31">
        <f t="shared" si="30"/>
        <v>24120689000</v>
      </c>
      <c r="CN33" s="31">
        <f t="shared" si="30"/>
        <v>0</v>
      </c>
    </row>
    <row r="34" spans="23:92">
      <c r="W34" s="225"/>
      <c r="X34" s="225"/>
      <c r="Y34" s="225"/>
      <c r="Z34" s="225"/>
      <c r="AA34" s="225"/>
      <c r="AB34" s="225"/>
      <c r="AC34" s="224" t="s">
        <v>341</v>
      </c>
      <c r="AD34" s="225"/>
      <c r="AE34" s="226">
        <f>SUM(AE12:AE23)</f>
        <v>7369.2594094304532</v>
      </c>
      <c r="AF34" s="226">
        <f t="shared" si="30"/>
        <v>7066000</v>
      </c>
      <c r="AG34" s="226">
        <f t="shared" si="30"/>
        <v>10838149377.815413</v>
      </c>
      <c r="AH34" s="226">
        <f t="shared" si="30"/>
        <v>2346622.1845854996</v>
      </c>
      <c r="AI34" s="226">
        <f t="shared" si="30"/>
        <v>274904558.21066231</v>
      </c>
      <c r="AJ34" s="226">
        <f t="shared" si="30"/>
        <v>36510313.142600261</v>
      </c>
      <c r="AK34" s="226">
        <f t="shared" si="30"/>
        <v>161832829.03306657</v>
      </c>
      <c r="AL34" s="226">
        <f t="shared" si="30"/>
        <v>19940136.899447769</v>
      </c>
      <c r="AM34" s="226">
        <f t="shared" si="30"/>
        <v>2733874115.0731959</v>
      </c>
      <c r="AN34" s="226">
        <f t="shared" si="30"/>
        <v>96405367.146694183</v>
      </c>
      <c r="AO34" s="226">
        <f t="shared" si="30"/>
        <v>2930140303.8701391</v>
      </c>
      <c r="AP34" s="226">
        <f t="shared" si="30"/>
        <v>187768392.78405386</v>
      </c>
      <c r="AQ34" s="226">
        <f t="shared" si="30"/>
        <v>1696789809.114615</v>
      </c>
      <c r="AR34" s="226">
        <f t="shared" si="30"/>
        <v>225795976.78665516</v>
      </c>
      <c r="AS34" s="226">
        <f t="shared" si="30"/>
        <v>16291826.616180159</v>
      </c>
      <c r="AT34" s="226">
        <f t="shared" si="30"/>
        <v>882096441.80425441</v>
      </c>
      <c r="AU34" s="226">
        <f t="shared" si="30"/>
        <v>501467117.38264906</v>
      </c>
      <c r="AV34" s="226">
        <f t="shared" si="30"/>
        <v>5176180.522259946</v>
      </c>
      <c r="AW34" s="226">
        <f t="shared" si="30"/>
        <v>71725923.044225439</v>
      </c>
      <c r="AX34" s="226">
        <f t="shared" si="30"/>
        <v>61412543.610782832</v>
      </c>
      <c r="AY34" s="226">
        <f t="shared" si="30"/>
        <v>127202591.45922993</v>
      </c>
      <c r="AZ34" s="226">
        <f t="shared" si="30"/>
        <v>21814645.143199269</v>
      </c>
      <c r="BA34" s="226">
        <f t="shared" si="30"/>
        <v>54214282.694935612</v>
      </c>
      <c r="BB34" s="226">
        <f t="shared" si="30"/>
        <v>482152335.70578319</v>
      </c>
      <c r="BC34" s="226">
        <f t="shared" si="30"/>
        <v>124143319.59422919</v>
      </c>
      <c r="BD34" s="226">
        <f t="shared" si="30"/>
        <v>12425936.814195963</v>
      </c>
      <c r="BE34" s="226">
        <f t="shared" si="30"/>
        <v>1074787.8845369674</v>
      </c>
      <c r="BF34" s="226">
        <f t="shared" si="30"/>
        <v>58530.990387575526</v>
      </c>
      <c r="BG34" s="226">
        <f t="shared" si="30"/>
        <v>3799490.4115139176</v>
      </c>
      <c r="BH34" s="226">
        <f t="shared" si="30"/>
        <v>14362468.417755868</v>
      </c>
      <c r="BI34" s="226">
        <f t="shared" si="30"/>
        <v>35857806.255422622</v>
      </c>
      <c r="BJ34" s="226">
        <f t="shared" si="30"/>
        <v>6777627.0347920433</v>
      </c>
      <c r="BK34" s="226">
        <f t="shared" si="30"/>
        <v>2027671.4899435835</v>
      </c>
      <c r="BL34" s="226">
        <f t="shared" si="30"/>
        <v>1901924.5596948827</v>
      </c>
      <c r="BM34" s="226">
        <f t="shared" si="30"/>
        <v>4046982.9319856111</v>
      </c>
      <c r="BN34" s="226">
        <f t="shared" si="30"/>
        <v>2487947.5813536867</v>
      </c>
      <c r="BO34" s="226">
        <f t="shared" si="30"/>
        <v>97446.730148678005</v>
      </c>
      <c r="BP34" s="226">
        <f t="shared" si="30"/>
        <v>21644147000</v>
      </c>
      <c r="BQ34" s="226">
        <f t="shared" si="30"/>
        <v>68540410.495802253</v>
      </c>
      <c r="BR34" s="226">
        <f t="shared" si="30"/>
        <v>1642593934.8168764</v>
      </c>
      <c r="BS34" s="226">
        <f t="shared" si="30"/>
        <v>313860654.68732113</v>
      </c>
      <c r="BT34" s="226">
        <f t="shared" si="30"/>
        <v>23669142000</v>
      </c>
      <c r="BU34" s="226">
        <f t="shared" si="30"/>
        <v>453460432.18886441</v>
      </c>
      <c r="BV34" s="226"/>
      <c r="BW34" s="226">
        <f>SUM(BW12:BW23)</f>
        <v>10838149000</v>
      </c>
      <c r="BX34" s="226">
        <f t="shared" si="30"/>
        <v>2347000</v>
      </c>
      <c r="BY34" s="226">
        <f t="shared" si="30"/>
        <v>3117609000</v>
      </c>
      <c r="BZ34" s="226">
        <f t="shared" si="30"/>
        <v>3280818000</v>
      </c>
      <c r="CA34" s="226">
        <f t="shared" si="30"/>
        <v>1942526000</v>
      </c>
      <c r="CB34" s="226">
        <f t="shared" si="30"/>
        <v>16292000</v>
      </c>
      <c r="CC34" s="226">
        <f t="shared" si="30"/>
        <v>1420073000</v>
      </c>
      <c r="CD34" s="226">
        <f t="shared" si="30"/>
        <v>5174000</v>
      </c>
      <c r="CE34" s="226">
        <f t="shared" si="30"/>
        <v>127202000</v>
      </c>
      <c r="CF34" s="226">
        <f t="shared" si="30"/>
        <v>133138000</v>
      </c>
      <c r="CG34" s="226">
        <f t="shared" si="30"/>
        <v>76029000</v>
      </c>
      <c r="CH34" s="226">
        <f t="shared" si="30"/>
        <v>606297000</v>
      </c>
      <c r="CI34" s="226">
        <f t="shared" si="30"/>
        <v>71427000</v>
      </c>
      <c r="CJ34" s="226">
        <f t="shared" si="30"/>
        <v>7066000</v>
      </c>
      <c r="CK34" s="226">
        <f t="shared" si="30"/>
        <v>2478455000</v>
      </c>
      <c r="CL34" s="226">
        <f t="shared" si="30"/>
        <v>24122602000</v>
      </c>
      <c r="CM34" s="226">
        <f t="shared" si="30"/>
        <v>24122602000</v>
      </c>
      <c r="CN34" s="226">
        <f t="shared" si="30"/>
        <v>0</v>
      </c>
    </row>
    <row r="35" spans="23:92">
      <c r="BT35" s="30"/>
    </row>
    <row r="36" spans="23:92">
      <c r="BT36" s="3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2"/>
  <sheetViews>
    <sheetView zoomScaleNormal="100" workbookViewId="0">
      <pane xSplit="3" ySplit="7" topLeftCell="D28" activePane="bottomRight" state="frozen"/>
      <selection activeCell="A4" sqref="A4:M4"/>
      <selection pane="topRight" activeCell="A4" sqref="A4:M4"/>
      <selection pane="bottomLeft" activeCell="A4" sqref="A4:M4"/>
      <selection pane="bottomRight" activeCell="A4" sqref="A4:P4"/>
    </sheetView>
  </sheetViews>
  <sheetFormatPr defaultColWidth="8.85546875" defaultRowHeight="11.25"/>
  <cols>
    <col min="1" max="1" width="6.140625" style="421" bestFit="1" customWidth="1"/>
    <col min="2" max="2" width="9.28515625" style="421" bestFit="1" customWidth="1"/>
    <col min="3" max="3" width="8.85546875" style="421"/>
    <col min="4" max="4" width="12.85546875" style="421" bestFit="1" customWidth="1"/>
    <col min="5" max="16" width="12" style="421" bestFit="1" customWidth="1"/>
    <col min="17" max="16384" width="8.85546875" style="421"/>
  </cols>
  <sheetData>
    <row r="1" spans="1:16">
      <c r="A1" s="617" t="s">
        <v>15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</row>
    <row r="2" spans="1:16">
      <c r="A2" s="617" t="s">
        <v>434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  <c r="P2" s="618"/>
    </row>
    <row r="3" spans="1:16">
      <c r="A3" s="617" t="s">
        <v>435</v>
      </c>
      <c r="B3" s="618"/>
      <c r="C3" s="618"/>
      <c r="D3" s="618"/>
      <c r="E3" s="618"/>
      <c r="F3" s="618"/>
      <c r="G3" s="618"/>
      <c r="H3" s="618"/>
      <c r="I3" s="618" t="s">
        <v>436</v>
      </c>
      <c r="J3" s="618"/>
      <c r="K3" s="618"/>
      <c r="L3" s="618"/>
      <c r="M3" s="618"/>
      <c r="N3" s="618"/>
      <c r="O3" s="618"/>
      <c r="P3" s="618"/>
    </row>
    <row r="4" spans="1:16">
      <c r="A4" s="617" t="s">
        <v>437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  <c r="P4" s="618"/>
    </row>
    <row r="5" spans="1:16">
      <c r="A5" s="617" t="s">
        <v>438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  <c r="P5" s="618"/>
    </row>
    <row r="6" spans="1:16">
      <c r="A6" s="422"/>
      <c r="B6" s="422"/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422"/>
      <c r="P6" s="422"/>
    </row>
    <row r="7" spans="1:16" ht="23.25" thickBot="1">
      <c r="A7" s="423" t="s">
        <v>24</v>
      </c>
      <c r="B7" s="423" t="s">
        <v>14</v>
      </c>
      <c r="C7" s="423"/>
      <c r="D7" s="424" t="s">
        <v>10</v>
      </c>
      <c r="E7" s="424">
        <v>43101</v>
      </c>
      <c r="F7" s="424">
        <v>43132</v>
      </c>
      <c r="G7" s="424">
        <v>43160</v>
      </c>
      <c r="H7" s="424">
        <v>43191</v>
      </c>
      <c r="I7" s="424">
        <v>43221</v>
      </c>
      <c r="J7" s="424">
        <v>43252</v>
      </c>
      <c r="K7" s="424">
        <v>42917</v>
      </c>
      <c r="L7" s="424">
        <v>42948</v>
      </c>
      <c r="M7" s="424">
        <v>42979</v>
      </c>
      <c r="N7" s="424">
        <v>43009</v>
      </c>
      <c r="O7" s="424">
        <v>43040</v>
      </c>
      <c r="P7" s="424">
        <v>43070</v>
      </c>
    </row>
    <row r="8" spans="1:16" ht="12" thickBot="1">
      <c r="A8" s="425"/>
      <c r="B8" s="425"/>
      <c r="C8" s="425"/>
      <c r="D8" s="619" t="s">
        <v>439</v>
      </c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1"/>
    </row>
    <row r="9" spans="1:16">
      <c r="A9" s="426">
        <v>1</v>
      </c>
      <c r="B9" s="426"/>
      <c r="C9" s="426"/>
      <c r="D9" s="427">
        <f>SUM(E9:P9)</f>
        <v>20976300301.566383</v>
      </c>
      <c r="E9" s="427">
        <f>+E27-E25</f>
        <v>2127307100.9272141</v>
      </c>
      <c r="F9" s="427">
        <f t="shared" ref="F9:P9" si="0">+F27-F25</f>
        <v>1936292192.0595965</v>
      </c>
      <c r="G9" s="427">
        <f t="shared" si="0"/>
        <v>1876242962.1028156</v>
      </c>
      <c r="H9" s="427">
        <f t="shared" si="0"/>
        <v>1664425379.2827728</v>
      </c>
      <c r="I9" s="427">
        <f t="shared" si="0"/>
        <v>1521520654.6451561</v>
      </c>
      <c r="J9" s="427">
        <f t="shared" si="0"/>
        <v>1466324974.235981</v>
      </c>
      <c r="K9" s="427">
        <f t="shared" si="0"/>
        <v>1546417568.9699984</v>
      </c>
      <c r="L9" s="427">
        <f t="shared" si="0"/>
        <v>1595828465.6938763</v>
      </c>
      <c r="M9" s="427">
        <f t="shared" si="0"/>
        <v>1470708241.4249635</v>
      </c>
      <c r="N9" s="427">
        <f t="shared" si="0"/>
        <v>1685650087.544313</v>
      </c>
      <c r="O9" s="427">
        <f t="shared" si="0"/>
        <v>1887727793.6927943</v>
      </c>
      <c r="P9" s="427">
        <f t="shared" si="0"/>
        <v>2197854880.9869041</v>
      </c>
    </row>
    <row r="10" spans="1:16" ht="12" thickBot="1">
      <c r="A10" s="428">
        <f>+A9+1</f>
        <v>2</v>
      </c>
      <c r="B10" s="428"/>
      <c r="C10" s="428"/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</row>
    <row r="11" spans="1:16" ht="12" thickBot="1">
      <c r="A11" s="428">
        <f t="shared" ref="A11:A74" si="1">+A10+1</f>
        <v>3</v>
      </c>
      <c r="B11" s="430"/>
      <c r="C11" s="430"/>
      <c r="D11" s="614" t="s">
        <v>440</v>
      </c>
      <c r="E11" s="615"/>
      <c r="F11" s="615"/>
      <c r="G11" s="615"/>
      <c r="H11" s="615"/>
      <c r="I11" s="615"/>
      <c r="J11" s="615"/>
      <c r="K11" s="615"/>
      <c r="L11" s="615"/>
      <c r="M11" s="615"/>
      <c r="N11" s="615"/>
      <c r="O11" s="615"/>
      <c r="P11" s="616"/>
    </row>
    <row r="12" spans="1:16">
      <c r="A12" s="428">
        <f t="shared" si="1"/>
        <v>4</v>
      </c>
      <c r="B12" s="428">
        <v>7</v>
      </c>
      <c r="C12" s="428"/>
      <c r="D12" s="429">
        <f>SUM(E12:P12)</f>
        <v>10657340059.648607</v>
      </c>
      <c r="E12" s="429">
        <f>SUM(E30,E48,E66)</f>
        <v>1217809396.3717051</v>
      </c>
      <c r="F12" s="429">
        <f t="shared" ref="F12:P12" si="2">SUM(F30,F48,F66)</f>
        <v>1029221052.455801</v>
      </c>
      <c r="G12" s="429">
        <f t="shared" si="2"/>
        <v>1042285607.8058866</v>
      </c>
      <c r="H12" s="429">
        <f t="shared" si="2"/>
        <v>848382820.3486625</v>
      </c>
      <c r="I12" s="429">
        <f t="shared" si="2"/>
        <v>682087265.04118538</v>
      </c>
      <c r="J12" s="429">
        <f t="shared" si="2"/>
        <v>662181951.97669625</v>
      </c>
      <c r="K12" s="429">
        <f t="shared" si="2"/>
        <v>683028854.42198575</v>
      </c>
      <c r="L12" s="429">
        <f t="shared" si="2"/>
        <v>689494898.41436493</v>
      </c>
      <c r="M12" s="429">
        <f t="shared" si="2"/>
        <v>658439734.18934715</v>
      </c>
      <c r="N12" s="429">
        <f t="shared" si="2"/>
        <v>840421026.72084284</v>
      </c>
      <c r="O12" s="429">
        <f t="shared" si="2"/>
        <v>1034613281.7917739</v>
      </c>
      <c r="P12" s="429">
        <f t="shared" si="2"/>
        <v>1269374170.1103554</v>
      </c>
    </row>
    <row r="13" spans="1:16">
      <c r="A13" s="428">
        <f t="shared" si="1"/>
        <v>5</v>
      </c>
      <c r="B13" s="428" t="s">
        <v>336</v>
      </c>
      <c r="C13" s="428"/>
      <c r="D13" s="429">
        <f t="shared" ref="D13:D26" si="3">SUM(E13:P13)</f>
        <v>2461200</v>
      </c>
      <c r="E13" s="429">
        <f t="shared" ref="E13:P26" si="4">SUM(E31,E49,E67)</f>
        <v>236183</v>
      </c>
      <c r="F13" s="429">
        <f t="shared" si="4"/>
        <v>219300</v>
      </c>
      <c r="G13" s="429">
        <f t="shared" si="4"/>
        <v>201900</v>
      </c>
      <c r="H13" s="429">
        <f t="shared" si="4"/>
        <v>175200</v>
      </c>
      <c r="I13" s="429">
        <f t="shared" si="4"/>
        <v>169200</v>
      </c>
      <c r="J13" s="429">
        <f t="shared" si="4"/>
        <v>178500</v>
      </c>
      <c r="K13" s="429">
        <f t="shared" si="4"/>
        <v>211800</v>
      </c>
      <c r="L13" s="429">
        <f t="shared" si="4"/>
        <v>226800</v>
      </c>
      <c r="M13" s="429">
        <f t="shared" si="4"/>
        <v>185700</v>
      </c>
      <c r="N13" s="429">
        <f t="shared" si="4"/>
        <v>182700</v>
      </c>
      <c r="O13" s="429">
        <f t="shared" si="4"/>
        <v>215100</v>
      </c>
      <c r="P13" s="429">
        <f t="shared" si="4"/>
        <v>258817</v>
      </c>
    </row>
    <row r="14" spans="1:16">
      <c r="A14" s="428">
        <f t="shared" si="1"/>
        <v>6</v>
      </c>
      <c r="B14" s="431" t="s">
        <v>144</v>
      </c>
      <c r="C14" s="431"/>
      <c r="D14" s="429">
        <f t="shared" si="3"/>
        <v>2769974283.3973689</v>
      </c>
      <c r="E14" s="429">
        <f t="shared" si="4"/>
        <v>268307038.57199278</v>
      </c>
      <c r="F14" s="429">
        <f t="shared" si="4"/>
        <v>227207898.53795847</v>
      </c>
      <c r="G14" s="429">
        <f t="shared" si="4"/>
        <v>244652400.50093108</v>
      </c>
      <c r="H14" s="429">
        <f t="shared" si="4"/>
        <v>211402682.75275233</v>
      </c>
      <c r="I14" s="429">
        <f t="shared" si="4"/>
        <v>207943010.22681922</v>
      </c>
      <c r="J14" s="429">
        <f t="shared" si="4"/>
        <v>200088798.37976211</v>
      </c>
      <c r="K14" s="429">
        <f t="shared" si="4"/>
        <v>224981849.41511604</v>
      </c>
      <c r="L14" s="429">
        <f t="shared" si="4"/>
        <v>236629518.22228226</v>
      </c>
      <c r="M14" s="429">
        <f t="shared" si="4"/>
        <v>211269345.82597348</v>
      </c>
      <c r="N14" s="429">
        <f t="shared" si="4"/>
        <v>222924321.4157142</v>
      </c>
      <c r="O14" s="429">
        <f t="shared" si="4"/>
        <v>241969138.58819419</v>
      </c>
      <c r="P14" s="429">
        <f t="shared" si="4"/>
        <v>272598280.9598729</v>
      </c>
    </row>
    <row r="15" spans="1:16">
      <c r="A15" s="428">
        <f t="shared" si="1"/>
        <v>7</v>
      </c>
      <c r="B15" s="431" t="s">
        <v>428</v>
      </c>
      <c r="C15" s="431"/>
      <c r="D15" s="429">
        <f t="shared" si="3"/>
        <v>2960203591.2199502</v>
      </c>
      <c r="E15" s="429">
        <f t="shared" si="4"/>
        <v>269580256.97422779</v>
      </c>
      <c r="F15" s="429">
        <f t="shared" si="4"/>
        <v>246747447.11701408</v>
      </c>
      <c r="G15" s="429">
        <f t="shared" si="4"/>
        <v>263287103.34267157</v>
      </c>
      <c r="H15" s="429">
        <f t="shared" si="4"/>
        <v>240157077.73810959</v>
      </c>
      <c r="I15" s="429">
        <f t="shared" si="4"/>
        <v>244834294.67130384</v>
      </c>
      <c r="J15" s="429">
        <f t="shared" si="4"/>
        <v>229064874.43729019</v>
      </c>
      <c r="K15" s="429">
        <f t="shared" si="4"/>
        <v>239829030.91989458</v>
      </c>
      <c r="L15" s="429">
        <f t="shared" si="4"/>
        <v>253838364.91584474</v>
      </c>
      <c r="M15" s="429">
        <f t="shared" si="4"/>
        <v>229076138.13312709</v>
      </c>
      <c r="N15" s="429">
        <f t="shared" si="4"/>
        <v>235734176.93902749</v>
      </c>
      <c r="O15" s="429">
        <f t="shared" si="4"/>
        <v>243822385.81058389</v>
      </c>
      <c r="P15" s="429">
        <f t="shared" si="4"/>
        <v>264232440.22085553</v>
      </c>
    </row>
    <row r="16" spans="1:16">
      <c r="A16" s="428">
        <f t="shared" si="1"/>
        <v>8</v>
      </c>
      <c r="B16" s="431" t="s">
        <v>429</v>
      </c>
      <c r="C16" s="431"/>
      <c r="D16" s="429">
        <f t="shared" si="3"/>
        <v>1872505862.9326141</v>
      </c>
      <c r="E16" s="429">
        <f t="shared" si="4"/>
        <v>139346518.61467844</v>
      </c>
      <c r="F16" s="429">
        <f t="shared" si="4"/>
        <v>169196589.8632482</v>
      </c>
      <c r="G16" s="429">
        <f t="shared" si="4"/>
        <v>150010041.24672765</v>
      </c>
      <c r="H16" s="429">
        <f t="shared" si="4"/>
        <v>147880845.09164891</v>
      </c>
      <c r="I16" s="429">
        <f t="shared" si="4"/>
        <v>157388825.39053777</v>
      </c>
      <c r="J16" s="429">
        <f t="shared" si="4"/>
        <v>158782240.87865049</v>
      </c>
      <c r="K16" s="429">
        <f t="shared" si="4"/>
        <v>161963003.24104062</v>
      </c>
      <c r="L16" s="429">
        <f t="shared" si="4"/>
        <v>172512622.08313176</v>
      </c>
      <c r="M16" s="429">
        <f t="shared" si="4"/>
        <v>151286265.25392488</v>
      </c>
      <c r="N16" s="429">
        <f t="shared" si="4"/>
        <v>155619020.68197143</v>
      </c>
      <c r="O16" s="429">
        <f t="shared" si="4"/>
        <v>149475216.60872561</v>
      </c>
      <c r="P16" s="429">
        <f t="shared" si="4"/>
        <v>159044673.9783285</v>
      </c>
    </row>
    <row r="17" spans="1:16">
      <c r="A17" s="428">
        <f t="shared" si="1"/>
        <v>9</v>
      </c>
      <c r="B17" s="428">
        <v>29</v>
      </c>
      <c r="C17" s="428"/>
      <c r="D17" s="429">
        <f t="shared" si="3"/>
        <v>18243126.113172628</v>
      </c>
      <c r="E17" s="429">
        <f t="shared" si="4"/>
        <v>104890.48912473867</v>
      </c>
      <c r="F17" s="429">
        <f t="shared" si="4"/>
        <v>237835.78571428574</v>
      </c>
      <c r="G17" s="429">
        <f t="shared" si="4"/>
        <v>1166730.22</v>
      </c>
      <c r="H17" s="429">
        <f t="shared" si="4"/>
        <v>-274887.41428571427</v>
      </c>
      <c r="I17" s="429">
        <f t="shared" si="4"/>
        <v>3173667.7041396182</v>
      </c>
      <c r="J17" s="429">
        <f t="shared" si="4"/>
        <v>2871905.0985184493</v>
      </c>
      <c r="K17" s="429">
        <f t="shared" si="4"/>
        <v>4284696.9402786531</v>
      </c>
      <c r="L17" s="429">
        <f t="shared" si="4"/>
        <v>3869908.2541589448</v>
      </c>
      <c r="M17" s="429">
        <f t="shared" si="4"/>
        <v>1791787.8150540767</v>
      </c>
      <c r="N17" s="429">
        <f t="shared" si="4"/>
        <v>331230.4601369265</v>
      </c>
      <c r="O17" s="429">
        <f t="shared" si="4"/>
        <v>935767.25303025974</v>
      </c>
      <c r="P17" s="429">
        <f t="shared" si="4"/>
        <v>-250406.49269761029</v>
      </c>
    </row>
    <row r="18" spans="1:16">
      <c r="A18" s="428">
        <f t="shared" si="1"/>
        <v>10</v>
      </c>
      <c r="B18" s="431" t="s">
        <v>147</v>
      </c>
      <c r="C18" s="431"/>
      <c r="D18" s="429">
        <f t="shared" si="3"/>
        <v>1321181417.5556166</v>
      </c>
      <c r="E18" s="429">
        <f t="shared" si="4"/>
        <v>116357804.31682949</v>
      </c>
      <c r="F18" s="429">
        <f t="shared" si="4"/>
        <v>106799823.63999447</v>
      </c>
      <c r="G18" s="429">
        <f t="shared" si="4"/>
        <v>108370141.19940454</v>
      </c>
      <c r="H18" s="429">
        <f t="shared" si="4"/>
        <v>108232520.85807905</v>
      </c>
      <c r="I18" s="429">
        <f t="shared" si="4"/>
        <v>107369808.52671531</v>
      </c>
      <c r="J18" s="429">
        <f t="shared" si="4"/>
        <v>110261534.35019031</v>
      </c>
      <c r="K18" s="429">
        <f t="shared" si="4"/>
        <v>108136883.26298967</v>
      </c>
      <c r="L18" s="429">
        <f t="shared" si="4"/>
        <v>122980590.99953152</v>
      </c>
      <c r="M18" s="429">
        <f t="shared" si="4"/>
        <v>103000251.73436414</v>
      </c>
      <c r="N18" s="429">
        <f t="shared" si="4"/>
        <v>111145932.18776457</v>
      </c>
      <c r="O18" s="429">
        <f t="shared" si="4"/>
        <v>107430707.51726645</v>
      </c>
      <c r="P18" s="429">
        <f t="shared" si="4"/>
        <v>111095418.96248728</v>
      </c>
    </row>
    <row r="19" spans="1:16">
      <c r="A19" s="428">
        <f t="shared" si="1"/>
        <v>11</v>
      </c>
      <c r="B19" s="428">
        <v>35</v>
      </c>
      <c r="C19" s="428"/>
      <c r="D19" s="429">
        <f t="shared" si="3"/>
        <v>3789480</v>
      </c>
      <c r="E19" s="429">
        <f t="shared" si="4"/>
        <v>6000</v>
      </c>
      <c r="F19" s="429">
        <f t="shared" si="4"/>
        <v>4800</v>
      </c>
      <c r="G19" s="429">
        <f t="shared" si="4"/>
        <v>0</v>
      </c>
      <c r="H19" s="429">
        <f t="shared" si="4"/>
        <v>2497</v>
      </c>
      <c r="I19" s="429">
        <f t="shared" si="4"/>
        <v>357863</v>
      </c>
      <c r="J19" s="429">
        <f t="shared" si="4"/>
        <v>628320</v>
      </c>
      <c r="K19" s="429">
        <f t="shared" si="4"/>
        <v>991200</v>
      </c>
      <c r="L19" s="429">
        <f t="shared" si="4"/>
        <v>849000</v>
      </c>
      <c r="M19" s="429">
        <f t="shared" si="4"/>
        <v>651000</v>
      </c>
      <c r="N19" s="429">
        <f t="shared" si="4"/>
        <v>289800</v>
      </c>
      <c r="O19" s="429">
        <f t="shared" si="4"/>
        <v>3000</v>
      </c>
      <c r="P19" s="429">
        <f t="shared" si="4"/>
        <v>6000</v>
      </c>
    </row>
    <row r="20" spans="1:16">
      <c r="A20" s="428">
        <f t="shared" si="1"/>
        <v>12</v>
      </c>
      <c r="B20" s="428">
        <v>43</v>
      </c>
      <c r="C20" s="428"/>
      <c r="D20" s="429">
        <f t="shared" si="3"/>
        <v>123046164.22024453</v>
      </c>
      <c r="E20" s="429">
        <f t="shared" si="4"/>
        <v>13934884.729803579</v>
      </c>
      <c r="F20" s="429">
        <f t="shared" si="4"/>
        <v>14814738.022137294</v>
      </c>
      <c r="G20" s="429">
        <f t="shared" si="4"/>
        <v>13089930.003024999</v>
      </c>
      <c r="H20" s="429">
        <f t="shared" si="4"/>
        <v>10162465.160215735</v>
      </c>
      <c r="I20" s="429">
        <f t="shared" si="4"/>
        <v>8518106.0387213267</v>
      </c>
      <c r="J20" s="429">
        <f t="shared" si="4"/>
        <v>6932709.5429803655</v>
      </c>
      <c r="K20" s="429">
        <f t="shared" si="4"/>
        <v>5427589.7477672324</v>
      </c>
      <c r="L20" s="429">
        <f t="shared" si="4"/>
        <v>6912106.6465661293</v>
      </c>
      <c r="M20" s="429">
        <f t="shared" si="4"/>
        <v>6993267.0587057704</v>
      </c>
      <c r="N20" s="429">
        <f t="shared" si="4"/>
        <v>10171159.926674768</v>
      </c>
      <c r="O20" s="429">
        <f t="shared" si="4"/>
        <v>12244505.219712134</v>
      </c>
      <c r="P20" s="429">
        <f t="shared" si="4"/>
        <v>13844702.123935174</v>
      </c>
    </row>
    <row r="21" spans="1:16">
      <c r="A21" s="428">
        <f t="shared" si="1"/>
        <v>13</v>
      </c>
      <c r="B21" s="428">
        <v>40</v>
      </c>
      <c r="C21" s="428"/>
      <c r="D21" s="432">
        <f t="shared" si="3"/>
        <v>534767436.60406774</v>
      </c>
      <c r="E21" s="432">
        <f t="shared" si="4"/>
        <v>43421693.337666631</v>
      </c>
      <c r="F21" s="432">
        <f t="shared" si="4"/>
        <v>39770860.813243046</v>
      </c>
      <c r="G21" s="432">
        <f t="shared" si="4"/>
        <v>40691019.266715772</v>
      </c>
      <c r="H21" s="432">
        <f t="shared" si="4"/>
        <v>44812754.65020173</v>
      </c>
      <c r="I21" s="432">
        <f t="shared" si="4"/>
        <v>41305701.634680897</v>
      </c>
      <c r="J21" s="432">
        <f t="shared" si="4"/>
        <v>38069361.050450101</v>
      </c>
      <c r="K21" s="432">
        <f t="shared" si="4"/>
        <v>50913265.541981056</v>
      </c>
      <c r="L21" s="432">
        <f t="shared" si="4"/>
        <v>50212645.794358425</v>
      </c>
      <c r="M21" s="432">
        <f t="shared" si="4"/>
        <v>48165570.860954307</v>
      </c>
      <c r="N21" s="432">
        <f t="shared" si="4"/>
        <v>46776939.313044958</v>
      </c>
      <c r="O21" s="432">
        <f t="shared" si="4"/>
        <v>43352576.854941517</v>
      </c>
      <c r="P21" s="432">
        <f t="shared" si="4"/>
        <v>47275047.485829301</v>
      </c>
    </row>
    <row r="22" spans="1:16">
      <c r="A22" s="428">
        <f t="shared" si="1"/>
        <v>14</v>
      </c>
      <c r="B22" s="428">
        <v>46</v>
      </c>
      <c r="C22" s="428"/>
      <c r="D22" s="429">
        <f t="shared" si="3"/>
        <v>81153842</v>
      </c>
      <c r="E22" s="429">
        <f t="shared" si="4"/>
        <v>4784860</v>
      </c>
      <c r="F22" s="429">
        <f t="shared" si="4"/>
        <v>14800835</v>
      </c>
      <c r="G22" s="429">
        <f t="shared" si="4"/>
        <v>1147061</v>
      </c>
      <c r="H22" s="429">
        <f t="shared" si="4"/>
        <v>3234129</v>
      </c>
      <c r="I22" s="429">
        <f t="shared" si="4"/>
        <v>10300507</v>
      </c>
      <c r="J22" s="429">
        <f t="shared" si="4"/>
        <v>6583905</v>
      </c>
      <c r="K22" s="429">
        <f t="shared" si="4"/>
        <v>10921611</v>
      </c>
      <c r="L22" s="429">
        <f t="shared" si="4"/>
        <v>5513261</v>
      </c>
      <c r="M22" s="429">
        <f t="shared" si="4"/>
        <v>6094755</v>
      </c>
      <c r="N22" s="429">
        <f t="shared" si="4"/>
        <v>6162412</v>
      </c>
      <c r="O22" s="429">
        <f t="shared" si="4"/>
        <v>4503662</v>
      </c>
      <c r="P22" s="429">
        <f t="shared" si="4"/>
        <v>7106844</v>
      </c>
    </row>
    <row r="23" spans="1:16">
      <c r="A23" s="428">
        <f t="shared" si="1"/>
        <v>15</v>
      </c>
      <c r="B23" s="428">
        <v>49</v>
      </c>
      <c r="C23" s="428"/>
      <c r="D23" s="429">
        <f t="shared" si="3"/>
        <v>553489296</v>
      </c>
      <c r="E23" s="429">
        <f t="shared" si="4"/>
        <v>46840011</v>
      </c>
      <c r="F23" s="429">
        <f t="shared" si="4"/>
        <v>80320434.731999993</v>
      </c>
      <c r="G23" s="429">
        <f t="shared" si="4"/>
        <v>4860106.2679999992</v>
      </c>
      <c r="H23" s="429">
        <f t="shared" si="4"/>
        <v>43592851</v>
      </c>
      <c r="I23" s="429">
        <f t="shared" si="4"/>
        <v>51577097</v>
      </c>
      <c r="J23" s="429">
        <f t="shared" si="4"/>
        <v>44530899</v>
      </c>
      <c r="K23" s="429">
        <f t="shared" si="4"/>
        <v>49835734</v>
      </c>
      <c r="L23" s="429">
        <f t="shared" si="4"/>
        <v>46199562</v>
      </c>
      <c r="M23" s="429">
        <f t="shared" si="4"/>
        <v>47846204</v>
      </c>
      <c r="N23" s="429">
        <f t="shared" si="4"/>
        <v>49102253</v>
      </c>
      <c r="O23" s="429">
        <f t="shared" si="4"/>
        <v>42902847</v>
      </c>
      <c r="P23" s="429">
        <f t="shared" si="4"/>
        <v>45881297</v>
      </c>
    </row>
    <row r="24" spans="1:16">
      <c r="A24" s="428">
        <f t="shared" si="1"/>
        <v>16</v>
      </c>
      <c r="B24" s="431" t="s">
        <v>46</v>
      </c>
      <c r="C24" s="431"/>
      <c r="D24" s="429">
        <f t="shared" si="3"/>
        <v>70906886.296499997</v>
      </c>
      <c r="E24" s="429">
        <f t="shared" si="4"/>
        <v>5821892.9455000004</v>
      </c>
      <c r="F24" s="429">
        <f t="shared" si="4"/>
        <v>5871311.6935000001</v>
      </c>
      <c r="G24" s="429">
        <f t="shared" si="4"/>
        <v>5639490.3700000001</v>
      </c>
      <c r="H24" s="429">
        <f t="shared" si="4"/>
        <v>5996477.2320000008</v>
      </c>
      <c r="I24" s="429">
        <f t="shared" si="4"/>
        <v>6077671.0554999998</v>
      </c>
      <c r="J24" s="429">
        <f t="shared" si="4"/>
        <v>5823947.0099999998</v>
      </c>
      <c r="K24" s="429">
        <f t="shared" si="4"/>
        <v>5599997.988499999</v>
      </c>
      <c r="L24" s="429">
        <f t="shared" si="4"/>
        <v>6281784.4235000014</v>
      </c>
      <c r="M24" s="429">
        <f t="shared" si="4"/>
        <v>5593118.4809999987</v>
      </c>
      <c r="N24" s="429">
        <f t="shared" si="4"/>
        <v>6300030.7755000014</v>
      </c>
      <c r="O24" s="429">
        <f t="shared" si="4"/>
        <v>5489782.6499999994</v>
      </c>
      <c r="P24" s="429">
        <f t="shared" si="4"/>
        <v>6411381.6715000011</v>
      </c>
    </row>
    <row r="25" spans="1:16">
      <c r="A25" s="428">
        <f t="shared" si="1"/>
        <v>17</v>
      </c>
      <c r="B25" s="428" t="s">
        <v>441</v>
      </c>
      <c r="C25" s="428"/>
      <c r="D25" s="429">
        <f t="shared" si="3"/>
        <v>1993600694.3239999</v>
      </c>
      <c r="E25" s="429">
        <f t="shared" si="4"/>
        <v>205232832.22499999</v>
      </c>
      <c r="F25" s="429">
        <f t="shared" si="4"/>
        <v>161208733.05099997</v>
      </c>
      <c r="G25" s="429">
        <f t="shared" si="4"/>
        <v>175604529.35699999</v>
      </c>
      <c r="H25" s="429">
        <f t="shared" si="4"/>
        <v>59188829.805000022</v>
      </c>
      <c r="I25" s="429">
        <f t="shared" si="4"/>
        <v>196052288.73400003</v>
      </c>
      <c r="J25" s="429">
        <f t="shared" si="4"/>
        <v>201127340.435</v>
      </c>
      <c r="K25" s="429">
        <f t="shared" si="4"/>
        <v>165671041.336</v>
      </c>
      <c r="L25" s="429">
        <f t="shared" si="4"/>
        <v>151206479.10600001</v>
      </c>
      <c r="M25" s="429">
        <f t="shared" si="4"/>
        <v>188663649.72900003</v>
      </c>
      <c r="N25" s="429">
        <f t="shared" si="4"/>
        <v>195470179.52599999</v>
      </c>
      <c r="O25" s="429">
        <f t="shared" si="4"/>
        <v>119906238.41599998</v>
      </c>
      <c r="P25" s="429">
        <f t="shared" si="4"/>
        <v>174268552.60400003</v>
      </c>
    </row>
    <row r="26" spans="1:16">
      <c r="A26" s="428">
        <f t="shared" si="1"/>
        <v>18</v>
      </c>
      <c r="B26" s="428" t="s">
        <v>13</v>
      </c>
      <c r="C26" s="428"/>
      <c r="D26" s="429">
        <f t="shared" si="3"/>
        <v>7237655.5782418987</v>
      </c>
      <c r="E26" s="429">
        <f t="shared" si="4"/>
        <v>755670.57568557153</v>
      </c>
      <c r="F26" s="429">
        <f t="shared" si="4"/>
        <v>1079264.3989853305</v>
      </c>
      <c r="G26" s="429">
        <f t="shared" si="4"/>
        <v>841430.87945338455</v>
      </c>
      <c r="H26" s="429">
        <f t="shared" si="4"/>
        <v>667945.86538892204</v>
      </c>
      <c r="I26" s="429">
        <f t="shared" si="4"/>
        <v>417637.35555260349</v>
      </c>
      <c r="J26" s="429">
        <f t="shared" si="4"/>
        <v>326027.51144258055</v>
      </c>
      <c r="K26" s="429">
        <f t="shared" si="4"/>
        <v>292052.49044475897</v>
      </c>
      <c r="L26" s="429">
        <f t="shared" si="4"/>
        <v>307402.94013726938</v>
      </c>
      <c r="M26" s="429">
        <f t="shared" si="4"/>
        <v>315103.07251259673</v>
      </c>
      <c r="N26" s="429">
        <f t="shared" si="4"/>
        <v>489084.12363547145</v>
      </c>
      <c r="O26" s="429">
        <f t="shared" si="4"/>
        <v>769822.39856614114</v>
      </c>
      <c r="P26" s="429">
        <f t="shared" si="4"/>
        <v>976213.96643726935</v>
      </c>
    </row>
    <row r="27" spans="1:16">
      <c r="A27" s="428">
        <f t="shared" si="1"/>
        <v>19</v>
      </c>
      <c r="B27" s="428" t="s">
        <v>10</v>
      </c>
      <c r="C27" s="428"/>
      <c r="D27" s="429">
        <f t="shared" ref="D27" si="5">SUM(D12:D26)</f>
        <v>22969900995.890392</v>
      </c>
      <c r="E27" s="429">
        <f>SUM(E12:E26)</f>
        <v>2332539933.1522141</v>
      </c>
      <c r="F27" s="429">
        <f t="shared" ref="F27:P27" si="6">SUM(F12:F26)</f>
        <v>2097500925.1105964</v>
      </c>
      <c r="G27" s="429">
        <f t="shared" si="6"/>
        <v>2051847491.4598157</v>
      </c>
      <c r="H27" s="429">
        <f t="shared" si="6"/>
        <v>1723614209.0877728</v>
      </c>
      <c r="I27" s="429">
        <f t="shared" si="6"/>
        <v>1717572943.3791561</v>
      </c>
      <c r="J27" s="429">
        <f t="shared" si="6"/>
        <v>1667452314.6709809</v>
      </c>
      <c r="K27" s="429">
        <f t="shared" si="6"/>
        <v>1712088610.3059983</v>
      </c>
      <c r="L27" s="429">
        <f t="shared" si="6"/>
        <v>1747034944.7998762</v>
      </c>
      <c r="M27" s="429">
        <f t="shared" si="6"/>
        <v>1659371891.1539636</v>
      </c>
      <c r="N27" s="429">
        <f t="shared" si="6"/>
        <v>1881120267.070313</v>
      </c>
      <c r="O27" s="429">
        <f t="shared" si="6"/>
        <v>2007634032.1087942</v>
      </c>
      <c r="P27" s="429">
        <f t="shared" si="6"/>
        <v>2372123433.5909042</v>
      </c>
    </row>
    <row r="28" spans="1:16" ht="12" thickBot="1">
      <c r="A28" s="428">
        <f t="shared" si="1"/>
        <v>20</v>
      </c>
      <c r="B28" s="428" t="s">
        <v>442</v>
      </c>
      <c r="C28" s="422"/>
      <c r="D28" s="429">
        <f>D27-D25</f>
        <v>20976300301.566391</v>
      </c>
      <c r="E28" s="429">
        <f>+E27-E25</f>
        <v>2127307100.9272141</v>
      </c>
      <c r="F28" s="429">
        <f t="shared" ref="F28:P28" si="7">+F27-F25</f>
        <v>1936292192.0595965</v>
      </c>
      <c r="G28" s="429">
        <f t="shared" si="7"/>
        <v>1876242962.1028156</v>
      </c>
      <c r="H28" s="429">
        <f t="shared" si="7"/>
        <v>1664425379.2827728</v>
      </c>
      <c r="I28" s="429">
        <f t="shared" si="7"/>
        <v>1521520654.6451561</v>
      </c>
      <c r="J28" s="429">
        <f t="shared" si="7"/>
        <v>1466324974.235981</v>
      </c>
      <c r="K28" s="429">
        <f t="shared" si="7"/>
        <v>1546417568.9699984</v>
      </c>
      <c r="L28" s="429">
        <f t="shared" si="7"/>
        <v>1595828465.6938763</v>
      </c>
      <c r="M28" s="429">
        <f t="shared" si="7"/>
        <v>1470708241.4249635</v>
      </c>
      <c r="N28" s="429">
        <f t="shared" si="7"/>
        <v>1685650087.544313</v>
      </c>
      <c r="O28" s="429">
        <f t="shared" si="7"/>
        <v>1887727793.6927943</v>
      </c>
      <c r="P28" s="429">
        <f t="shared" si="7"/>
        <v>2197854880.9869041</v>
      </c>
    </row>
    <row r="29" spans="1:16" ht="12" thickBot="1">
      <c r="A29" s="428">
        <f t="shared" si="1"/>
        <v>21</v>
      </c>
      <c r="B29" s="422"/>
      <c r="C29" s="422"/>
      <c r="D29" s="614" t="s">
        <v>443</v>
      </c>
      <c r="E29" s="615"/>
      <c r="F29" s="615"/>
      <c r="G29" s="615"/>
      <c r="H29" s="615"/>
      <c r="I29" s="615"/>
      <c r="J29" s="615"/>
      <c r="K29" s="615"/>
      <c r="L29" s="615"/>
      <c r="M29" s="615"/>
      <c r="N29" s="615"/>
      <c r="O29" s="615"/>
      <c r="P29" s="616"/>
    </row>
    <row r="30" spans="1:16">
      <c r="A30" s="428">
        <f t="shared" si="1"/>
        <v>22</v>
      </c>
      <c r="B30" s="428">
        <f>+B12</f>
        <v>7</v>
      </c>
      <c r="C30" s="422"/>
      <c r="D30" s="429">
        <f t="shared" ref="D30:D44" si="8">SUM(E30:P30)</f>
        <v>10613133316</v>
      </c>
      <c r="E30" s="429">
        <v>1245600497</v>
      </c>
      <c r="F30" s="429">
        <v>1123202830</v>
      </c>
      <c r="G30" s="429">
        <v>1119823627</v>
      </c>
      <c r="H30" s="429">
        <v>924598025</v>
      </c>
      <c r="I30" s="429">
        <v>741369503</v>
      </c>
      <c r="J30" s="429">
        <v>663353185</v>
      </c>
      <c r="K30" s="429">
        <v>664888039</v>
      </c>
      <c r="L30" s="429">
        <v>690580774</v>
      </c>
      <c r="M30" s="429">
        <v>690326368</v>
      </c>
      <c r="N30" s="429">
        <v>721568629</v>
      </c>
      <c r="O30" s="429">
        <v>914087283</v>
      </c>
      <c r="P30" s="429">
        <v>1113734556</v>
      </c>
    </row>
    <row r="31" spans="1:16">
      <c r="A31" s="428">
        <f t="shared" si="1"/>
        <v>23</v>
      </c>
      <c r="B31" s="428" t="str">
        <f t="shared" ref="B31:B45" si="9">+B13</f>
        <v>7A</v>
      </c>
      <c r="C31" s="422"/>
      <c r="D31" s="429">
        <f t="shared" si="8"/>
        <v>2459700</v>
      </c>
      <c r="E31" s="429">
        <v>261277</v>
      </c>
      <c r="F31" s="429">
        <v>226800</v>
      </c>
      <c r="G31" s="429">
        <v>204300</v>
      </c>
      <c r="H31" s="429">
        <v>180600</v>
      </c>
      <c r="I31" s="429">
        <v>167100</v>
      </c>
      <c r="J31" s="429">
        <v>171600</v>
      </c>
      <c r="K31" s="429">
        <v>204900</v>
      </c>
      <c r="L31" s="429">
        <v>223500</v>
      </c>
      <c r="M31" s="429">
        <v>199500</v>
      </c>
      <c r="N31" s="429">
        <v>173400</v>
      </c>
      <c r="O31" s="429">
        <v>211800</v>
      </c>
      <c r="P31" s="429">
        <v>234923</v>
      </c>
    </row>
    <row r="32" spans="1:16">
      <c r="A32" s="428">
        <f t="shared" si="1"/>
        <v>24</v>
      </c>
      <c r="B32" s="428" t="str">
        <f t="shared" si="9"/>
        <v>8/24</v>
      </c>
      <c r="C32" s="422"/>
      <c r="D32" s="429">
        <f t="shared" si="8"/>
        <v>2767558922</v>
      </c>
      <c r="E32" s="429">
        <v>270052260</v>
      </c>
      <c r="F32" s="429">
        <v>250610402</v>
      </c>
      <c r="G32" s="429">
        <v>249794732</v>
      </c>
      <c r="H32" s="429">
        <v>222392891</v>
      </c>
      <c r="I32" s="429">
        <v>203704353</v>
      </c>
      <c r="J32" s="429">
        <v>201826316</v>
      </c>
      <c r="K32" s="429">
        <v>215765657</v>
      </c>
      <c r="L32" s="429">
        <v>228940402</v>
      </c>
      <c r="M32" s="429">
        <v>225770073</v>
      </c>
      <c r="N32" s="429">
        <v>216448917</v>
      </c>
      <c r="O32" s="429">
        <v>230376046</v>
      </c>
      <c r="P32" s="429">
        <v>251876873</v>
      </c>
    </row>
    <row r="33" spans="1:16">
      <c r="A33" s="428">
        <f t="shared" si="1"/>
        <v>25</v>
      </c>
      <c r="B33" s="428" t="str">
        <f t="shared" si="9"/>
        <v>11/25</v>
      </c>
      <c r="C33" s="422"/>
      <c r="D33" s="429">
        <f t="shared" si="8"/>
        <v>2946149154</v>
      </c>
      <c r="E33" s="429">
        <v>267891628</v>
      </c>
      <c r="F33" s="429">
        <v>260488037</v>
      </c>
      <c r="G33" s="429">
        <v>261770591</v>
      </c>
      <c r="H33" s="429">
        <v>243127156</v>
      </c>
      <c r="I33" s="429">
        <v>237788827</v>
      </c>
      <c r="J33" s="429">
        <v>232615261</v>
      </c>
      <c r="K33" s="429">
        <v>233295137</v>
      </c>
      <c r="L33" s="429">
        <v>242350424</v>
      </c>
      <c r="M33" s="429">
        <v>241675401</v>
      </c>
      <c r="N33" s="429">
        <v>234767986</v>
      </c>
      <c r="O33" s="429">
        <v>237570419</v>
      </c>
      <c r="P33" s="429">
        <v>252808287</v>
      </c>
    </row>
    <row r="34" spans="1:16">
      <c r="A34" s="428">
        <f t="shared" si="1"/>
        <v>26</v>
      </c>
      <c r="B34" s="428" t="str">
        <f t="shared" si="9"/>
        <v>12/26/26P</v>
      </c>
      <c r="C34" s="422"/>
      <c r="D34" s="429">
        <f t="shared" si="8"/>
        <v>1860953159</v>
      </c>
      <c r="E34" s="429">
        <v>158122619</v>
      </c>
      <c r="F34" s="429">
        <v>159054357</v>
      </c>
      <c r="G34" s="429">
        <v>148013020</v>
      </c>
      <c r="H34" s="429">
        <v>144668350</v>
      </c>
      <c r="I34" s="429">
        <v>150175393</v>
      </c>
      <c r="J34" s="429">
        <v>156368309</v>
      </c>
      <c r="K34" s="429">
        <v>155945750</v>
      </c>
      <c r="L34" s="429">
        <v>164973719</v>
      </c>
      <c r="M34" s="429">
        <v>162315627</v>
      </c>
      <c r="N34" s="429">
        <v>155301605</v>
      </c>
      <c r="O34" s="429">
        <v>151722261</v>
      </c>
      <c r="P34" s="429">
        <v>154292149</v>
      </c>
    </row>
    <row r="35" spans="1:16">
      <c r="A35" s="428">
        <f t="shared" si="1"/>
        <v>27</v>
      </c>
      <c r="B35" s="428">
        <f t="shared" si="9"/>
        <v>29</v>
      </c>
      <c r="C35" s="422"/>
      <c r="D35" s="429">
        <f t="shared" si="8"/>
        <v>15952162</v>
      </c>
      <c r="E35" s="429">
        <v>269389</v>
      </c>
      <c r="F35" s="429">
        <v>276137</v>
      </c>
      <c r="G35" s="429">
        <v>280808</v>
      </c>
      <c r="H35" s="429">
        <v>266695</v>
      </c>
      <c r="I35" s="429">
        <v>708710</v>
      </c>
      <c r="J35" s="429">
        <v>1878608</v>
      </c>
      <c r="K35" s="429">
        <v>2371036</v>
      </c>
      <c r="L35" s="429">
        <v>4217321</v>
      </c>
      <c r="M35" s="429">
        <v>3588004</v>
      </c>
      <c r="N35" s="429">
        <v>1543510</v>
      </c>
      <c r="O35" s="429">
        <v>346375</v>
      </c>
      <c r="P35" s="429">
        <v>205569</v>
      </c>
    </row>
    <row r="36" spans="1:16">
      <c r="A36" s="428">
        <f t="shared" si="1"/>
        <v>28</v>
      </c>
      <c r="B36" s="428" t="str">
        <f t="shared" si="9"/>
        <v>10/31</v>
      </c>
      <c r="C36" s="422"/>
      <c r="D36" s="429">
        <f t="shared" si="8"/>
        <v>1298511716</v>
      </c>
      <c r="E36" s="429">
        <v>114391469</v>
      </c>
      <c r="F36" s="429">
        <v>115062350</v>
      </c>
      <c r="G36" s="429">
        <v>103806900</v>
      </c>
      <c r="H36" s="429">
        <v>108701481</v>
      </c>
      <c r="I36" s="429">
        <v>105469564</v>
      </c>
      <c r="J36" s="429">
        <v>103412238</v>
      </c>
      <c r="K36" s="429">
        <v>101865170</v>
      </c>
      <c r="L36" s="429">
        <v>112749368</v>
      </c>
      <c r="M36" s="429">
        <v>109457379</v>
      </c>
      <c r="N36" s="429">
        <v>111769956</v>
      </c>
      <c r="O36" s="429">
        <v>103701457</v>
      </c>
      <c r="P36" s="429">
        <v>108124384</v>
      </c>
    </row>
    <row r="37" spans="1:16">
      <c r="A37" s="428">
        <f t="shared" si="1"/>
        <v>29</v>
      </c>
      <c r="B37" s="428">
        <f t="shared" si="9"/>
        <v>35</v>
      </c>
      <c r="C37" s="422"/>
      <c r="D37" s="429">
        <f t="shared" si="8"/>
        <v>4343160</v>
      </c>
      <c r="E37" s="429">
        <v>6000</v>
      </c>
      <c r="F37" s="429">
        <v>5400</v>
      </c>
      <c r="G37" s="429">
        <v>5400</v>
      </c>
      <c r="H37" s="429">
        <v>2497</v>
      </c>
      <c r="I37" s="429">
        <v>357143</v>
      </c>
      <c r="J37" s="429">
        <v>628320</v>
      </c>
      <c r="K37" s="429">
        <v>526200</v>
      </c>
      <c r="L37" s="429">
        <v>1019400</v>
      </c>
      <c r="M37" s="429">
        <v>791400</v>
      </c>
      <c r="N37" s="429">
        <v>672600</v>
      </c>
      <c r="O37" s="429">
        <v>325800</v>
      </c>
      <c r="P37" s="429">
        <v>3000</v>
      </c>
    </row>
    <row r="38" spans="1:16">
      <c r="A38" s="428">
        <f t="shared" si="1"/>
        <v>30</v>
      </c>
      <c r="B38" s="428">
        <f t="shared" si="9"/>
        <v>43</v>
      </c>
      <c r="C38" s="422"/>
      <c r="D38" s="429">
        <f t="shared" si="8"/>
        <v>120661575</v>
      </c>
      <c r="E38" s="429">
        <v>14705562</v>
      </c>
      <c r="F38" s="429">
        <v>13348270</v>
      </c>
      <c r="G38" s="429">
        <v>14774100</v>
      </c>
      <c r="H38" s="429">
        <v>12167919</v>
      </c>
      <c r="I38" s="429">
        <v>9528386</v>
      </c>
      <c r="J38" s="429">
        <v>8207965</v>
      </c>
      <c r="K38" s="429">
        <v>6527328</v>
      </c>
      <c r="L38" s="429">
        <v>5180693</v>
      </c>
      <c r="M38" s="429">
        <v>5734386</v>
      </c>
      <c r="N38" s="429">
        <v>7985766</v>
      </c>
      <c r="O38" s="429">
        <v>9911188</v>
      </c>
      <c r="P38" s="429">
        <v>12590012</v>
      </c>
    </row>
    <row r="39" spans="1:16">
      <c r="A39" s="428">
        <f t="shared" si="1"/>
        <v>31</v>
      </c>
      <c r="B39" s="428">
        <f t="shared" si="9"/>
        <v>40</v>
      </c>
      <c r="C39" s="422"/>
      <c r="D39" s="433">
        <f t="shared" si="8"/>
        <v>544605919</v>
      </c>
      <c r="E39" s="433">
        <v>45745730</v>
      </c>
      <c r="F39" s="433">
        <v>43929831</v>
      </c>
      <c r="G39" s="433">
        <v>44503266</v>
      </c>
      <c r="H39" s="433">
        <v>42551050</v>
      </c>
      <c r="I39" s="433">
        <v>42098019</v>
      </c>
      <c r="J39" s="433">
        <v>36454394</v>
      </c>
      <c r="K39" s="433">
        <v>50077660</v>
      </c>
      <c r="L39" s="433">
        <v>50107930</v>
      </c>
      <c r="M39" s="433">
        <v>50179828</v>
      </c>
      <c r="N39" s="433">
        <v>48569951</v>
      </c>
      <c r="O39" s="433">
        <v>42255208</v>
      </c>
      <c r="P39" s="433">
        <v>48133052</v>
      </c>
    </row>
    <row r="40" spans="1:16">
      <c r="A40" s="428">
        <f t="shared" si="1"/>
        <v>32</v>
      </c>
      <c r="B40" s="428">
        <f t="shared" si="9"/>
        <v>46</v>
      </c>
      <c r="C40" s="422"/>
      <c r="D40" s="429">
        <f t="shared" si="8"/>
        <v>77255842</v>
      </c>
      <c r="E40" s="429">
        <v>5774940</v>
      </c>
      <c r="F40" s="429">
        <v>9484435</v>
      </c>
      <c r="G40" s="429">
        <v>2312181</v>
      </c>
      <c r="H40" s="429">
        <v>7626329</v>
      </c>
      <c r="I40" s="429">
        <v>5683107</v>
      </c>
      <c r="J40" s="429">
        <v>6889705</v>
      </c>
      <c r="K40" s="429">
        <v>5581611</v>
      </c>
      <c r="L40" s="429">
        <v>7702261</v>
      </c>
      <c r="M40" s="429">
        <v>7118155</v>
      </c>
      <c r="N40" s="429">
        <v>6890212</v>
      </c>
      <c r="O40" s="429">
        <v>7517742</v>
      </c>
      <c r="P40" s="429">
        <v>4675164</v>
      </c>
    </row>
    <row r="41" spans="1:16">
      <c r="A41" s="428">
        <f t="shared" si="1"/>
        <v>33</v>
      </c>
      <c r="B41" s="428">
        <f t="shared" si="9"/>
        <v>49</v>
      </c>
      <c r="C41" s="422"/>
      <c r="D41" s="429">
        <f t="shared" si="8"/>
        <v>551853873</v>
      </c>
      <c r="E41" s="429">
        <v>46148821</v>
      </c>
      <c r="F41" s="429">
        <v>74360394</v>
      </c>
      <c r="G41" s="429">
        <v>14238137</v>
      </c>
      <c r="H41" s="429">
        <v>44972451</v>
      </c>
      <c r="I41" s="429">
        <v>45342697</v>
      </c>
      <c r="J41" s="429">
        <v>46967476</v>
      </c>
      <c r="K41" s="429">
        <v>45400534</v>
      </c>
      <c r="L41" s="429">
        <v>47874762</v>
      </c>
      <c r="M41" s="429">
        <v>48102204</v>
      </c>
      <c r="N41" s="429">
        <v>46267971</v>
      </c>
      <c r="O41" s="429">
        <v>47669929</v>
      </c>
      <c r="P41" s="429">
        <v>44508497</v>
      </c>
    </row>
    <row r="42" spans="1:16">
      <c r="A42" s="428">
        <f t="shared" si="1"/>
        <v>34</v>
      </c>
      <c r="B42" s="428" t="str">
        <f t="shared" si="9"/>
        <v>50-59</v>
      </c>
      <c r="C42" s="422"/>
      <c r="D42" s="429">
        <f t="shared" si="8"/>
        <v>70861128.048000008</v>
      </c>
      <c r="E42" s="429">
        <v>5833297.7620000001</v>
      </c>
      <c r="F42" s="429">
        <v>5903361.0930000003</v>
      </c>
      <c r="G42" s="429">
        <v>5627651.4330000002</v>
      </c>
      <c r="H42" s="429">
        <v>6038794.7130000005</v>
      </c>
      <c r="I42" s="429">
        <v>6061283.9859999996</v>
      </c>
      <c r="J42" s="429">
        <v>5842414.602</v>
      </c>
      <c r="K42" s="429">
        <v>5603974.7159999991</v>
      </c>
      <c r="L42" s="429">
        <v>6166496.4990000017</v>
      </c>
      <c r="M42" s="429">
        <v>5741176.2849999992</v>
      </c>
      <c r="N42" s="429">
        <v>6157825.6360000009</v>
      </c>
      <c r="O42" s="429">
        <v>5712703.4899999993</v>
      </c>
      <c r="P42" s="429">
        <v>6172147.8330000006</v>
      </c>
    </row>
    <row r="43" spans="1:16">
      <c r="A43" s="428">
        <f t="shared" si="1"/>
        <v>35</v>
      </c>
      <c r="B43" s="428" t="str">
        <f t="shared" si="9"/>
        <v>449/459</v>
      </c>
      <c r="C43" s="422"/>
      <c r="D43" s="429">
        <f t="shared" si="8"/>
        <v>1993136106</v>
      </c>
      <c r="E43" s="429">
        <v>172363310</v>
      </c>
      <c r="F43" s="429">
        <v>177463395</v>
      </c>
      <c r="G43" s="429">
        <v>159944766</v>
      </c>
      <c r="H43" s="429">
        <v>175604530</v>
      </c>
      <c r="I43" s="429">
        <v>145690855</v>
      </c>
      <c r="J43" s="429">
        <v>137304971</v>
      </c>
      <c r="K43" s="429">
        <v>172908044</v>
      </c>
      <c r="L43" s="429">
        <v>179502440</v>
      </c>
      <c r="M43" s="429">
        <v>180803440</v>
      </c>
      <c r="N43" s="429">
        <v>170352735</v>
      </c>
      <c r="O43" s="429">
        <v>164165682</v>
      </c>
      <c r="P43" s="429">
        <v>157031938</v>
      </c>
    </row>
    <row r="44" spans="1:16">
      <c r="A44" s="428">
        <f t="shared" si="1"/>
        <v>36</v>
      </c>
      <c r="B44" s="428" t="str">
        <f t="shared" si="9"/>
        <v>Firm Resale</v>
      </c>
      <c r="C44" s="422"/>
      <c r="D44" s="429">
        <f t="shared" si="8"/>
        <v>7166880</v>
      </c>
      <c r="E44" s="429">
        <v>997460</v>
      </c>
      <c r="F44" s="429">
        <v>897140</v>
      </c>
      <c r="G44" s="429">
        <v>943660</v>
      </c>
      <c r="H44" s="429">
        <v>776620</v>
      </c>
      <c r="I44" s="429">
        <v>591080</v>
      </c>
      <c r="J44" s="429">
        <v>387720</v>
      </c>
      <c r="K44" s="429">
        <v>320400</v>
      </c>
      <c r="L44" s="429">
        <v>278300</v>
      </c>
      <c r="M44" s="429">
        <v>265720</v>
      </c>
      <c r="N44" s="429">
        <v>355240</v>
      </c>
      <c r="O44" s="429">
        <v>559720</v>
      </c>
      <c r="P44" s="429">
        <v>793820</v>
      </c>
    </row>
    <row r="45" spans="1:16">
      <c r="A45" s="428">
        <f t="shared" si="1"/>
        <v>37</v>
      </c>
      <c r="B45" s="428" t="str">
        <f t="shared" si="9"/>
        <v>Total</v>
      </c>
      <c r="C45" s="422"/>
      <c r="D45" s="429">
        <f t="shared" ref="D45" si="10">SUM(D30:D44)</f>
        <v>22874602612.048</v>
      </c>
      <c r="E45" s="429">
        <f>SUM(E30:E44)</f>
        <v>2348164259.7620001</v>
      </c>
      <c r="F45" s="429">
        <f t="shared" ref="F45:P45" si="11">SUM(F30:F44)</f>
        <v>2234313139.0929999</v>
      </c>
      <c r="G45" s="429">
        <f t="shared" si="11"/>
        <v>2126043139.4330001</v>
      </c>
      <c r="H45" s="429">
        <f t="shared" si="11"/>
        <v>1933675388.7130001</v>
      </c>
      <c r="I45" s="429">
        <f t="shared" si="11"/>
        <v>1694736020.9860001</v>
      </c>
      <c r="J45" s="429">
        <f t="shared" si="11"/>
        <v>1602308482.602</v>
      </c>
      <c r="K45" s="429">
        <f t="shared" si="11"/>
        <v>1661281440.7160001</v>
      </c>
      <c r="L45" s="429">
        <f t="shared" si="11"/>
        <v>1741867790.4990001</v>
      </c>
      <c r="M45" s="429">
        <f t="shared" si="11"/>
        <v>1732068661.2850001</v>
      </c>
      <c r="N45" s="429">
        <f t="shared" si="11"/>
        <v>1728826303.6359999</v>
      </c>
      <c r="O45" s="429">
        <f t="shared" si="11"/>
        <v>1916133613.49</v>
      </c>
      <c r="P45" s="429">
        <f t="shared" si="11"/>
        <v>2155184371.8330002</v>
      </c>
    </row>
    <row r="46" spans="1:16" ht="12" thickBot="1">
      <c r="A46" s="428">
        <f t="shared" si="1"/>
        <v>38</v>
      </c>
      <c r="B46" s="428" t="s">
        <v>442</v>
      </c>
      <c r="C46" s="422"/>
      <c r="D46" s="429">
        <f>D45-D43</f>
        <v>20881466506.048</v>
      </c>
      <c r="E46" s="429">
        <f>+E45-E43</f>
        <v>2175800949.7620001</v>
      </c>
      <c r="F46" s="429">
        <f t="shared" ref="F46:P46" si="12">+F45-F43</f>
        <v>2056849744.0929999</v>
      </c>
      <c r="G46" s="429">
        <f t="shared" si="12"/>
        <v>1966098373.4330001</v>
      </c>
      <c r="H46" s="429">
        <f t="shared" si="12"/>
        <v>1758070858.7130001</v>
      </c>
      <c r="I46" s="429">
        <f t="shared" si="12"/>
        <v>1549045165.9860001</v>
      </c>
      <c r="J46" s="429">
        <f t="shared" si="12"/>
        <v>1465003511.602</v>
      </c>
      <c r="K46" s="429">
        <f t="shared" si="12"/>
        <v>1488373396.7160001</v>
      </c>
      <c r="L46" s="429">
        <f t="shared" si="12"/>
        <v>1562365350.4990001</v>
      </c>
      <c r="M46" s="429">
        <f t="shared" si="12"/>
        <v>1551265221.2850001</v>
      </c>
      <c r="N46" s="429">
        <f t="shared" si="12"/>
        <v>1558473568.6359999</v>
      </c>
      <c r="O46" s="429">
        <f t="shared" si="12"/>
        <v>1751967931.49</v>
      </c>
      <c r="P46" s="429">
        <f t="shared" si="12"/>
        <v>1998152433.8330002</v>
      </c>
    </row>
    <row r="47" spans="1:16" ht="12" thickBot="1">
      <c r="A47" s="428">
        <f t="shared" si="1"/>
        <v>39</v>
      </c>
      <c r="B47" s="422"/>
      <c r="C47" s="422"/>
      <c r="D47" s="614" t="s">
        <v>444</v>
      </c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6"/>
    </row>
    <row r="48" spans="1:16">
      <c r="A48" s="428">
        <f t="shared" si="1"/>
        <v>40</v>
      </c>
      <c r="B48" s="428">
        <f>+B30</f>
        <v>7</v>
      </c>
      <c r="C48" s="422"/>
      <c r="D48" s="429">
        <f>SUM(E48:P48)</f>
        <v>44207598.940063655</v>
      </c>
      <c r="E48" s="429">
        <v>-94669086.343958259</v>
      </c>
      <c r="F48" s="429">
        <v>-51966586.363356709</v>
      </c>
      <c r="G48" s="429">
        <v>-81826059.712178588</v>
      </c>
      <c r="H48" s="429">
        <v>-85280584.426322222</v>
      </c>
      <c r="I48" s="429">
        <v>-75594778.496378005</v>
      </c>
      <c r="J48" s="429">
        <v>2419976.1434504986</v>
      </c>
      <c r="K48" s="429">
        <v>24134812.356263518</v>
      </c>
      <c r="L48" s="429">
        <v>32834313.004648268</v>
      </c>
      <c r="M48" s="429">
        <v>-22165580.995573699</v>
      </c>
      <c r="N48" s="429">
        <v>116996029.15087616</v>
      </c>
      <c r="O48" s="429">
        <v>104364480.79683304</v>
      </c>
      <c r="P48" s="429">
        <v>174960663.82575965</v>
      </c>
    </row>
    <row r="49" spans="1:16">
      <c r="A49" s="428">
        <f t="shared" si="1"/>
        <v>41</v>
      </c>
      <c r="B49" s="428" t="str">
        <f t="shared" ref="B49:B63" si="13">+B31</f>
        <v>7A</v>
      </c>
      <c r="C49" s="422"/>
      <c r="D49" s="429">
        <f t="shared" ref="D49:D62" si="14">SUM(E49:P49)</f>
        <v>1500</v>
      </c>
      <c r="E49" s="429">
        <v>-25094.000000000015</v>
      </c>
      <c r="F49" s="429">
        <v>-7500</v>
      </c>
      <c r="G49" s="429">
        <v>-2400</v>
      </c>
      <c r="H49" s="429">
        <v>-5400</v>
      </c>
      <c r="I49" s="429">
        <v>2100</v>
      </c>
      <c r="J49" s="429">
        <v>6900</v>
      </c>
      <c r="K49" s="429">
        <v>6900</v>
      </c>
      <c r="L49" s="429">
        <v>3300</v>
      </c>
      <c r="M49" s="429">
        <v>-13800</v>
      </c>
      <c r="N49" s="429">
        <v>9300</v>
      </c>
      <c r="O49" s="429">
        <v>3300</v>
      </c>
      <c r="P49" s="429">
        <v>23894.000000000015</v>
      </c>
    </row>
    <row r="50" spans="1:16">
      <c r="A50" s="428">
        <f t="shared" si="1"/>
        <v>42</v>
      </c>
      <c r="B50" s="428" t="str">
        <f t="shared" si="13"/>
        <v>8/24</v>
      </c>
      <c r="C50" s="422"/>
      <c r="D50" s="429">
        <f t="shared" si="14"/>
        <v>7865209.3577168956</v>
      </c>
      <c r="E50" s="429">
        <v>-10372131.655922886</v>
      </c>
      <c r="F50" s="429">
        <v>-17920569.771282472</v>
      </c>
      <c r="G50" s="429">
        <v>-5887840.5636913283</v>
      </c>
      <c r="H50" s="429">
        <v>-11803213.13577188</v>
      </c>
      <c r="I50" s="429">
        <v>3375756.6088349852</v>
      </c>
      <c r="J50" s="429">
        <v>-1041401.9138488683</v>
      </c>
      <c r="K50" s="429">
        <v>10374812.834312852</v>
      </c>
      <c r="L50" s="429">
        <v>14261750.599785123</v>
      </c>
      <c r="M50" s="429">
        <v>-12619048.271776378</v>
      </c>
      <c r="N50" s="429">
        <v>7162142.9612731766</v>
      </c>
      <c r="O50" s="429">
        <v>9431824.640584033</v>
      </c>
      <c r="P50" s="429">
        <v>22903127.025220539</v>
      </c>
    </row>
    <row r="51" spans="1:16">
      <c r="A51" s="428">
        <f t="shared" si="1"/>
        <v>43</v>
      </c>
      <c r="B51" s="428" t="str">
        <f t="shared" si="13"/>
        <v>11/25</v>
      </c>
      <c r="C51" s="422"/>
      <c r="D51" s="429">
        <f t="shared" si="14"/>
        <v>21216518.786511723</v>
      </c>
      <c r="E51" s="429">
        <v>-3855773.9803565368</v>
      </c>
      <c r="F51" s="429">
        <v>-10144751.337533154</v>
      </c>
      <c r="G51" s="429">
        <v>920284.76718343981</v>
      </c>
      <c r="H51" s="429">
        <v>-3315975.1392391082</v>
      </c>
      <c r="I51" s="429">
        <v>7197638.310445345</v>
      </c>
      <c r="J51" s="429">
        <v>-2905973.6876776293</v>
      </c>
      <c r="K51" s="429">
        <v>7562708.4897068702</v>
      </c>
      <c r="L51" s="429">
        <v>17311472.887409344</v>
      </c>
      <c r="M51" s="429">
        <v>-10931160.583471179</v>
      </c>
      <c r="N51" s="429">
        <v>1888617.8357065357</v>
      </c>
      <c r="O51" s="429">
        <v>4838250.640987115</v>
      </c>
      <c r="P51" s="429">
        <v>12651180.583350679</v>
      </c>
    </row>
    <row r="52" spans="1:16">
      <c r="A52" s="428">
        <f t="shared" si="1"/>
        <v>44</v>
      </c>
      <c r="B52" s="428" t="str">
        <f t="shared" si="13"/>
        <v>12/26/26P</v>
      </c>
      <c r="C52" s="422"/>
      <c r="D52" s="429">
        <f t="shared" si="14"/>
        <v>17122253.752577797</v>
      </c>
      <c r="E52" s="429">
        <v>-19383429.237329669</v>
      </c>
      <c r="F52" s="429">
        <v>10515536.517984547</v>
      </c>
      <c r="G52" s="429">
        <v>2017055.078952387</v>
      </c>
      <c r="H52" s="429">
        <v>3145579.9399999827</v>
      </c>
      <c r="I52" s="429">
        <v>7325629.6133333445</v>
      </c>
      <c r="J52" s="429">
        <v>2783768.8676923066</v>
      </c>
      <c r="K52" s="429">
        <v>6593250.8722681999</v>
      </c>
      <c r="L52" s="429">
        <v>10811686.814465776</v>
      </c>
      <c r="M52" s="429">
        <v>-10095080.192488849</v>
      </c>
      <c r="N52" s="429">
        <v>814505.64194087498</v>
      </c>
      <c r="O52" s="429">
        <v>-2361954.9565079194</v>
      </c>
      <c r="P52" s="429">
        <v>4955704.7922668178</v>
      </c>
    </row>
    <row r="53" spans="1:16">
      <c r="A53" s="428">
        <f t="shared" si="1"/>
        <v>45</v>
      </c>
      <c r="B53" s="428">
        <f t="shared" si="13"/>
        <v>29</v>
      </c>
      <c r="C53" s="422"/>
      <c r="D53" s="429">
        <f t="shared" si="14"/>
        <v>2694802.0279999999</v>
      </c>
      <c r="E53" s="429">
        <v>-164498.51087526133</v>
      </c>
      <c r="F53" s="429">
        <v>-38301.214285714261</v>
      </c>
      <c r="G53" s="429">
        <v>885922.22</v>
      </c>
      <c r="H53" s="429">
        <v>-541582.41428571427</v>
      </c>
      <c r="I53" s="429">
        <v>2481535.3142857142</v>
      </c>
      <c r="J53" s="429">
        <v>1018540.128</v>
      </c>
      <c r="K53" s="429">
        <v>1956438.9898845437</v>
      </c>
      <c r="L53" s="429">
        <v>-99045.925556898583</v>
      </c>
      <c r="M53" s="429">
        <v>-1725343.7796362455</v>
      </c>
      <c r="N53" s="429">
        <v>-1212279.5398630735</v>
      </c>
      <c r="O53" s="429">
        <v>589392.25303025974</v>
      </c>
      <c r="P53" s="429">
        <v>-455975.49269761029</v>
      </c>
    </row>
    <row r="54" spans="1:16">
      <c r="A54" s="428">
        <f t="shared" si="1"/>
        <v>46</v>
      </c>
      <c r="B54" s="428" t="str">
        <f t="shared" si="13"/>
        <v>10/31</v>
      </c>
      <c r="C54" s="422"/>
      <c r="D54" s="429">
        <f t="shared" si="14"/>
        <v>24759565.119047612</v>
      </c>
      <c r="E54" s="429">
        <v>1351425.6938283024</v>
      </c>
      <c r="F54" s="429">
        <v>-7883392.1527980454</v>
      </c>
      <c r="G54" s="429">
        <v>4579757.5015384629</v>
      </c>
      <c r="H54" s="429">
        <v>-537273.24615384638</v>
      </c>
      <c r="I54" s="429">
        <v>1852290.0112820491</v>
      </c>
      <c r="J54" s="429">
        <v>6974038.0923809484</v>
      </c>
      <c r="K54" s="429">
        <v>6481216.5546525717</v>
      </c>
      <c r="L54" s="429">
        <v>11420358.327097815</v>
      </c>
      <c r="M54" s="429">
        <v>-6117486.8817503862</v>
      </c>
      <c r="N54" s="429">
        <v>-147191.6462540701</v>
      </c>
      <c r="O54" s="429">
        <v>3610889.0916838748</v>
      </c>
      <c r="P54" s="429">
        <v>3174933.7735399362</v>
      </c>
    </row>
    <row r="55" spans="1:16">
      <c r="A55" s="428">
        <f t="shared" si="1"/>
        <v>47</v>
      </c>
      <c r="B55" s="428">
        <f t="shared" si="13"/>
        <v>35</v>
      </c>
      <c r="C55" s="422"/>
      <c r="D55" s="429">
        <f t="shared" si="14"/>
        <v>-553680</v>
      </c>
      <c r="E55" s="429">
        <v>0</v>
      </c>
      <c r="F55" s="429">
        <v>-600</v>
      </c>
      <c r="G55" s="429">
        <v>-5400</v>
      </c>
      <c r="H55" s="429">
        <v>0</v>
      </c>
      <c r="I55" s="429">
        <v>720</v>
      </c>
      <c r="J55" s="429">
        <v>0</v>
      </c>
      <c r="K55" s="429">
        <v>465000</v>
      </c>
      <c r="L55" s="429">
        <v>-170400</v>
      </c>
      <c r="M55" s="429">
        <v>-140400</v>
      </c>
      <c r="N55" s="429">
        <v>-382800</v>
      </c>
      <c r="O55" s="429">
        <v>-322800</v>
      </c>
      <c r="P55" s="429">
        <v>3000</v>
      </c>
    </row>
    <row r="56" spans="1:16">
      <c r="A56" s="428">
        <f t="shared" si="1"/>
        <v>48</v>
      </c>
      <c r="B56" s="428">
        <f t="shared" si="13"/>
        <v>43</v>
      </c>
      <c r="C56" s="422"/>
      <c r="D56" s="429">
        <f t="shared" si="14"/>
        <v>1923489.08</v>
      </c>
      <c r="E56" s="429">
        <v>-2049624.2857142854</v>
      </c>
      <c r="F56" s="429">
        <v>2271829</v>
      </c>
      <c r="G56" s="429">
        <v>-1791142</v>
      </c>
      <c r="H56" s="429">
        <v>-2128789</v>
      </c>
      <c r="I56" s="429">
        <v>-1205121.0499999998</v>
      </c>
      <c r="J56" s="429">
        <v>-1252942.8700000001</v>
      </c>
      <c r="K56" s="429">
        <v>-1061310</v>
      </c>
      <c r="L56" s="429">
        <v>1948663</v>
      </c>
      <c r="M56" s="429">
        <v>1320662</v>
      </c>
      <c r="N56" s="429">
        <v>2275199</v>
      </c>
      <c r="O56" s="429">
        <v>2013899</v>
      </c>
      <c r="P56" s="429">
        <v>1582166.2857142854</v>
      </c>
    </row>
    <row r="57" spans="1:16">
      <c r="A57" s="428">
        <f t="shared" si="1"/>
        <v>49</v>
      </c>
      <c r="B57" s="428">
        <f t="shared" si="13"/>
        <v>40</v>
      </c>
      <c r="C57" s="422"/>
      <c r="D57" s="433">
        <f t="shared" si="14"/>
        <v>-8104795.3387096785</v>
      </c>
      <c r="E57" s="433">
        <v>-2647329.3317060322</v>
      </c>
      <c r="F57" s="433">
        <v>-3963059.3000909127</v>
      </c>
      <c r="G57" s="433">
        <v>-3795085.7180909067</v>
      </c>
      <c r="H57" s="433">
        <v>2226916.5209999997</v>
      </c>
      <c r="I57" s="433">
        <v>-792999.13918181881</v>
      </c>
      <c r="J57" s="433">
        <v>1713397.8181818184</v>
      </c>
      <c r="K57" s="433">
        <v>1005808.6612903215</v>
      </c>
      <c r="L57" s="433">
        <v>1066938</v>
      </c>
      <c r="M57" s="433">
        <v>-1738879.3948800005</v>
      </c>
      <c r="N57" s="433">
        <v>-1474512.3874192126</v>
      </c>
      <c r="O57" s="433">
        <v>1039512.2845849283</v>
      </c>
      <c r="P57" s="433">
        <v>-745503.35239786282</v>
      </c>
    </row>
    <row r="58" spans="1:16">
      <c r="A58" s="428">
        <f t="shared" si="1"/>
        <v>50</v>
      </c>
      <c r="B58" s="428">
        <f t="shared" si="13"/>
        <v>46</v>
      </c>
      <c r="C58" s="422"/>
      <c r="D58" s="429">
        <f t="shared" si="14"/>
        <v>3898000</v>
      </c>
      <c r="E58" s="429">
        <v>-990080</v>
      </c>
      <c r="F58" s="429">
        <v>5316400</v>
      </c>
      <c r="G58" s="429">
        <v>-1165120</v>
      </c>
      <c r="H58" s="429">
        <v>-4392200</v>
      </c>
      <c r="I58" s="429">
        <v>4617400</v>
      </c>
      <c r="J58" s="429">
        <v>-305800</v>
      </c>
      <c r="K58" s="429">
        <v>5340000</v>
      </c>
      <c r="L58" s="429">
        <v>-2189000</v>
      </c>
      <c r="M58" s="429">
        <v>-1023400</v>
      </c>
      <c r="N58" s="429">
        <v>-727800</v>
      </c>
      <c r="O58" s="429">
        <v>-3014080</v>
      </c>
      <c r="P58" s="429">
        <v>2431680</v>
      </c>
    </row>
    <row r="59" spans="1:16">
      <c r="A59" s="428">
        <f t="shared" si="1"/>
        <v>51</v>
      </c>
      <c r="B59" s="428">
        <f t="shared" si="13"/>
        <v>49</v>
      </c>
      <c r="C59" s="422"/>
      <c r="D59" s="429">
        <f t="shared" si="14"/>
        <v>1635423</v>
      </c>
      <c r="E59" s="429">
        <v>691190</v>
      </c>
      <c r="F59" s="429">
        <v>5960040.7320000008</v>
      </c>
      <c r="G59" s="429">
        <v>-9378030.7320000008</v>
      </c>
      <c r="H59" s="429">
        <v>-1379600</v>
      </c>
      <c r="I59" s="429">
        <v>6234400</v>
      </c>
      <c r="J59" s="429">
        <v>-2436577</v>
      </c>
      <c r="K59" s="429">
        <v>4435200</v>
      </c>
      <c r="L59" s="429">
        <v>-1675200</v>
      </c>
      <c r="M59" s="429">
        <v>-256000</v>
      </c>
      <c r="N59" s="429">
        <v>2834282</v>
      </c>
      <c r="O59" s="429">
        <v>-4767082</v>
      </c>
      <c r="P59" s="429">
        <v>1372800</v>
      </c>
    </row>
    <row r="60" spans="1:16">
      <c r="A60" s="428">
        <f t="shared" si="1"/>
        <v>52</v>
      </c>
      <c r="B60" s="428" t="str">
        <f t="shared" si="13"/>
        <v>50-59</v>
      </c>
      <c r="C60" s="422"/>
      <c r="D60" s="429">
        <f t="shared" si="14"/>
        <v>45758.248499999929</v>
      </c>
      <c r="E60" s="429">
        <v>-11404.816500000146</v>
      </c>
      <c r="F60" s="429">
        <v>-32049.399499999912</v>
      </c>
      <c r="G60" s="429">
        <v>11838.937000000002</v>
      </c>
      <c r="H60" s="429">
        <v>-42317.481000000043</v>
      </c>
      <c r="I60" s="429">
        <v>16387.069500000045</v>
      </c>
      <c r="J60" s="429">
        <v>-18467.592000000077</v>
      </c>
      <c r="K60" s="429">
        <v>-3976.7275000000955</v>
      </c>
      <c r="L60" s="429">
        <v>115287.9245000001</v>
      </c>
      <c r="M60" s="429">
        <v>-148057.80400000012</v>
      </c>
      <c r="N60" s="429">
        <v>142205.13950000005</v>
      </c>
      <c r="O60" s="429">
        <v>-222920.84</v>
      </c>
      <c r="P60" s="429">
        <v>239233.83850000013</v>
      </c>
    </row>
    <row r="61" spans="1:16">
      <c r="A61" s="428">
        <f t="shared" si="1"/>
        <v>53</v>
      </c>
      <c r="B61" s="428" t="str">
        <f t="shared" si="13"/>
        <v>449/459</v>
      </c>
      <c r="C61" s="422"/>
      <c r="D61" s="429">
        <f t="shared" si="14"/>
        <v>464588.32400003076</v>
      </c>
      <c r="E61" s="429">
        <v>32869522.224999998</v>
      </c>
      <c r="F61" s="429">
        <v>-16254661.949000031</v>
      </c>
      <c r="G61" s="429">
        <v>15659763.357000006</v>
      </c>
      <c r="H61" s="429">
        <v>-116415700.19499998</v>
      </c>
      <c r="I61" s="429">
        <v>50361433.73400002</v>
      </c>
      <c r="J61" s="429">
        <v>63822369.434999987</v>
      </c>
      <c r="K61" s="429">
        <v>-7237002.6639999934</v>
      </c>
      <c r="L61" s="429">
        <v>-28295960.893999994</v>
      </c>
      <c r="M61" s="429">
        <v>7860209.7290000208</v>
      </c>
      <c r="N61" s="429">
        <v>25117444.525999993</v>
      </c>
      <c r="O61" s="429">
        <v>-44259443.584000021</v>
      </c>
      <c r="P61" s="429">
        <v>17236614.604000024</v>
      </c>
    </row>
    <row r="62" spans="1:16">
      <c r="A62" s="428">
        <f t="shared" si="1"/>
        <v>54</v>
      </c>
      <c r="B62" s="428" t="str">
        <f t="shared" si="13"/>
        <v>Firm Resale</v>
      </c>
      <c r="C62" s="422"/>
      <c r="D62" s="429">
        <f t="shared" si="14"/>
        <v>49002</v>
      </c>
      <c r="E62" s="429">
        <v>-273340</v>
      </c>
      <c r="F62" s="429">
        <v>201840</v>
      </c>
      <c r="G62" s="429">
        <v>-103980</v>
      </c>
      <c r="H62" s="429">
        <v>-113440</v>
      </c>
      <c r="I62" s="429">
        <v>-183480</v>
      </c>
      <c r="J62" s="429">
        <v>-61240</v>
      </c>
      <c r="K62" s="429">
        <v>-27583</v>
      </c>
      <c r="L62" s="429">
        <v>33425</v>
      </c>
      <c r="M62" s="429">
        <v>50620</v>
      </c>
      <c r="N62" s="429">
        <v>131660</v>
      </c>
      <c r="O62" s="429">
        <v>202560</v>
      </c>
      <c r="P62" s="429">
        <v>191960</v>
      </c>
    </row>
    <row r="63" spans="1:16">
      <c r="A63" s="428">
        <f t="shared" si="1"/>
        <v>55</v>
      </c>
      <c r="B63" s="428" t="str">
        <f t="shared" si="13"/>
        <v>Total</v>
      </c>
      <c r="C63" s="422"/>
      <c r="D63" s="429">
        <f t="shared" ref="D63" si="15">SUM(D48:D62)</f>
        <v>117225233.29770803</v>
      </c>
      <c r="E63" s="429">
        <f>SUM(E48:E62)</f>
        <v>-99529654.243534625</v>
      </c>
      <c r="F63" s="429">
        <f t="shared" ref="F63:P63" si="16">SUM(F48:F62)</f>
        <v>-83945825.237862483</v>
      </c>
      <c r="G63" s="429">
        <f t="shared" si="16"/>
        <v>-79880436.864286527</v>
      </c>
      <c r="H63" s="429">
        <f t="shared" si="16"/>
        <v>-220583578.57677278</v>
      </c>
      <c r="I63" s="429">
        <f t="shared" si="16"/>
        <v>5688911.9761216417</v>
      </c>
      <c r="J63" s="429">
        <f t="shared" si="16"/>
        <v>70716587.421179056</v>
      </c>
      <c r="K63" s="429">
        <f t="shared" si="16"/>
        <v>60026276.366878882</v>
      </c>
      <c r="L63" s="429">
        <f t="shared" si="16"/>
        <v>57377588.738349438</v>
      </c>
      <c r="M63" s="429">
        <f t="shared" si="16"/>
        <v>-57742746.174576715</v>
      </c>
      <c r="N63" s="429">
        <f t="shared" si="16"/>
        <v>153426802.6817604</v>
      </c>
      <c r="O63" s="429">
        <f t="shared" si="16"/>
        <v>71145827.327195302</v>
      </c>
      <c r="P63" s="429">
        <f t="shared" si="16"/>
        <v>240525479.88325649</v>
      </c>
    </row>
    <row r="64" spans="1:16" ht="12" thickBot="1">
      <c r="A64" s="428">
        <f t="shared" si="1"/>
        <v>56</v>
      </c>
      <c r="B64" s="428" t="s">
        <v>442</v>
      </c>
      <c r="C64" s="422"/>
      <c r="D64" s="429">
        <f>D63-D61</f>
        <v>116760644.973708</v>
      </c>
      <c r="E64" s="429">
        <f>+E63-E61</f>
        <v>-132399176.46853462</v>
      </c>
      <c r="F64" s="429">
        <f t="shared" ref="F64:P64" si="17">+F63-F61</f>
        <v>-67691163.288862452</v>
      </c>
      <c r="G64" s="429">
        <f t="shared" si="17"/>
        <v>-95540200.221286535</v>
      </c>
      <c r="H64" s="429">
        <f t="shared" si="17"/>
        <v>-104167878.3817728</v>
      </c>
      <c r="I64" s="429">
        <f t="shared" si="17"/>
        <v>-44672521.757878378</v>
      </c>
      <c r="J64" s="429">
        <f t="shared" si="17"/>
        <v>6894217.9861790687</v>
      </c>
      <c r="K64" s="429">
        <f t="shared" si="17"/>
        <v>67263279.030878872</v>
      </c>
      <c r="L64" s="429">
        <f t="shared" si="17"/>
        <v>85673549.632349432</v>
      </c>
      <c r="M64" s="429">
        <f t="shared" si="17"/>
        <v>-65602955.903576732</v>
      </c>
      <c r="N64" s="429">
        <f t="shared" si="17"/>
        <v>128309358.15576041</v>
      </c>
      <c r="O64" s="429">
        <f t="shared" si="17"/>
        <v>115405270.91119532</v>
      </c>
      <c r="P64" s="429">
        <f t="shared" si="17"/>
        <v>223288865.27925646</v>
      </c>
    </row>
    <row r="65" spans="1:16" ht="12" thickBot="1">
      <c r="A65" s="428">
        <f t="shared" si="1"/>
        <v>57</v>
      </c>
      <c r="B65" s="422"/>
      <c r="C65" s="422"/>
      <c r="D65" s="614" t="s">
        <v>445</v>
      </c>
      <c r="E65" s="615"/>
      <c r="F65" s="615"/>
      <c r="G65" s="615"/>
      <c r="H65" s="615"/>
      <c r="I65" s="615"/>
      <c r="J65" s="615"/>
      <c r="K65" s="615"/>
      <c r="L65" s="615"/>
      <c r="M65" s="615"/>
      <c r="N65" s="615"/>
      <c r="O65" s="615"/>
      <c r="P65" s="616"/>
    </row>
    <row r="66" spans="1:16">
      <c r="A66" s="428">
        <f t="shared" si="1"/>
        <v>58</v>
      </c>
      <c r="B66" s="428">
        <f>+B48</f>
        <v>7</v>
      </c>
      <c r="C66" s="422"/>
      <c r="D66" s="429">
        <f>SUM(E66:P66)</f>
        <v>-855.29145687073469</v>
      </c>
      <c r="E66" s="429">
        <v>66877985.715663314</v>
      </c>
      <c r="F66" s="429">
        <v>-42015191.180842318</v>
      </c>
      <c r="G66" s="429">
        <v>4288040.5180652607</v>
      </c>
      <c r="H66" s="429">
        <v>9065379.7749847509</v>
      </c>
      <c r="I66" s="429">
        <v>16312540.537563369</v>
      </c>
      <c r="J66" s="429">
        <v>-3591209.1667542555</v>
      </c>
      <c r="K66" s="429">
        <v>-5993996.9342778185</v>
      </c>
      <c r="L66" s="429">
        <v>-33920188.590283319</v>
      </c>
      <c r="M66" s="429">
        <v>-9721052.815079134</v>
      </c>
      <c r="N66" s="429">
        <v>1856368.5699666671</v>
      </c>
      <c r="O66" s="429">
        <v>16161517.994940855</v>
      </c>
      <c r="P66" s="429">
        <v>-19321049.715404246</v>
      </c>
    </row>
    <row r="67" spans="1:16">
      <c r="A67" s="428">
        <f t="shared" si="1"/>
        <v>59</v>
      </c>
      <c r="B67" s="428" t="str">
        <f t="shared" ref="B67:B81" si="18">+B49</f>
        <v>7A</v>
      </c>
      <c r="C67" s="422"/>
      <c r="D67" s="429">
        <f t="shared" ref="D67:D80" si="19">SUM(E67:P67)</f>
        <v>0</v>
      </c>
      <c r="E67" s="429">
        <v>0</v>
      </c>
      <c r="F67" s="429">
        <v>0</v>
      </c>
      <c r="G67" s="429">
        <v>0</v>
      </c>
      <c r="H67" s="429">
        <v>0</v>
      </c>
      <c r="I67" s="429">
        <v>0</v>
      </c>
      <c r="J67" s="429">
        <v>0</v>
      </c>
      <c r="K67" s="429">
        <v>0</v>
      </c>
      <c r="L67" s="429">
        <v>0</v>
      </c>
      <c r="M67" s="429">
        <v>0</v>
      </c>
      <c r="N67" s="429">
        <v>0</v>
      </c>
      <c r="O67" s="429">
        <v>0</v>
      </c>
      <c r="P67" s="429">
        <v>0</v>
      </c>
    </row>
    <row r="68" spans="1:16">
      <c r="A68" s="428">
        <f t="shared" si="1"/>
        <v>60</v>
      </c>
      <c r="B68" s="428" t="str">
        <f t="shared" si="18"/>
        <v>8/24</v>
      </c>
      <c r="C68" s="422"/>
      <c r="D68" s="429">
        <f t="shared" si="19"/>
        <v>-5449847.9603477279</v>
      </c>
      <c r="E68" s="429">
        <v>8626910.2279156782</v>
      </c>
      <c r="F68" s="429">
        <v>-5481933.6907590721</v>
      </c>
      <c r="G68" s="429">
        <v>745509.06462240987</v>
      </c>
      <c r="H68" s="429">
        <v>813004.88852421788</v>
      </c>
      <c r="I68" s="429">
        <v>862900.61798422865</v>
      </c>
      <c r="J68" s="429">
        <v>-696115.70638900099</v>
      </c>
      <c r="K68" s="429">
        <v>-1158620.4191968231</v>
      </c>
      <c r="L68" s="429">
        <v>-6572634.3775028605</v>
      </c>
      <c r="M68" s="429">
        <v>-1881678.902250129</v>
      </c>
      <c r="N68" s="429">
        <v>-686738.54555897252</v>
      </c>
      <c r="O68" s="429">
        <v>2161267.9476101822</v>
      </c>
      <c r="P68" s="429">
        <v>-2181719.0653475863</v>
      </c>
    </row>
    <row r="69" spans="1:16">
      <c r="A69" s="428">
        <f t="shared" si="1"/>
        <v>61</v>
      </c>
      <c r="B69" s="428" t="str">
        <f t="shared" si="18"/>
        <v>11/25</v>
      </c>
      <c r="C69" s="422"/>
      <c r="D69" s="429">
        <f t="shared" si="19"/>
        <v>-7162081.5665613404</v>
      </c>
      <c r="E69" s="429">
        <v>5544402.9545843191</v>
      </c>
      <c r="F69" s="429">
        <v>-3595838.5454527787</v>
      </c>
      <c r="G69" s="429">
        <v>596227.57548812602</v>
      </c>
      <c r="H69" s="429">
        <v>345896.87734870042</v>
      </c>
      <c r="I69" s="429">
        <v>-152170.63914148929</v>
      </c>
      <c r="J69" s="429">
        <v>-644412.87503219338</v>
      </c>
      <c r="K69" s="429">
        <v>-1028814.5698122986</v>
      </c>
      <c r="L69" s="429">
        <v>-5823531.9715645825</v>
      </c>
      <c r="M69" s="429">
        <v>-1668102.2834017265</v>
      </c>
      <c r="N69" s="429">
        <v>-922426.89667903027</v>
      </c>
      <c r="O69" s="429">
        <v>1413716.1695967673</v>
      </c>
      <c r="P69" s="429">
        <v>-1227027.362495153</v>
      </c>
    </row>
    <row r="70" spans="1:16">
      <c r="A70" s="428">
        <f t="shared" si="1"/>
        <v>62</v>
      </c>
      <c r="B70" s="428" t="str">
        <f t="shared" si="18"/>
        <v>12/26/26P</v>
      </c>
      <c r="C70" s="422"/>
      <c r="D70" s="429">
        <f t="shared" si="19"/>
        <v>-5569549.8199634841</v>
      </c>
      <c r="E70" s="429">
        <v>607328.85200809536</v>
      </c>
      <c r="F70" s="429">
        <v>-373303.65473632747</v>
      </c>
      <c r="G70" s="429">
        <v>-20033.832224730424</v>
      </c>
      <c r="H70" s="429">
        <v>66915.15164892326</v>
      </c>
      <c r="I70" s="429">
        <v>-112197.22279556497</v>
      </c>
      <c r="J70" s="429">
        <v>-369836.98904181394</v>
      </c>
      <c r="K70" s="429">
        <v>-575997.63122757047</v>
      </c>
      <c r="L70" s="429">
        <v>-3272783.7313340106</v>
      </c>
      <c r="M70" s="429">
        <v>-934281.55358628125</v>
      </c>
      <c r="N70" s="429">
        <v>-497089.95996943099</v>
      </c>
      <c r="O70" s="429">
        <v>114910.56523354255</v>
      </c>
      <c r="P70" s="429">
        <v>-203179.81393831514</v>
      </c>
    </row>
    <row r="71" spans="1:16">
      <c r="A71" s="428">
        <f t="shared" si="1"/>
        <v>63</v>
      </c>
      <c r="B71" s="428">
        <f t="shared" si="18"/>
        <v>29</v>
      </c>
      <c r="C71" s="422"/>
      <c r="D71" s="429">
        <f t="shared" si="19"/>
        <v>-403837.91482737218</v>
      </c>
      <c r="E71" s="429">
        <v>0</v>
      </c>
      <c r="F71" s="429">
        <v>0</v>
      </c>
      <c r="G71" s="429">
        <v>0</v>
      </c>
      <c r="H71" s="429">
        <v>0</v>
      </c>
      <c r="I71" s="429">
        <v>-16577.61014609602</v>
      </c>
      <c r="J71" s="429">
        <v>-25243.029481550468</v>
      </c>
      <c r="K71" s="429">
        <v>-42778.04960589121</v>
      </c>
      <c r="L71" s="429">
        <v>-248366.82028415657</v>
      </c>
      <c r="M71" s="429">
        <v>-70872.40530967791</v>
      </c>
      <c r="N71" s="429">
        <v>0</v>
      </c>
      <c r="O71" s="429">
        <v>0</v>
      </c>
      <c r="P71" s="429">
        <v>0</v>
      </c>
    </row>
    <row r="72" spans="1:16">
      <c r="A72" s="428">
        <f t="shared" si="1"/>
        <v>64</v>
      </c>
      <c r="B72" s="428" t="str">
        <f t="shared" si="18"/>
        <v>10/31</v>
      </c>
      <c r="C72" s="422"/>
      <c r="D72" s="429">
        <f t="shared" si="19"/>
        <v>-2089863.5634308257</v>
      </c>
      <c r="E72" s="429">
        <v>614909.62300118676</v>
      </c>
      <c r="F72" s="429">
        <v>-379134.20720748906</v>
      </c>
      <c r="G72" s="429">
        <v>-16516.302133924415</v>
      </c>
      <c r="H72" s="429">
        <v>68313.104232891754</v>
      </c>
      <c r="I72" s="429">
        <v>47954.515433252251</v>
      </c>
      <c r="J72" s="429">
        <v>-124741.74219062363</v>
      </c>
      <c r="K72" s="429">
        <v>-209503.2916628955</v>
      </c>
      <c r="L72" s="429">
        <v>-1189135.3275663021</v>
      </c>
      <c r="M72" s="429">
        <v>-339640.38388547651</v>
      </c>
      <c r="N72" s="429">
        <v>-476832.16598136618</v>
      </c>
      <c r="O72" s="429">
        <v>118361.42558256934</v>
      </c>
      <c r="P72" s="429">
        <v>-203898.81105264858</v>
      </c>
    </row>
    <row r="73" spans="1:16">
      <c r="A73" s="428">
        <f t="shared" si="1"/>
        <v>65</v>
      </c>
      <c r="B73" s="428">
        <f t="shared" si="18"/>
        <v>35</v>
      </c>
      <c r="C73" s="422"/>
      <c r="D73" s="429">
        <f t="shared" si="19"/>
        <v>0</v>
      </c>
      <c r="E73" s="429">
        <v>0</v>
      </c>
      <c r="F73" s="429">
        <v>0</v>
      </c>
      <c r="G73" s="429">
        <v>0</v>
      </c>
      <c r="H73" s="429">
        <v>0</v>
      </c>
      <c r="I73" s="429">
        <v>0</v>
      </c>
      <c r="J73" s="429">
        <v>0</v>
      </c>
      <c r="K73" s="429">
        <v>0</v>
      </c>
      <c r="L73" s="429">
        <v>0</v>
      </c>
      <c r="M73" s="429">
        <v>0</v>
      </c>
      <c r="N73" s="429">
        <v>0</v>
      </c>
      <c r="O73" s="429">
        <v>0</v>
      </c>
      <c r="P73" s="429">
        <v>0</v>
      </c>
    </row>
    <row r="74" spans="1:16">
      <c r="A74" s="428">
        <f t="shared" si="1"/>
        <v>66</v>
      </c>
      <c r="B74" s="428">
        <f t="shared" si="18"/>
        <v>43</v>
      </c>
      <c r="C74" s="422"/>
      <c r="D74" s="429">
        <f t="shared" si="19"/>
        <v>461100.14024450612</v>
      </c>
      <c r="E74" s="429">
        <v>1278947.0155178648</v>
      </c>
      <c r="F74" s="429">
        <v>-805360.97786270583</v>
      </c>
      <c r="G74" s="429">
        <v>106972.00302499841</v>
      </c>
      <c r="H74" s="429">
        <v>123335.16021573462</v>
      </c>
      <c r="I74" s="429">
        <v>194841.08872132614</v>
      </c>
      <c r="J74" s="429">
        <v>-22312.587019634633</v>
      </c>
      <c r="K74" s="429">
        <v>-38428.252232767474</v>
      </c>
      <c r="L74" s="429">
        <v>-217249.35343387065</v>
      </c>
      <c r="M74" s="429">
        <v>-61780.941294229837</v>
      </c>
      <c r="N74" s="429">
        <v>-89805.073325232574</v>
      </c>
      <c r="O74" s="429">
        <v>319418.21971213468</v>
      </c>
      <c r="P74" s="429">
        <v>-327476.16177911166</v>
      </c>
    </row>
    <row r="75" spans="1:16">
      <c r="A75" s="428">
        <f t="shared" ref="A75:A82" si="20">+A74+1</f>
        <v>67</v>
      </c>
      <c r="B75" s="428">
        <f t="shared" si="18"/>
        <v>40</v>
      </c>
      <c r="C75" s="422"/>
      <c r="D75" s="433">
        <f t="shared" si="19"/>
        <v>-1733687.0572225826</v>
      </c>
      <c r="E75" s="433">
        <v>323292.66937266284</v>
      </c>
      <c r="F75" s="433">
        <v>-195910.88666604593</v>
      </c>
      <c r="G75" s="433">
        <v>-17161.015193317213</v>
      </c>
      <c r="H75" s="433">
        <v>34788.129201732998</v>
      </c>
      <c r="I75" s="433">
        <v>681.77386271700243</v>
      </c>
      <c r="J75" s="433">
        <v>-98430.767731719243</v>
      </c>
      <c r="K75" s="433">
        <v>-170203.1193092583</v>
      </c>
      <c r="L75" s="433">
        <v>-962222.20564157516</v>
      </c>
      <c r="M75" s="433">
        <v>-275377.74416569981</v>
      </c>
      <c r="N75" s="433">
        <v>-318499.29953583301</v>
      </c>
      <c r="O75" s="433">
        <v>57856.570356593635</v>
      </c>
      <c r="P75" s="433">
        <v>-112501.16177284048</v>
      </c>
    </row>
    <row r="76" spans="1:16">
      <c r="A76" s="428">
        <f t="shared" si="20"/>
        <v>68</v>
      </c>
      <c r="B76" s="428">
        <f t="shared" si="18"/>
        <v>46</v>
      </c>
      <c r="C76" s="422"/>
      <c r="D76" s="429">
        <f t="shared" si="19"/>
        <v>0</v>
      </c>
      <c r="E76" s="429">
        <v>0</v>
      </c>
      <c r="F76" s="429">
        <v>0</v>
      </c>
      <c r="G76" s="429">
        <v>0</v>
      </c>
      <c r="H76" s="429">
        <v>0</v>
      </c>
      <c r="I76" s="429">
        <v>0</v>
      </c>
      <c r="J76" s="429">
        <v>0</v>
      </c>
      <c r="K76" s="429">
        <v>0</v>
      </c>
      <c r="L76" s="429">
        <v>0</v>
      </c>
      <c r="M76" s="429">
        <v>0</v>
      </c>
      <c r="N76" s="429">
        <v>0</v>
      </c>
      <c r="O76" s="429">
        <v>0</v>
      </c>
      <c r="P76" s="429">
        <v>0</v>
      </c>
    </row>
    <row r="77" spans="1:16">
      <c r="A77" s="428">
        <f t="shared" si="20"/>
        <v>69</v>
      </c>
      <c r="B77" s="428">
        <f t="shared" si="18"/>
        <v>49</v>
      </c>
      <c r="C77" s="422"/>
      <c r="D77" s="429">
        <f t="shared" si="19"/>
        <v>0</v>
      </c>
      <c r="E77" s="429">
        <v>0</v>
      </c>
      <c r="F77" s="429">
        <v>0</v>
      </c>
      <c r="G77" s="429">
        <v>0</v>
      </c>
      <c r="H77" s="429">
        <v>0</v>
      </c>
      <c r="I77" s="429">
        <v>0</v>
      </c>
      <c r="J77" s="429">
        <v>0</v>
      </c>
      <c r="K77" s="429">
        <v>0</v>
      </c>
      <c r="L77" s="429">
        <v>0</v>
      </c>
      <c r="M77" s="429">
        <v>0</v>
      </c>
      <c r="N77" s="429">
        <v>0</v>
      </c>
      <c r="O77" s="429">
        <v>0</v>
      </c>
      <c r="P77" s="429">
        <v>0</v>
      </c>
    </row>
    <row r="78" spans="1:16">
      <c r="A78" s="428">
        <f t="shared" si="20"/>
        <v>70</v>
      </c>
      <c r="B78" s="428" t="str">
        <f t="shared" si="18"/>
        <v>50-59</v>
      </c>
      <c r="C78" s="422"/>
      <c r="D78" s="429">
        <f t="shared" si="19"/>
        <v>0</v>
      </c>
      <c r="E78" s="429">
        <v>0</v>
      </c>
      <c r="F78" s="429">
        <v>0</v>
      </c>
      <c r="G78" s="429">
        <v>0</v>
      </c>
      <c r="H78" s="429">
        <v>0</v>
      </c>
      <c r="I78" s="429">
        <v>0</v>
      </c>
      <c r="J78" s="429">
        <v>0</v>
      </c>
      <c r="K78" s="429">
        <v>0</v>
      </c>
      <c r="L78" s="429">
        <v>0</v>
      </c>
      <c r="M78" s="429">
        <v>0</v>
      </c>
      <c r="N78" s="429">
        <v>0</v>
      </c>
      <c r="O78" s="429">
        <v>0</v>
      </c>
      <c r="P78" s="429">
        <v>0</v>
      </c>
    </row>
    <row r="79" spans="1:16">
      <c r="A79" s="428">
        <f t="shared" si="20"/>
        <v>71</v>
      </c>
      <c r="B79" s="428" t="str">
        <f t="shared" si="18"/>
        <v>449/459</v>
      </c>
      <c r="C79" s="422"/>
      <c r="D79" s="429">
        <f t="shared" si="19"/>
        <v>0</v>
      </c>
      <c r="E79" s="429">
        <v>0</v>
      </c>
      <c r="F79" s="429">
        <v>0</v>
      </c>
      <c r="G79" s="429">
        <v>0</v>
      </c>
      <c r="H79" s="429">
        <v>0</v>
      </c>
      <c r="I79" s="429">
        <v>0</v>
      </c>
      <c r="J79" s="429">
        <v>0</v>
      </c>
      <c r="K79" s="429">
        <v>0</v>
      </c>
      <c r="L79" s="429">
        <v>0</v>
      </c>
      <c r="M79" s="429">
        <v>0</v>
      </c>
      <c r="N79" s="429">
        <v>0</v>
      </c>
      <c r="O79" s="429">
        <v>0</v>
      </c>
      <c r="P79" s="429">
        <v>0</v>
      </c>
    </row>
    <row r="80" spans="1:16">
      <c r="A80" s="428">
        <f t="shared" si="20"/>
        <v>72</v>
      </c>
      <c r="B80" s="428" t="str">
        <f t="shared" si="18"/>
        <v>Firm Resale</v>
      </c>
      <c r="C80" s="422"/>
      <c r="D80" s="429">
        <f t="shared" si="19"/>
        <v>21773.578241899639</v>
      </c>
      <c r="E80" s="429">
        <v>31550.575685571574</v>
      </c>
      <c r="F80" s="429">
        <v>-19715.601014669577</v>
      </c>
      <c r="G80" s="429">
        <v>1750.8794533845605</v>
      </c>
      <c r="H80" s="429">
        <v>4765.8653889220859</v>
      </c>
      <c r="I80" s="429">
        <v>10037.355552603472</v>
      </c>
      <c r="J80" s="429">
        <v>-452.48855741942174</v>
      </c>
      <c r="K80" s="429">
        <v>-764.50955524104654</v>
      </c>
      <c r="L80" s="429">
        <v>-4322.059862730639</v>
      </c>
      <c r="M80" s="429">
        <v>-1236.9274874032812</v>
      </c>
      <c r="N80" s="429">
        <v>2184.1236354714624</v>
      </c>
      <c r="O80" s="429">
        <v>7542.3985661410916</v>
      </c>
      <c r="P80" s="429">
        <v>-9566.0335627306431</v>
      </c>
    </row>
    <row r="81" spans="1:16">
      <c r="A81" s="428">
        <f t="shared" si="20"/>
        <v>73</v>
      </c>
      <c r="B81" s="428" t="str">
        <f t="shared" si="18"/>
        <v>Total</v>
      </c>
      <c r="C81" s="422"/>
      <c r="D81" s="429">
        <f t="shared" ref="D81" si="21">SUM(D66:D80)</f>
        <v>-21926849.4553238</v>
      </c>
      <c r="E81" s="429">
        <f>SUM(E66:E80)</f>
        <v>83905327.63374868</v>
      </c>
      <c r="F81" s="429">
        <f t="shared" ref="F81:P81" si="22">SUM(F66:F80)</f>
        <v>-52866388.744541399</v>
      </c>
      <c r="G81" s="429">
        <f t="shared" si="22"/>
        <v>5684788.8911022069</v>
      </c>
      <c r="H81" s="429">
        <f t="shared" si="22"/>
        <v>10522398.951545876</v>
      </c>
      <c r="I81" s="429">
        <f t="shared" si="22"/>
        <v>17148010.417034343</v>
      </c>
      <c r="J81" s="429">
        <f t="shared" si="22"/>
        <v>-5572755.3521982115</v>
      </c>
      <c r="K81" s="429">
        <f t="shared" si="22"/>
        <v>-9219106.7768805642</v>
      </c>
      <c r="L81" s="429">
        <f t="shared" si="22"/>
        <v>-52210434.437473409</v>
      </c>
      <c r="M81" s="429">
        <f t="shared" si="22"/>
        <v>-14954023.956459759</v>
      </c>
      <c r="N81" s="429">
        <f t="shared" si="22"/>
        <v>-1132839.247447727</v>
      </c>
      <c r="O81" s="429">
        <f t="shared" si="22"/>
        <v>20354591.291598786</v>
      </c>
      <c r="P81" s="429">
        <f t="shared" si="22"/>
        <v>-23586418.125352636</v>
      </c>
    </row>
    <row r="82" spans="1:16">
      <c r="A82" s="428">
        <f t="shared" si="20"/>
        <v>74</v>
      </c>
      <c r="B82" s="428" t="s">
        <v>442</v>
      </c>
      <c r="C82" s="422"/>
      <c r="D82" s="429">
        <f>D81-D79</f>
        <v>-21926849.4553238</v>
      </c>
      <c r="E82" s="429">
        <f t="shared" ref="E82:P82" si="23">E81-E79</f>
        <v>83905327.63374868</v>
      </c>
      <c r="F82" s="429">
        <f t="shared" si="23"/>
        <v>-52866388.744541399</v>
      </c>
      <c r="G82" s="429">
        <f t="shared" si="23"/>
        <v>5684788.8911022069</v>
      </c>
      <c r="H82" s="429">
        <f t="shared" si="23"/>
        <v>10522398.951545876</v>
      </c>
      <c r="I82" s="429">
        <f t="shared" si="23"/>
        <v>17148010.417034343</v>
      </c>
      <c r="J82" s="429">
        <f t="shared" si="23"/>
        <v>-5572755.3521982115</v>
      </c>
      <c r="K82" s="429">
        <f t="shared" si="23"/>
        <v>-9219106.7768805642</v>
      </c>
      <c r="L82" s="429">
        <f t="shared" si="23"/>
        <v>-52210434.437473409</v>
      </c>
      <c r="M82" s="429">
        <f t="shared" si="23"/>
        <v>-14954023.956459759</v>
      </c>
      <c r="N82" s="429">
        <f t="shared" si="23"/>
        <v>-1132839.247447727</v>
      </c>
      <c r="O82" s="429">
        <f t="shared" si="23"/>
        <v>20354591.291598786</v>
      </c>
      <c r="P82" s="429">
        <f t="shared" si="23"/>
        <v>-23586418.125352636</v>
      </c>
    </row>
  </sheetData>
  <mergeCells count="10">
    <mergeCell ref="D11:P11"/>
    <mergeCell ref="D29:P29"/>
    <mergeCell ref="D47:P47"/>
    <mergeCell ref="D65:P65"/>
    <mergeCell ref="A1:P1"/>
    <mergeCell ref="A2:P2"/>
    <mergeCell ref="A3:P3"/>
    <mergeCell ref="A4:P4"/>
    <mergeCell ref="A5:P5"/>
    <mergeCell ref="D8:P8"/>
  </mergeCells>
  <pageMargins left="0.75" right="0.75" top="1" bottom="1" header="0.5" footer="0.5"/>
  <pageSetup scale="56" orientation="landscape" horizontalDpi="300" verticalDpi="300" r:id="rId1"/>
  <headerFooter alignWithMargins="0">
    <oddFooter>&amp;R&amp;F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2019-03-29T07:00:00+00:00</OpenedDate>
    <SignificantOrder xmlns="dc463f71-b30c-4ab2-9473-d307f9d35888">false</SignificantOrder>
    <Date1 xmlns="dc463f71-b30c-4ab2-9473-d307f9d35888">2019-03-29T07:00:00+00:00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190223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860151C8D700944907473FE8097AFC4" ma:contentTypeVersion="56" ma:contentTypeDescription="" ma:contentTypeScope="" ma:versionID="340425f4e36d0c728405fe14752aeaf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2F7CDD-BE73-42E4-970D-190656860EDF}"/>
</file>

<file path=customXml/itemProps2.xml><?xml version="1.0" encoding="utf-8"?>
<ds:datastoreItem xmlns:ds="http://schemas.openxmlformats.org/officeDocument/2006/customXml" ds:itemID="{10132568-5BE8-4B70-B3CE-B055C04FB370}"/>
</file>

<file path=customXml/itemProps3.xml><?xml version="1.0" encoding="utf-8"?>
<ds:datastoreItem xmlns:ds="http://schemas.openxmlformats.org/officeDocument/2006/customXml" ds:itemID="{E245AEBE-16DB-432C-A7E4-6D73AE7C8442}"/>
</file>

<file path=customXml/itemProps4.xml><?xml version="1.0" encoding="utf-8"?>
<ds:datastoreItem xmlns:ds="http://schemas.openxmlformats.org/officeDocument/2006/customXml" ds:itemID="{A9C68212-F6F3-414D-BD8A-5F8361FC42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7</vt:i4>
      </vt:variant>
    </vt:vector>
  </HeadingPairs>
  <TitlesOfParts>
    <vt:vector size="22" baseType="lpstr">
      <vt:lpstr>Rate Spread </vt:lpstr>
      <vt:lpstr>Rate Impact</vt:lpstr>
      <vt:lpstr>Street &amp; AreaLighting (Rates)</vt:lpstr>
      <vt:lpstr>Typical Residential</vt:lpstr>
      <vt:lpstr>WorkPapers-&gt;</vt:lpstr>
      <vt:lpstr>Street &amp; AreaLighting (PCA)</vt:lpstr>
      <vt:lpstr>Street &amp; AreaLighting (FPC)</vt:lpstr>
      <vt:lpstr>F2018 Sch Level Delivered Load</vt:lpstr>
      <vt:lpstr>Summary Normal Monthly kWh</vt:lpstr>
      <vt:lpstr>UE-170033 LR Data Summary</vt:lpstr>
      <vt:lpstr>JAP-10 Page 1 (FPC)</vt:lpstr>
      <vt:lpstr>2017 GRC PCA Costs (no MS)</vt:lpstr>
      <vt:lpstr>2017 GRC PCA Costs (2018 ERF)</vt:lpstr>
      <vt:lpstr>Exh.A-1 Settlement</vt:lpstr>
      <vt:lpstr>2017 GRC - No MS Def</vt:lpstr>
      <vt:lpstr>'2017 GRC PCA Costs (2018 ERF)'!Print_Area</vt:lpstr>
      <vt:lpstr>'Rate Impact'!Print_Area</vt:lpstr>
      <vt:lpstr>'Rate Spread '!Print_Area</vt:lpstr>
      <vt:lpstr>'Street &amp; AreaLighting (FPC)'!Print_Area</vt:lpstr>
      <vt:lpstr>'Summary Normal Monthly kWh'!Print_Area</vt:lpstr>
      <vt:lpstr>'UE-170033 LR Data Summary'!Print_Area</vt:lpstr>
      <vt:lpstr>'Street &amp; AreaLighting (FPC)'!Print_Titles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Pamela Rasanen</dc:creator>
  <cp:lastModifiedBy>Puget Sound Energy</cp:lastModifiedBy>
  <cp:lastPrinted>2019-03-27T22:25:42Z</cp:lastPrinted>
  <dcterms:created xsi:type="dcterms:W3CDTF">2001-02-07T23:54:25Z</dcterms:created>
  <dcterms:modified xsi:type="dcterms:W3CDTF">2019-03-29T21:10:02Z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0x0101006E56B4D1795A2E4DB2F0B01679ED314A001860151C8D700944907473FE8097AFC4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