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Common\Planning &amp; Analytics\Business Plans (ACP)\2019\WA Elect\2019 WA Electric ACP FINAL\Native Files\"/>
    </mc:Choice>
  </mc:AlternateContent>
  <bookViews>
    <workbookView xWindow="0" yWindow="0" windowWidth="28800" windowHeight="12420"/>
  </bookViews>
  <sheets>
    <sheet name="App F Programs Summary" sheetId="1" r:id="rId1"/>
    <sheet name="ESRI_MAPINFO_SHEET" sheetId="2" state="veryHidden" r:id="rId2"/>
  </sheets>
  <externalReferences>
    <externalReference r:id="rId3"/>
  </externalReferences>
  <definedNames>
    <definedName name="_xlnm.Print_Area" localSheetId="0">'App F Programs Summary'!$A$1:$J$44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D32" i="1"/>
  <c r="J32" i="1" s="1"/>
  <c r="A32" i="1"/>
  <c r="J30" i="1"/>
  <c r="D30" i="1"/>
  <c r="C30" i="1"/>
  <c r="I30" i="1" s="1"/>
  <c r="G26" i="1"/>
  <c r="F26" i="1"/>
  <c r="D26" i="1"/>
  <c r="D25" i="1"/>
  <c r="J25" i="1" s="1"/>
  <c r="C25" i="1"/>
  <c r="I25" i="1" s="1"/>
  <c r="A25" i="1"/>
  <c r="D24" i="1"/>
  <c r="J24" i="1" s="1"/>
  <c r="C24" i="1"/>
  <c r="I24" i="1" s="1"/>
  <c r="A24" i="1"/>
  <c r="J23" i="1"/>
  <c r="I23" i="1"/>
  <c r="D22" i="1"/>
  <c r="C22" i="1"/>
  <c r="I22" i="1" s="1"/>
  <c r="A22" i="1"/>
  <c r="D21" i="1"/>
  <c r="C21" i="1"/>
  <c r="I21" i="1" s="1"/>
  <c r="D20" i="1"/>
  <c r="J20" i="1" s="1"/>
  <c r="C20" i="1"/>
  <c r="I20" i="1" s="1"/>
  <c r="D19" i="1"/>
  <c r="J19" i="1" s="1"/>
  <c r="C19" i="1"/>
  <c r="I19" i="1" s="1"/>
  <c r="A19" i="1"/>
  <c r="D18" i="1"/>
  <c r="J18" i="1" s="1"/>
  <c r="C18" i="1"/>
  <c r="I18" i="1" s="1"/>
  <c r="D17" i="1"/>
  <c r="J17" i="1" s="1"/>
  <c r="C17" i="1"/>
  <c r="I17" i="1" s="1"/>
  <c r="D16" i="1"/>
  <c r="C16" i="1"/>
  <c r="I16" i="1" s="1"/>
  <c r="D15" i="1"/>
  <c r="J15" i="1" s="1"/>
  <c r="C15" i="1"/>
  <c r="C26" i="1" s="1"/>
  <c r="G13" i="1"/>
  <c r="F13" i="1"/>
  <c r="D13" i="1"/>
  <c r="J13" i="1" s="1"/>
  <c r="D12" i="1"/>
  <c r="C12" i="1"/>
  <c r="I12" i="1" s="1"/>
  <c r="J11" i="1"/>
  <c r="D11" i="1"/>
  <c r="C11" i="1"/>
  <c r="I11" i="1" s="1"/>
  <c r="A11" i="1"/>
  <c r="J10" i="1"/>
  <c r="I10" i="1"/>
  <c r="J9" i="1"/>
  <c r="I9" i="1"/>
  <c r="D8" i="1"/>
  <c r="J8" i="1" s="1"/>
  <c r="C8" i="1"/>
  <c r="G6" i="1"/>
  <c r="F6" i="1"/>
  <c r="J5" i="1"/>
  <c r="I5" i="1"/>
  <c r="D4" i="1"/>
  <c r="C4" i="1"/>
  <c r="C6" i="1" s="1"/>
  <c r="I6" i="1" s="1"/>
  <c r="I4" i="1" l="1"/>
  <c r="F28" i="1"/>
  <c r="F34" i="1" s="1"/>
  <c r="C13" i="1"/>
  <c r="I13" i="1" s="1"/>
  <c r="G28" i="1"/>
  <c r="G34" i="1" s="1"/>
  <c r="I26" i="1"/>
  <c r="C28" i="1"/>
  <c r="D6" i="1"/>
  <c r="D28" i="1"/>
  <c r="J4" i="1"/>
  <c r="I8" i="1"/>
  <c r="J12" i="1"/>
  <c r="I15" i="1"/>
  <c r="J16" i="1"/>
  <c r="J21" i="1"/>
  <c r="J22" i="1"/>
  <c r="J26" i="1"/>
  <c r="E15" i="1"/>
  <c r="J28" i="1" l="1"/>
  <c r="D34" i="1"/>
  <c r="J6" i="1"/>
  <c r="C34" i="1"/>
  <c r="I34" i="1" s="1"/>
  <c r="I28" i="1"/>
  <c r="J34" i="1" l="1"/>
</calcChain>
</file>

<file path=xl/sharedStrings.xml><?xml version="1.0" encoding="utf-8"?>
<sst xmlns="http://schemas.openxmlformats.org/spreadsheetml/2006/main" count="27" uniqueCount="23">
  <si>
    <t>Increase/(Decrease)</t>
  </si>
  <si>
    <t>Program:</t>
  </si>
  <si>
    <t>MWh Savings</t>
  </si>
  <si>
    <t>Estimated Electric Budget</t>
  </si>
  <si>
    <t xml:space="preserve">WA LI </t>
  </si>
  <si>
    <t>LI Conversions*</t>
  </si>
  <si>
    <t>Washington Low Income</t>
  </si>
  <si>
    <t>Residential Prescriptive</t>
  </si>
  <si>
    <t>Behavioral Program**</t>
  </si>
  <si>
    <t>Residential Conversions*</t>
  </si>
  <si>
    <t>Simple Steps, Smart Savings</t>
  </si>
  <si>
    <t>Residential</t>
  </si>
  <si>
    <t>Nonresidential lighting interior</t>
  </si>
  <si>
    <t>Nonresidential lighting exterior</t>
  </si>
  <si>
    <t>Site Specific</t>
  </si>
  <si>
    <t>Prescriptive Shell</t>
  </si>
  <si>
    <t>Green Motors</t>
  </si>
  <si>
    <t>Fleet Heat</t>
  </si>
  <si>
    <t>Multifamily Market Transformation*</t>
  </si>
  <si>
    <t>Non-Residential</t>
  </si>
  <si>
    <t>Total Before NEEA</t>
  </si>
  <si>
    <t>NEEA &amp; CPA</t>
  </si>
  <si>
    <t>WA 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</si>
</sst>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ont="1" applyFill="1" applyBorder="1"/>
    <xf numFmtId="164" fontId="2" fillId="2" borderId="0" xfId="1" applyNumberFormat="1" applyFont="1" applyFill="1" applyAlignment="1">
      <alignment horizontal="center"/>
    </xf>
    <xf numFmtId="165" fontId="2" fillId="2" borderId="0" xfId="2" applyNumberFormat="1" applyFont="1" applyFill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164" fontId="0" fillId="2" borderId="0" xfId="1" applyNumberFormat="1" applyFont="1" applyFill="1"/>
    <xf numFmtId="165" fontId="0" fillId="2" borderId="0" xfId="2" applyNumberFormat="1" applyFont="1" applyFill="1"/>
    <xf numFmtId="165" fontId="0" fillId="2" borderId="0" xfId="2" applyNumberFormat="1" applyFont="1" applyFill="1" applyBorder="1"/>
    <xf numFmtId="9" fontId="0" fillId="2" borderId="0" xfId="3" applyFont="1" applyFill="1"/>
    <xf numFmtId="0" fontId="0" fillId="2" borderId="2" xfId="0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165" fontId="0" fillId="2" borderId="2" xfId="2" applyNumberFormat="1" applyFont="1" applyFill="1" applyBorder="1"/>
    <xf numFmtId="164" fontId="0" fillId="2" borderId="2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64" fontId="0" fillId="2" borderId="0" xfId="0" applyNumberFormat="1" applyFont="1" applyFill="1"/>
    <xf numFmtId="164" fontId="0" fillId="2" borderId="0" xfId="1" applyNumberFormat="1" applyFont="1" applyFill="1" applyBorder="1"/>
    <xf numFmtId="0" fontId="0" fillId="0" borderId="0" xfId="0" applyFont="1" applyFill="1"/>
    <xf numFmtId="43" fontId="0" fillId="2" borderId="0" xfId="1" applyFont="1" applyFill="1"/>
    <xf numFmtId="0" fontId="0" fillId="2" borderId="2" xfId="0" applyFont="1" applyFill="1" applyBorder="1" applyAlignment="1">
      <alignment horizontal="center" wrapText="1"/>
    </xf>
    <xf numFmtId="164" fontId="0" fillId="2" borderId="0" xfId="1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165" fontId="0" fillId="2" borderId="2" xfId="2" applyNumberFormat="1" applyFont="1" applyFill="1" applyBorder="1" applyAlignment="1">
      <alignment horizontal="center"/>
    </xf>
    <xf numFmtId="165" fontId="0" fillId="2" borderId="0" xfId="0" applyNumberFormat="1" applyFont="1" applyFill="1"/>
    <xf numFmtId="0" fontId="2" fillId="2" borderId="0" xfId="0" applyFont="1" applyFill="1"/>
    <xf numFmtId="165" fontId="2" fillId="2" borderId="0" xfId="0" applyNumberFormat="1" applyFont="1" applyFill="1"/>
    <xf numFmtId="165" fontId="0" fillId="2" borderId="0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139212</xdr:colOff>
      <xdr:row>35</xdr:row>
      <xdr:rowOff>95250</xdr:rowOff>
    </xdr:from>
    <xdr:to>
      <xdr:col>10</xdr:col>
      <xdr:colOff>14653</xdr:colOff>
      <xdr:row>44</xdr:row>
      <xdr:rowOff>0</xdr:rowOff>
    </xdr:to>
    <xdr:sp macro="" textlink="">
      <xdr:nvSpPr>
        <xdr:cNvPr id="2" name="TextBox 1"/>
        <xdr:cNvSpPr txBox="1"/>
      </xdr:nvSpPr>
      <xdr:spPr>
        <a:xfrm>
          <a:off x="139212" y="7191375"/>
          <a:ext cx="7819291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*</a:t>
          </a:r>
          <a:r>
            <a:rPr lang="en-US" sz="1000" baseline="0"/>
            <a:t> 2019 ACP does not include programs related to fuel conversions. These include the Residential Fuel Efficiency, Low-Income Conversion and Multifamily Market Transformation programs.</a:t>
          </a:r>
        </a:p>
        <a:p>
          <a:endParaRPr lang="en-US" sz="1000" baseline="0"/>
        </a:p>
        <a:p>
          <a:r>
            <a:rPr lang="en-US" sz="1000" baseline="0"/>
            <a:t>** The 2018-2019 I-937 savings target included 15,386 MWh of additional saving based on estimates from Avista's former home energy report program. These savings were in addition to the pro-rata share of the 10-year conservation potential of 73,636 MWh. Avista chose to keep the estimatedd savings in its DSM portfolio as an increase to its overall I-937 target.  For 2019, Avista is continuing to pursue a behavioral pilot porgram and that pilot is schedueld to conclude in the summer of 2019. At this time, Avista does not have a forcast of estimated savings.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Planning%20&amp;%20Analytics/Business%20Plans%20(ACP)/2019/WA%20Elect/2019%20Washington%20Electric%20B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6 - ESGroc &amp; Food (2)"/>
      <sheetName val="Intro"/>
      <sheetName val="1.0 - NG AC"/>
      <sheetName val="1.1 - Electric AC"/>
      <sheetName val="2.0 - NEBs"/>
      <sheetName val="2.0 - Source"/>
      <sheetName val="3.1 - Res Pres wo Conv"/>
      <sheetName val="3.2 - MF Direct Instal"/>
      <sheetName val="3.3 - SSSS"/>
      <sheetName val="3.4 - Open"/>
      <sheetName val="3.5 - WA LI"/>
      <sheetName val="3.6 - Open"/>
      <sheetName val="3.7 - Int Ltg"/>
      <sheetName val="3.8 - Ext Ltg"/>
      <sheetName val="3.9 - SS"/>
      <sheetName val="3.10 - NRShell"/>
      <sheetName val="3.13 - GreenMotor"/>
      <sheetName val="3.15 - Fleet"/>
      <sheetName val="3.14 - VFD"/>
      <sheetName val="3.19 - Grocer"/>
      <sheetName val="3.19 - Food"/>
      <sheetName val="3.20 - AirGuardian"/>
      <sheetName val="4.0 - Elec Program Summary"/>
      <sheetName val="5.0 - NIUC Split"/>
      <sheetName val="6.0 - Graphs"/>
      <sheetName val="7.0 - Tables"/>
      <sheetName val="8.0 - Programs Summary"/>
      <sheetName val="EM&amp;V Plan Tables"/>
      <sheetName val="Sheet3"/>
      <sheetName val="App A Table 1 and App C"/>
      <sheetName val="App F Programs Summary"/>
      <sheetName val="App F Programs Summary (2)"/>
      <sheetName val="Rebate Table - App A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>
        <row r="96">
          <cell r="AB96">
            <v>1497868.8259419713</v>
          </cell>
        </row>
      </sheetData>
      <sheetData sheetId="7">
        <row r="103">
          <cell r="AB103">
            <v>2626050</v>
          </cell>
        </row>
      </sheetData>
      <sheetData sheetId="8">
        <row r="102">
          <cell r="AB102">
            <v>8732385.5964262001</v>
          </cell>
        </row>
      </sheetData>
      <sheetData sheetId="9"/>
      <sheetData sheetId="10">
        <row r="103">
          <cell r="AC103">
            <v>319453.90000000002</v>
          </cell>
        </row>
      </sheetData>
      <sheetData sheetId="11"/>
      <sheetData sheetId="12">
        <row r="101">
          <cell r="AB101">
            <v>12229937.946116667</v>
          </cell>
        </row>
      </sheetData>
      <sheetData sheetId="13">
        <row r="103">
          <cell r="AB103">
            <v>7519117.4611579515</v>
          </cell>
        </row>
      </sheetData>
      <sheetData sheetId="14">
        <row r="103">
          <cell r="AB103">
            <v>14500000</v>
          </cell>
        </row>
      </sheetData>
      <sheetData sheetId="15">
        <row r="103">
          <cell r="AB103">
            <v>9013</v>
          </cell>
        </row>
      </sheetData>
      <sheetData sheetId="16">
        <row r="103">
          <cell r="AB103">
            <v>52126</v>
          </cell>
        </row>
      </sheetData>
      <sheetData sheetId="17">
        <row r="103">
          <cell r="AB103">
            <v>400000</v>
          </cell>
        </row>
      </sheetData>
      <sheetData sheetId="18">
        <row r="1">
          <cell r="A1" t="str">
            <v>Variable Frequency Drives</v>
          </cell>
        </row>
        <row r="103">
          <cell r="AB103">
            <v>735510</v>
          </cell>
        </row>
      </sheetData>
      <sheetData sheetId="19"/>
      <sheetData sheetId="20">
        <row r="1">
          <cell r="A1" t="str">
            <v>Food Services</v>
          </cell>
        </row>
        <row r="130">
          <cell r="AB130">
            <v>52709.778200000015</v>
          </cell>
        </row>
      </sheetData>
      <sheetData sheetId="21">
        <row r="1">
          <cell r="A1" t="str">
            <v>AirGuardian</v>
          </cell>
        </row>
        <row r="103">
          <cell r="AB103">
            <v>42000</v>
          </cell>
        </row>
      </sheetData>
      <sheetData sheetId="22">
        <row r="9">
          <cell r="A9" t="str">
            <v>Multifamily Direct Install</v>
          </cell>
        </row>
        <row r="12">
          <cell r="L12">
            <v>2098315.5031500398</v>
          </cell>
          <cell r="P12">
            <v>477434.37148499989</v>
          </cell>
          <cell r="S12">
            <v>965082.45550264686</v>
          </cell>
        </row>
        <row r="21">
          <cell r="A21" t="str">
            <v>Grocer</v>
          </cell>
          <cell r="B21">
            <v>441803</v>
          </cell>
        </row>
        <row r="24">
          <cell r="L24">
            <v>6058868.2347137155</v>
          </cell>
          <cell r="P24">
            <v>2606.3000000000002</v>
          </cell>
          <cell r="S24">
            <v>2081973.2140879922</v>
          </cell>
        </row>
      </sheetData>
      <sheetData sheetId="23">
        <row r="5">
          <cell r="J5">
            <v>1400000</v>
          </cell>
          <cell r="K5">
            <v>105000</v>
          </cell>
        </row>
      </sheetData>
      <sheetData sheetId="24"/>
      <sheetData sheetId="25"/>
      <sheetData sheetId="26">
        <row r="4">
          <cell r="C4">
            <v>966495.91403618222</v>
          </cell>
        </row>
        <row r="7">
          <cell r="C7">
            <v>473192.32823357213</v>
          </cell>
        </row>
        <row r="8">
          <cell r="C8">
            <v>1379395.5708169402</v>
          </cell>
        </row>
        <row r="9">
          <cell r="C9">
            <v>1688244.4310871745</v>
          </cell>
        </row>
        <row r="12">
          <cell r="C12">
            <v>2940111.0458496273</v>
          </cell>
        </row>
        <row r="13">
          <cell r="C13">
            <v>1698123.9860782926</v>
          </cell>
        </row>
        <row r="14">
          <cell r="C14">
            <v>3201976.5286313808</v>
          </cell>
        </row>
        <row r="15">
          <cell r="C15">
            <v>2384.2123027787857</v>
          </cell>
        </row>
        <row r="16">
          <cell r="C16">
            <v>117711.5416913236</v>
          </cell>
        </row>
        <row r="17">
          <cell r="C17">
            <v>10555.4212754731</v>
          </cell>
        </row>
        <row r="18">
          <cell r="C18">
            <v>45917.05955140377</v>
          </cell>
        </row>
        <row r="19">
          <cell r="C19">
            <v>103646.02388381491</v>
          </cell>
        </row>
        <row r="20">
          <cell r="C20">
            <v>11211.303888958213</v>
          </cell>
        </row>
        <row r="21">
          <cell r="C21">
            <v>11810.625648654306</v>
          </cell>
        </row>
        <row r="30">
          <cell r="A30" t="str">
            <v>CEEP &amp; Pilots</v>
          </cell>
          <cell r="C30">
            <v>1030000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/>
  </sheetViews>
  <sheetFormatPr defaultColWidth="9.140625" defaultRowHeight="15" x14ac:dyDescent="0.25"/>
  <cols>
    <col min="1" max="1" width="37.85546875" style="6" customWidth="1"/>
    <col min="2" max="2" width="1.140625" style="13" customWidth="1"/>
    <col min="3" max="3" width="11.7109375" style="40" customWidth="1"/>
    <col min="4" max="4" width="15.28515625" style="40" customWidth="1"/>
    <col min="5" max="5" width="1.140625" style="13" customWidth="1"/>
    <col min="6" max="6" width="10.42578125" style="6" customWidth="1"/>
    <col min="7" max="7" width="14.28515625" style="6" customWidth="1"/>
    <col min="8" max="8" width="1.140625" style="13" customWidth="1"/>
    <col min="9" max="9" width="10.85546875" style="6" customWidth="1"/>
    <col min="10" max="10" width="15.28515625" style="6" customWidth="1"/>
    <col min="11" max="11" width="9.140625" style="6"/>
    <col min="12" max="12" width="14.28515625" style="6" bestFit="1" customWidth="1"/>
    <col min="13" max="16384" width="9.140625" style="6"/>
  </cols>
  <sheetData>
    <row r="1" spans="1:13" ht="21" x14ac:dyDescent="0.35">
      <c r="A1" s="1"/>
      <c r="B1" s="2"/>
      <c r="C1" s="3">
        <v>2019</v>
      </c>
      <c r="D1" s="3"/>
      <c r="E1" s="4"/>
      <c r="F1" s="5">
        <v>2018</v>
      </c>
      <c r="G1" s="5"/>
      <c r="H1" s="4"/>
      <c r="I1" s="5" t="s">
        <v>0</v>
      </c>
      <c r="J1" s="5"/>
    </row>
    <row r="2" spans="1:13" ht="30" x14ac:dyDescent="0.25">
      <c r="A2" s="7" t="s">
        <v>1</v>
      </c>
      <c r="B2" s="8"/>
      <c r="C2" s="9" t="s">
        <v>2</v>
      </c>
      <c r="D2" s="9" t="s">
        <v>3</v>
      </c>
      <c r="E2" s="8"/>
      <c r="F2" s="7" t="s">
        <v>2</v>
      </c>
      <c r="G2" s="7" t="s">
        <v>3</v>
      </c>
      <c r="H2" s="8"/>
      <c r="I2" s="7" t="s">
        <v>2</v>
      </c>
      <c r="J2" s="7" t="s">
        <v>3</v>
      </c>
    </row>
    <row r="3" spans="1:13" x14ac:dyDescent="0.25">
      <c r="A3" s="10"/>
      <c r="B3" s="11"/>
      <c r="C3" s="12"/>
      <c r="D3" s="12"/>
      <c r="E3" s="11"/>
    </row>
    <row r="4" spans="1:13" x14ac:dyDescent="0.25">
      <c r="A4" s="10" t="s">
        <v>4</v>
      </c>
      <c r="B4" s="11"/>
      <c r="C4" s="14">
        <f>'[1]3.5 - WA LI'!AC103/1000</f>
        <v>319.45390000000003</v>
      </c>
      <c r="D4" s="15">
        <f>'[1]8.0 - Programs Summary'!C4</f>
        <v>966495.91403618222</v>
      </c>
      <c r="E4" s="16"/>
      <c r="F4" s="17">
        <v>731</v>
      </c>
      <c r="G4" s="18">
        <v>1121286</v>
      </c>
      <c r="H4" s="19"/>
      <c r="I4" s="17">
        <f>C4 -F4</f>
        <v>-411.54609999999997</v>
      </c>
      <c r="J4" s="18">
        <f>D4-G4</f>
        <v>-154790.08596381778</v>
      </c>
    </row>
    <row r="5" spans="1:13" ht="15.75" thickBot="1" x14ac:dyDescent="0.3">
      <c r="A5" s="21" t="s">
        <v>5</v>
      </c>
      <c r="B5" s="11"/>
      <c r="C5" s="22">
        <v>0</v>
      </c>
      <c r="D5" s="23">
        <v>0</v>
      </c>
      <c r="E5" s="16"/>
      <c r="F5" s="24">
        <v>117</v>
      </c>
      <c r="G5" s="25">
        <v>160681</v>
      </c>
      <c r="H5" s="19"/>
      <c r="I5" s="26">
        <f>C5 -F5</f>
        <v>-117</v>
      </c>
      <c r="J5" s="25">
        <f>D5-G5</f>
        <v>-160681</v>
      </c>
    </row>
    <row r="6" spans="1:13" ht="15.75" thickTop="1" x14ac:dyDescent="0.25">
      <c r="A6" s="11" t="s">
        <v>6</v>
      </c>
      <c r="B6" s="11"/>
      <c r="C6" s="27">
        <f>C4+C5</f>
        <v>319.45390000000003</v>
      </c>
      <c r="D6" s="15">
        <f>D4+D5</f>
        <v>966495.91403618222</v>
      </c>
      <c r="E6" s="16"/>
      <c r="F6" s="28">
        <f t="shared" ref="F6:G6" si="0">F4+F5</f>
        <v>848</v>
      </c>
      <c r="G6" s="29">
        <f t="shared" si="0"/>
        <v>1281967</v>
      </c>
      <c r="H6" s="16"/>
      <c r="I6" s="28">
        <f>C6 -F6</f>
        <v>-528.54610000000002</v>
      </c>
      <c r="J6" s="29">
        <f>D6-G6</f>
        <v>-315471.08596381778</v>
      </c>
    </row>
    <row r="7" spans="1:13" x14ac:dyDescent="0.25">
      <c r="A7" s="10"/>
      <c r="B7" s="11"/>
      <c r="C7" s="14"/>
      <c r="D7" s="15"/>
      <c r="E7" s="16"/>
      <c r="F7" s="17"/>
      <c r="G7" s="18"/>
      <c r="H7" s="19"/>
      <c r="I7" s="17"/>
      <c r="J7" s="18"/>
    </row>
    <row r="8" spans="1:13" x14ac:dyDescent="0.25">
      <c r="A8" s="11" t="s">
        <v>7</v>
      </c>
      <c r="B8" s="11"/>
      <c r="C8" s="14">
        <f>'[1]3.1 - Res Pres wo Conv'!AB96/1000</f>
        <v>1497.8688259419712</v>
      </c>
      <c r="D8" s="15">
        <f>'[1]8.0 - Programs Summary'!C7</f>
        <v>473192.32823357213</v>
      </c>
      <c r="E8" s="16"/>
      <c r="F8" s="17">
        <v>1195</v>
      </c>
      <c r="G8" s="18">
        <v>276122</v>
      </c>
      <c r="H8" s="19"/>
      <c r="I8" s="17">
        <f t="shared" ref="I8:I12" si="1">C8 -F8</f>
        <v>302.86882594197118</v>
      </c>
      <c r="J8" s="18">
        <f t="shared" ref="J8:J12" si="2">D8-G8</f>
        <v>197070.32823357213</v>
      </c>
    </row>
    <row r="9" spans="1:13" x14ac:dyDescent="0.25">
      <c r="A9" s="11" t="s">
        <v>8</v>
      </c>
      <c r="B9" s="11"/>
      <c r="C9" s="14">
        <v>0</v>
      </c>
      <c r="D9" s="15">
        <v>0</v>
      </c>
      <c r="E9" s="16"/>
      <c r="F9" s="17">
        <v>7693</v>
      </c>
      <c r="G9" s="18">
        <v>35968</v>
      </c>
      <c r="H9" s="19"/>
      <c r="I9" s="17">
        <f t="shared" si="1"/>
        <v>-7693</v>
      </c>
      <c r="J9" s="18">
        <f t="shared" si="2"/>
        <v>-35968</v>
      </c>
      <c r="M9" s="30"/>
    </row>
    <row r="10" spans="1:13" x14ac:dyDescent="0.25">
      <c r="A10" s="11" t="s">
        <v>9</v>
      </c>
      <c r="B10" s="11"/>
      <c r="C10" s="14">
        <v>0</v>
      </c>
      <c r="D10" s="15">
        <v>0</v>
      </c>
      <c r="E10" s="16"/>
      <c r="F10" s="17">
        <v>12511</v>
      </c>
      <c r="G10" s="18">
        <v>3766476</v>
      </c>
      <c r="H10" s="19"/>
      <c r="I10" s="17">
        <f t="shared" si="1"/>
        <v>-12511</v>
      </c>
      <c r="J10" s="18">
        <f t="shared" si="2"/>
        <v>-3766476</v>
      </c>
    </row>
    <row r="11" spans="1:13" x14ac:dyDescent="0.25">
      <c r="A11" s="11" t="str">
        <f>'[1]4.0 - Elec Program Summary'!A9</f>
        <v>Multifamily Direct Install</v>
      </c>
      <c r="B11" s="11"/>
      <c r="C11" s="14">
        <f>'[1]3.2 - MF Direct Instal'!AB103/1000</f>
        <v>2626.05</v>
      </c>
      <c r="D11" s="15">
        <f>'[1]8.0 - Programs Summary'!C8</f>
        <v>1379395.5708169402</v>
      </c>
      <c r="E11" s="16"/>
      <c r="F11" s="28">
        <v>0</v>
      </c>
      <c r="G11" s="18">
        <v>0</v>
      </c>
      <c r="H11" s="19"/>
      <c r="I11" s="17">
        <f t="shared" si="1"/>
        <v>2626.05</v>
      </c>
      <c r="J11" s="18">
        <f t="shared" si="2"/>
        <v>1379395.5708169402</v>
      </c>
    </row>
    <row r="12" spans="1:13" ht="15.75" thickBot="1" x14ac:dyDescent="0.3">
      <c r="A12" s="21" t="s">
        <v>10</v>
      </c>
      <c r="B12" s="11"/>
      <c r="C12" s="22">
        <f>'[1]3.3 - SSSS'!AB102/1000</f>
        <v>8732.3855964262002</v>
      </c>
      <c r="D12" s="23">
        <f>'[1]8.0 - Programs Summary'!C9</f>
        <v>1688244.4310871745</v>
      </c>
      <c r="E12" s="16"/>
      <c r="F12" s="26">
        <v>11930</v>
      </c>
      <c r="G12" s="25">
        <v>2194277</v>
      </c>
      <c r="H12" s="19"/>
      <c r="I12" s="26">
        <f t="shared" si="1"/>
        <v>-3197.6144035737998</v>
      </c>
      <c r="J12" s="25">
        <f t="shared" si="2"/>
        <v>-506032.56891282555</v>
      </c>
    </row>
    <row r="13" spans="1:13" ht="15.75" thickTop="1" x14ac:dyDescent="0.25">
      <c r="A13" s="11" t="s">
        <v>11</v>
      </c>
      <c r="B13" s="11"/>
      <c r="C13" s="14">
        <f>SUM(C8:C12)</f>
        <v>12856.304422368172</v>
      </c>
      <c r="D13" s="15">
        <f>'[1]4.0 - Elec Program Summary'!L12+'[1]4.0 - Elec Program Summary'!P12+'[1]4.0 - Elec Program Summary'!S12</f>
        <v>3540832.3301376868</v>
      </c>
      <c r="E13" s="16"/>
      <c r="F13" s="17">
        <f>SUM(F8:F12)</f>
        <v>33329</v>
      </c>
      <c r="G13" s="17">
        <f>SUM(G8:G12)</f>
        <v>6272843</v>
      </c>
      <c r="H13" s="31"/>
      <c r="I13" s="17">
        <f>C13 -F13</f>
        <v>-20472.695577631828</v>
      </c>
      <c r="J13" s="18">
        <f>D13-G13</f>
        <v>-2732010.6698623132</v>
      </c>
    </row>
    <row r="14" spans="1:13" x14ac:dyDescent="0.25">
      <c r="A14" s="10"/>
      <c r="B14" s="11"/>
      <c r="C14" s="14"/>
      <c r="D14" s="15"/>
      <c r="E14" s="16"/>
      <c r="F14" s="17"/>
      <c r="G14" s="18"/>
      <c r="H14" s="19"/>
      <c r="I14" s="17"/>
      <c r="J14" s="18"/>
    </row>
    <row r="15" spans="1:13" x14ac:dyDescent="0.25">
      <c r="A15" s="11" t="s">
        <v>12</v>
      </c>
      <c r="B15" s="11"/>
      <c r="C15" s="14">
        <f>'[1]3.7 - Int Ltg'!AB101/1000</f>
        <v>12229.937946116666</v>
      </c>
      <c r="D15" s="15">
        <f>'[1]8.0 - Programs Summary'!C12</f>
        <v>2940111.0458496273</v>
      </c>
      <c r="E15" s="16">
        <f>D15/C15</f>
        <v>240.40277708712264</v>
      </c>
      <c r="F15" s="17">
        <v>7303</v>
      </c>
      <c r="G15" s="18">
        <v>1563959.198777535</v>
      </c>
      <c r="H15" s="19"/>
      <c r="I15" s="17">
        <f t="shared" ref="I15:I25" si="3">C15 -F15</f>
        <v>4926.9379461166664</v>
      </c>
      <c r="J15" s="18">
        <f t="shared" ref="J15:J25" si="4">D15-G15</f>
        <v>1376151.8470720924</v>
      </c>
    </row>
    <row r="16" spans="1:13" x14ac:dyDescent="0.25">
      <c r="A16" s="11" t="s">
        <v>13</v>
      </c>
      <c r="B16" s="11"/>
      <c r="C16" s="14">
        <f>'[1]3.8 - Ext Ltg'!AB103/1000</f>
        <v>7519.1174611579518</v>
      </c>
      <c r="D16" s="15">
        <f>'[1]8.0 - Programs Summary'!C13</f>
        <v>1698123.9860782926</v>
      </c>
      <c r="E16" s="16"/>
      <c r="F16" s="17">
        <v>2518</v>
      </c>
      <c r="G16" s="18">
        <v>551674.46270296781</v>
      </c>
      <c r="H16" s="19"/>
      <c r="I16" s="17">
        <f t="shared" si="3"/>
        <v>5001.1174611579518</v>
      </c>
      <c r="J16" s="18">
        <f t="shared" si="4"/>
        <v>1146449.5233753249</v>
      </c>
      <c r="L16" s="32"/>
    </row>
    <row r="17" spans="1:12" x14ac:dyDescent="0.25">
      <c r="A17" s="11" t="s">
        <v>14</v>
      </c>
      <c r="B17" s="11"/>
      <c r="C17" s="14">
        <f>'[1]3.9 - SS'!AB103/1000</f>
        <v>14500</v>
      </c>
      <c r="D17" s="15">
        <f>'[1]8.0 - Programs Summary'!C14</f>
        <v>3201976.5286313808</v>
      </c>
      <c r="E17" s="16"/>
      <c r="F17" s="17">
        <v>9000</v>
      </c>
      <c r="G17" s="18">
        <v>1990092.6465609067</v>
      </c>
      <c r="H17" s="19"/>
      <c r="I17" s="17">
        <f t="shared" si="3"/>
        <v>5500</v>
      </c>
      <c r="J17" s="18">
        <f t="shared" si="4"/>
        <v>1211883.8820704741</v>
      </c>
    </row>
    <row r="18" spans="1:12" x14ac:dyDescent="0.25">
      <c r="A18" s="11" t="s">
        <v>15</v>
      </c>
      <c r="B18" s="11"/>
      <c r="C18" s="14">
        <f>'[1]3.10 - NRShell'!AB103/1000</f>
        <v>9.0129999999999999</v>
      </c>
      <c r="D18" s="15">
        <f>'[1]8.0 - Programs Summary'!C15</f>
        <v>2384.2123027787857</v>
      </c>
      <c r="E18" s="16"/>
      <c r="F18" s="17">
        <v>8</v>
      </c>
      <c r="G18" s="18">
        <v>2005.4537001924323</v>
      </c>
      <c r="H18" s="19"/>
      <c r="I18" s="17">
        <f t="shared" si="3"/>
        <v>1.0129999999999999</v>
      </c>
      <c r="J18" s="18">
        <f t="shared" si="4"/>
        <v>378.75860258635339</v>
      </c>
      <c r="L18" s="33"/>
    </row>
    <row r="19" spans="1:12" x14ac:dyDescent="0.25">
      <c r="A19" s="11" t="str">
        <f>'[1]3.14 - VFD'!A1</f>
        <v>Variable Frequency Drives</v>
      </c>
      <c r="B19" s="11"/>
      <c r="C19" s="14">
        <f>'[1]3.14 - VFD'!AB103/1000</f>
        <v>735.51</v>
      </c>
      <c r="D19" s="15">
        <f>'[1]8.0 - Programs Summary'!C16</f>
        <v>117711.5416913236</v>
      </c>
      <c r="E19" s="16"/>
      <c r="F19" s="17">
        <v>452</v>
      </c>
      <c r="G19" s="18">
        <v>70036.935001287522</v>
      </c>
      <c r="H19" s="19"/>
      <c r="I19" s="17">
        <f t="shared" si="3"/>
        <v>283.51</v>
      </c>
      <c r="J19" s="18">
        <f t="shared" si="4"/>
        <v>47674.606690036075</v>
      </c>
      <c r="L19" s="33"/>
    </row>
    <row r="20" spans="1:12" x14ac:dyDescent="0.25">
      <c r="A20" s="11" t="s">
        <v>16</v>
      </c>
      <c r="B20" s="11"/>
      <c r="C20" s="14">
        <f>'[1]3.13 - GreenMotor'!AB103/1000</f>
        <v>52.125999999999998</v>
      </c>
      <c r="D20" s="15">
        <f>'[1]8.0 - Programs Summary'!C17</f>
        <v>10555.4212754731</v>
      </c>
      <c r="E20" s="16"/>
      <c r="F20" s="17">
        <v>79</v>
      </c>
      <c r="G20" s="18">
        <v>13198.222497103923</v>
      </c>
      <c r="H20" s="19"/>
      <c r="I20" s="17">
        <f t="shared" si="3"/>
        <v>-26.874000000000002</v>
      </c>
      <c r="J20" s="18">
        <f t="shared" si="4"/>
        <v>-2642.8012216308234</v>
      </c>
      <c r="L20" s="33"/>
    </row>
    <row r="21" spans="1:12" x14ac:dyDescent="0.25">
      <c r="A21" s="11" t="s">
        <v>17</v>
      </c>
      <c r="B21" s="11"/>
      <c r="C21" s="14">
        <f>'[1]3.15 - Fleet'!AB103/1000</f>
        <v>400</v>
      </c>
      <c r="D21" s="15">
        <f>'[1]8.0 - Programs Summary'!C18</f>
        <v>45917.05955140377</v>
      </c>
      <c r="E21" s="16"/>
      <c r="F21" s="17">
        <v>32</v>
      </c>
      <c r="G21" s="18">
        <v>3518.6066061096562</v>
      </c>
      <c r="H21" s="19"/>
      <c r="I21" s="17">
        <f t="shared" si="3"/>
        <v>368</v>
      </c>
      <c r="J21" s="18">
        <f t="shared" si="4"/>
        <v>42398.452945294113</v>
      </c>
      <c r="L21" s="33"/>
    </row>
    <row r="22" spans="1:12" x14ac:dyDescent="0.25">
      <c r="A22" s="11" t="str">
        <f>'[1]4.0 - Elec Program Summary'!A21</f>
        <v>Grocer</v>
      </c>
      <c r="B22" s="11"/>
      <c r="C22" s="14">
        <f>'[1]4.0 - Elec Program Summary'!B21/1000</f>
        <v>441.803</v>
      </c>
      <c r="D22" s="15">
        <f>'[1]8.0 - Programs Summary'!C19</f>
        <v>103646.02388381491</v>
      </c>
      <c r="E22" s="16"/>
      <c r="F22" s="17">
        <v>1438</v>
      </c>
      <c r="G22" s="18">
        <v>420636.72202585579</v>
      </c>
      <c r="H22" s="19"/>
      <c r="I22" s="17">
        <f t="shared" si="3"/>
        <v>-996.197</v>
      </c>
      <c r="J22" s="18">
        <f t="shared" si="4"/>
        <v>-316990.69814204087</v>
      </c>
      <c r="L22" s="33"/>
    </row>
    <row r="23" spans="1:12" x14ac:dyDescent="0.25">
      <c r="A23" s="11" t="s">
        <v>18</v>
      </c>
      <c r="B23" s="11"/>
      <c r="C23" s="14">
        <v>0</v>
      </c>
      <c r="D23" s="15">
        <v>0</v>
      </c>
      <c r="E23" s="16"/>
      <c r="F23" s="17">
        <v>3184</v>
      </c>
      <c r="G23" s="18">
        <v>2226548</v>
      </c>
      <c r="H23" s="19"/>
      <c r="I23" s="17">
        <f t="shared" si="3"/>
        <v>-3184</v>
      </c>
      <c r="J23" s="18">
        <f t="shared" si="4"/>
        <v>-2226548</v>
      </c>
      <c r="L23" s="33"/>
    </row>
    <row r="24" spans="1:12" x14ac:dyDescent="0.25">
      <c r="A24" s="8" t="str">
        <f>'[1]3.19 - Food'!A1</f>
        <v>Food Services</v>
      </c>
      <c r="B24" s="8"/>
      <c r="C24" s="14">
        <f>'[1]3.19 - Food'!AB130/1000</f>
        <v>52.709778200000017</v>
      </c>
      <c r="D24" s="15">
        <f>'[1]8.0 - Programs Summary'!C20</f>
        <v>11211.303888958213</v>
      </c>
      <c r="E24" s="16"/>
      <c r="F24" s="17">
        <v>110</v>
      </c>
      <c r="G24" s="17">
        <v>10235</v>
      </c>
      <c r="H24" s="31"/>
      <c r="I24" s="17">
        <f t="shared" si="3"/>
        <v>-57.290221799999983</v>
      </c>
      <c r="J24" s="18">
        <f t="shared" si="4"/>
        <v>976.30388895821307</v>
      </c>
      <c r="L24" s="33"/>
    </row>
    <row r="25" spans="1:12" ht="15.75" thickBot="1" x14ac:dyDescent="0.3">
      <c r="A25" s="34" t="str">
        <f>'[1]3.20 - AirGuardian'!A1</f>
        <v>AirGuardian</v>
      </c>
      <c r="B25" s="8"/>
      <c r="C25" s="22">
        <f>'[1]3.20 - AirGuardian'!AB103/1000</f>
        <v>42</v>
      </c>
      <c r="D25" s="23">
        <f>'[1]8.0 - Programs Summary'!C21</f>
        <v>11810.625648654306</v>
      </c>
      <c r="E25" s="16"/>
      <c r="F25" s="26">
        <v>42</v>
      </c>
      <c r="G25" s="25">
        <v>11649</v>
      </c>
      <c r="H25" s="19"/>
      <c r="I25" s="26">
        <f t="shared" si="3"/>
        <v>0</v>
      </c>
      <c r="J25" s="25">
        <f t="shared" si="4"/>
        <v>161.62564865430613</v>
      </c>
      <c r="L25" s="33"/>
    </row>
    <row r="26" spans="1:12" ht="15.75" thickTop="1" x14ac:dyDescent="0.25">
      <c r="A26" s="11" t="s">
        <v>19</v>
      </c>
      <c r="B26" s="11"/>
      <c r="C26" s="14">
        <f>SUM(C15:C25)</f>
        <v>35982.217185474612</v>
      </c>
      <c r="D26" s="15">
        <f>'[1]4.0 - Elec Program Summary'!L24+'[1]4.0 - Elec Program Summary'!P24+'[1]4.0 - Elec Program Summary'!S24</f>
        <v>8143447.7488017073</v>
      </c>
      <c r="E26" s="16"/>
      <c r="F26" s="17">
        <f>SUM(F15:F25)</f>
        <v>24166</v>
      </c>
      <c r="G26" s="18">
        <f>SUM(G15:G25)</f>
        <v>6863554.2478719587</v>
      </c>
      <c r="H26" s="19"/>
      <c r="I26" s="17">
        <f>C26 -F26</f>
        <v>11816.217185474612</v>
      </c>
      <c r="J26" s="18">
        <f>D26-G26</f>
        <v>1279893.5009297486</v>
      </c>
      <c r="L26" s="33"/>
    </row>
    <row r="27" spans="1:12" x14ac:dyDescent="0.25">
      <c r="A27" s="11"/>
      <c r="B27" s="11"/>
      <c r="C27" s="14"/>
      <c r="D27" s="15"/>
      <c r="E27" s="16"/>
      <c r="F27" s="17"/>
      <c r="G27" s="18"/>
      <c r="H27" s="19"/>
      <c r="I27" s="17"/>
      <c r="J27" s="18"/>
      <c r="L27" s="33"/>
    </row>
    <row r="28" spans="1:12" ht="15.75" thickBot="1" x14ac:dyDescent="0.3">
      <c r="A28" s="21" t="s">
        <v>20</v>
      </c>
      <c r="B28" s="11"/>
      <c r="C28" s="22">
        <f>+C26+C13+C6</f>
        <v>49157.975507842784</v>
      </c>
      <c r="D28" s="22">
        <f>+D26+D13+D6</f>
        <v>12650775.992975576</v>
      </c>
      <c r="E28" s="35"/>
      <c r="F28" s="24">
        <f>+F26+F13+F6</f>
        <v>58343</v>
      </c>
      <c r="G28" s="24">
        <f>+G26+G13+G6</f>
        <v>14418364.247871958</v>
      </c>
      <c r="H28" s="35"/>
      <c r="I28" s="24">
        <f>C28 -F28</f>
        <v>-9185.0244921572157</v>
      </c>
      <c r="J28" s="24">
        <f>D28-G28</f>
        <v>-1767588.2548963819</v>
      </c>
      <c r="L28" s="33"/>
    </row>
    <row r="29" spans="1:12" ht="15.75" thickTop="1" x14ac:dyDescent="0.25">
      <c r="A29" s="10"/>
      <c r="B29" s="11"/>
      <c r="C29" s="12"/>
      <c r="D29" s="15"/>
      <c r="E29" s="16"/>
      <c r="F29" s="17"/>
      <c r="G29" s="18"/>
      <c r="H29" s="19"/>
      <c r="I29" s="17"/>
      <c r="J29" s="18"/>
      <c r="L29" s="33"/>
    </row>
    <row r="30" spans="1:12" ht="15.75" thickBot="1" x14ac:dyDescent="0.3">
      <c r="A30" s="21" t="s">
        <v>21</v>
      </c>
      <c r="B30" s="11"/>
      <c r="C30" s="22">
        <f>(9986400/2)/1000</f>
        <v>4993.2</v>
      </c>
      <c r="D30" s="23">
        <f>'[1]5.0 - NIUC Split'!J5+'[1]5.0 - NIUC Split'!K5</f>
        <v>1505000</v>
      </c>
      <c r="E30" s="16"/>
      <c r="F30" s="26">
        <v>4993</v>
      </c>
      <c r="G30" s="25">
        <v>1505000</v>
      </c>
      <c r="H30" s="19"/>
      <c r="I30" s="26">
        <f>C30 -F30</f>
        <v>0.1999999999998181</v>
      </c>
      <c r="J30" s="25">
        <f>D30-G30</f>
        <v>0</v>
      </c>
      <c r="L30" s="33"/>
    </row>
    <row r="31" spans="1:12" ht="15.75" thickTop="1" x14ac:dyDescent="0.25">
      <c r="A31" s="10"/>
      <c r="B31" s="11"/>
      <c r="C31" s="12"/>
      <c r="D31" s="15"/>
      <c r="E31" s="16"/>
      <c r="F31" s="17"/>
      <c r="G31" s="18"/>
      <c r="H31" s="19"/>
      <c r="I31" s="17"/>
      <c r="J31" s="18"/>
      <c r="L31" s="33"/>
    </row>
    <row r="32" spans="1:12" ht="15.75" thickBot="1" x14ac:dyDescent="0.3">
      <c r="A32" s="21" t="str">
        <f>'[1]8.0 - Programs Summary'!A30</f>
        <v>CEEP &amp; Pilots</v>
      </c>
      <c r="B32" s="11"/>
      <c r="C32" s="22">
        <v>0</v>
      </c>
      <c r="D32" s="23">
        <f>'[1]8.0 - Programs Summary'!C30</f>
        <v>1030000</v>
      </c>
      <c r="E32" s="16"/>
      <c r="F32" s="26">
        <v>0</v>
      </c>
      <c r="G32" s="25">
        <v>350000</v>
      </c>
      <c r="H32" s="19"/>
      <c r="I32" s="26">
        <f>C32 -F32</f>
        <v>0</v>
      </c>
      <c r="J32" s="25">
        <f>D32-G32</f>
        <v>680000</v>
      </c>
      <c r="L32" s="33"/>
    </row>
    <row r="33" spans="1:12" ht="15.75" thickTop="1" x14ac:dyDescent="0.25">
      <c r="A33" s="10"/>
      <c r="B33" s="11"/>
      <c r="C33" s="12"/>
      <c r="D33" s="15"/>
      <c r="E33" s="16"/>
      <c r="F33" s="17"/>
      <c r="G33" s="18"/>
      <c r="H33" s="19"/>
      <c r="I33" s="17"/>
      <c r="J33" s="18"/>
      <c r="L33" s="33"/>
    </row>
    <row r="34" spans="1:12" ht="15.75" thickBot="1" x14ac:dyDescent="0.3">
      <c r="A34" s="21" t="s">
        <v>22</v>
      </c>
      <c r="B34" s="11"/>
      <c r="C34" s="36">
        <f>C28+C30</f>
        <v>54151.175507842781</v>
      </c>
      <c r="D34" s="23">
        <f>D28+D30+D32</f>
        <v>15185775.992975576</v>
      </c>
      <c r="E34" s="16"/>
      <c r="F34" s="37">
        <f>F28+F30+F32</f>
        <v>63336</v>
      </c>
      <c r="G34" s="38">
        <f>G28+G30+G32</f>
        <v>16273364.247871958</v>
      </c>
      <c r="H34" s="16"/>
      <c r="I34" s="24">
        <f>C34 -F34</f>
        <v>-9184.8244921572186</v>
      </c>
      <c r="J34" s="38">
        <f>D34-G34</f>
        <v>-1087588.2548963819</v>
      </c>
    </row>
    <row r="35" spans="1:12" ht="18" customHeight="1" thickTop="1" x14ac:dyDescent="0.25">
      <c r="A35" s="10"/>
      <c r="B35" s="11"/>
      <c r="C35" s="12"/>
      <c r="D35" s="12"/>
      <c r="E35" s="11"/>
      <c r="F35" s="17"/>
      <c r="G35" s="18"/>
      <c r="H35" s="19"/>
      <c r="I35" s="17"/>
      <c r="J35" s="39"/>
    </row>
    <row r="36" spans="1:12" x14ac:dyDescent="0.25">
      <c r="D36" s="41"/>
      <c r="E36" s="42"/>
      <c r="F36" s="39"/>
      <c r="G36" s="39"/>
      <c r="H36" s="42"/>
      <c r="I36" s="20"/>
      <c r="J36" s="20"/>
    </row>
    <row r="37" spans="1:12" x14ac:dyDescent="0.25">
      <c r="I37" s="17"/>
    </row>
    <row r="38" spans="1:12" x14ac:dyDescent="0.25">
      <c r="I38" s="17"/>
    </row>
  </sheetData>
  <mergeCells count="3">
    <mergeCell ref="C1:D1"/>
    <mergeCell ref="F1:G1"/>
    <mergeCell ref="I1:J1"/>
  </mergeCells>
  <pageMargins left="0.7" right="0.7" top="0.75" bottom="0.75" header="0.3" footer="0.3"/>
  <pageSetup scale="75" orientation="portrait" r:id="rId1"/>
  <headerFooter>
    <oddHeader>&amp;LProgram Summary</oddHeader>
    <oddFooter>&amp;L2019 Annual Conservation Plan - Appendix 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ACBBD343B254FBD91EDCD8AD0911E" ma:contentTypeVersion="76" ma:contentTypeDescription="" ma:contentTypeScope="" ma:versionID="27c5ca5d2e4421a8989b8b157c21ba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2018-11-16T08:00:00+00:00</OpenedDate>
    <SignificantOrder xmlns="dc463f71-b30c-4ab2-9473-d307f9d35888">false</SignificantOrder>
    <Date1 xmlns="dc463f71-b30c-4ab2-9473-d307f9d35888">2018-11-16T08:00:00+00:00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180947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1E7C5D2-AC9D-4312-8CA5-9B146E896ECD}"/>
</file>

<file path=customXml/itemProps2.xml><?xml version="1.0" encoding="utf-8"?>
<ds:datastoreItem xmlns:ds="http://schemas.openxmlformats.org/officeDocument/2006/customXml" ds:itemID="{606A08AC-081F-461C-B037-04318D40DDDE}"/>
</file>

<file path=customXml/itemProps3.xml><?xml version="1.0" encoding="utf-8"?>
<ds:datastoreItem xmlns:ds="http://schemas.openxmlformats.org/officeDocument/2006/customXml" ds:itemID="{3F7EB3A6-92FD-415F-BD0B-E33DF1E8C19B}"/>
</file>

<file path=customXml/itemProps4.xml><?xml version="1.0" encoding="utf-8"?>
<ds:datastoreItem xmlns:ds="http://schemas.openxmlformats.org/officeDocument/2006/customXml" ds:itemID="{95A82CEC-0AFF-4168-9ABB-70B06041A7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 F Programs Summary</vt:lpstr>
      <vt:lpstr>'App F Programs Summary'!Print_Area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agg2424</dc:creator>
  <cp:lastModifiedBy>agg2424</cp:lastModifiedBy>
  <dcterms:created xsi:type="dcterms:W3CDTF">2018-11-15T20:04:29Z</dcterms:created>
  <dcterms:modified xsi:type="dcterms:W3CDTF">2018-11-15T20:05:58Z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6edd2190c69f45dfbb00fe550b85d04d</vt:lpwstr>
  </property>
  <property fmtid="{D5CDD505-2E9C-101B-9397-08002B2CF9AE}" pid="3" name="ContentTypeId">
    <vt:lpwstr>0x0101006E56B4D1795A2E4DB2F0B01679ED314A00E44ACBBD343B254FBD91EDCD8AD0911E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