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Common\Planning &amp; Analytics\Business Plans (ACP)\2019\WA Gas\2019 WA Natural Gas ACP FINAL\Native\"/>
    </mc:Choice>
  </mc:AlternateContent>
  <bookViews>
    <workbookView xWindow="0" yWindow="0" windowWidth="28800" windowHeight="12420"/>
  </bookViews>
  <sheets>
    <sheet name="Appendix F" sheetId="1" r:id="rId1"/>
    <sheet name="ESRI_MAPINFO_SHEET" sheetId="2" state="veryHidden" r:id="rId2"/>
  </sheets>
  <externalReferences>
    <externalReference r:id="rId3"/>
    <externalReference r:id="rId4"/>
  </externalReferences>
  <definedNames>
    <definedName name="_xlnm.Print_Area" localSheetId="0">'Appendix F'!$A$1:$J$24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C22" i="1"/>
  <c r="D16" i="1"/>
  <c r="D18" i="1" s="1"/>
  <c r="D24" i="1" s="1"/>
  <c r="I15" i="1"/>
  <c r="D15" i="1"/>
  <c r="J15" i="1" s="1"/>
  <c r="C15" i="1"/>
  <c r="I14" i="1"/>
  <c r="D14" i="1"/>
  <c r="J14" i="1" s="1"/>
  <c r="C14" i="1"/>
  <c r="J13" i="1"/>
  <c r="I13" i="1"/>
  <c r="G12" i="1"/>
  <c r="G16" i="1" s="1"/>
  <c r="G18" i="1" s="1"/>
  <c r="G24" i="1" s="1"/>
  <c r="F12" i="1"/>
  <c r="F16" i="1" s="1"/>
  <c r="F18" i="1" s="1"/>
  <c r="F24" i="1" s="1"/>
  <c r="D12" i="1"/>
  <c r="J12" i="1" s="1"/>
  <c r="C12" i="1"/>
  <c r="I12" i="1" s="1"/>
  <c r="I11" i="1"/>
  <c r="D11" i="1"/>
  <c r="J11" i="1" s="1"/>
  <c r="C11" i="1"/>
  <c r="I10" i="1"/>
  <c r="D10" i="1"/>
  <c r="J10" i="1" s="1"/>
  <c r="C10" i="1"/>
  <c r="C16" i="1" s="1"/>
  <c r="G8" i="1"/>
  <c r="F8" i="1"/>
  <c r="D8" i="1"/>
  <c r="J8" i="1" s="1"/>
  <c r="J7" i="1"/>
  <c r="D7" i="1"/>
  <c r="C7" i="1"/>
  <c r="I7" i="1" s="1"/>
  <c r="J6" i="1"/>
  <c r="D6" i="1"/>
  <c r="C6" i="1"/>
  <c r="I6" i="1" s="1"/>
  <c r="A6" i="1"/>
  <c r="D5" i="1"/>
  <c r="J5" i="1" s="1"/>
  <c r="C5" i="1"/>
  <c r="C8" i="1" s="1"/>
  <c r="I8" i="1" s="1"/>
  <c r="D3" i="1"/>
  <c r="J3" i="1" s="1"/>
  <c r="C3" i="1"/>
  <c r="I3" i="1" s="1"/>
  <c r="C18" i="1" l="1"/>
  <c r="C24" i="1" s="1"/>
  <c r="I16" i="1"/>
  <c r="I18" i="1" s="1"/>
  <c r="I24" i="1" s="1"/>
  <c r="I5" i="1"/>
  <c r="J16" i="1"/>
  <c r="J18" i="1" s="1"/>
  <c r="J24" i="1" s="1"/>
</calcChain>
</file>

<file path=xl/sharedStrings.xml><?xml version="1.0" encoding="utf-8"?>
<sst xmlns="http://schemas.openxmlformats.org/spreadsheetml/2006/main" count="23" uniqueCount="19">
  <si>
    <t>Increase/(Decrease)</t>
  </si>
  <si>
    <t>Program:</t>
  </si>
  <si>
    <t>Therms Savings</t>
  </si>
  <si>
    <t>Estimated Budget</t>
  </si>
  <si>
    <t>Low Income</t>
  </si>
  <si>
    <t>Residential Prescriptive</t>
  </si>
  <si>
    <t>Simple Steps, Smart Savings</t>
  </si>
  <si>
    <t>Residential</t>
  </si>
  <si>
    <t>Nonresidential HVAC</t>
  </si>
  <si>
    <t>Prescriptive Shell</t>
  </si>
  <si>
    <t>Energy Smart Grocer</t>
  </si>
  <si>
    <t>Grocer</t>
  </si>
  <si>
    <t>Food Services</t>
  </si>
  <si>
    <t>Site Specific</t>
  </si>
  <si>
    <t>Non-Residential</t>
  </si>
  <si>
    <t>WA NG Total Programs</t>
  </si>
  <si>
    <t>NEEA &amp; CPA</t>
  </si>
  <si>
    <t>Negative Impact of Non-Res Lighting</t>
  </si>
  <si>
    <t>WA Total Gas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</si>
</sst>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43" fontId="0" fillId="2" borderId="0" xfId="0" applyNumberFormat="1" applyFill="1"/>
    <xf numFmtId="164" fontId="0" fillId="2" borderId="2" xfId="1" applyNumberFormat="1" applyFont="1" applyFill="1" applyBorder="1" applyAlignment="1">
      <alignment horizontal="center"/>
    </xf>
    <xf numFmtId="165" fontId="0" fillId="2" borderId="2" xfId="2" applyNumberFormat="1" applyFont="1" applyFill="1" applyBorder="1" applyAlignment="1">
      <alignment horizontal="center"/>
    </xf>
    <xf numFmtId="9" fontId="0" fillId="2" borderId="0" xfId="3" applyFont="1" applyFill="1"/>
    <xf numFmtId="164" fontId="2" fillId="2" borderId="0" xfId="1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43" fontId="2" fillId="2" borderId="0" xfId="0" applyNumberFormat="1" applyFont="1" applyFill="1" applyAlignment="1">
      <alignment horizontal="center"/>
    </xf>
    <xf numFmtId="43" fontId="0" fillId="2" borderId="0" xfId="0" applyNumberForma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Planning%20&amp;%20Analytics/Business%20Plans%20(ACP)/2019/WA%20Gas/2019%20Washington%20Gas%20BP%2011.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d18\c01d18\Common\Planning%20&amp;%20Analytics\Business%20Plans%20(ACP)\2019\2019%20Washington%20Electric%20BP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G Avoided Costs"/>
      <sheetName val="Electric AC"/>
      <sheetName val="Template"/>
      <sheetName val="Sources"/>
      <sheetName val="Res Pres"/>
      <sheetName val="MFDI"/>
      <sheetName val="WA Low Income"/>
      <sheetName val="Simple Steps"/>
      <sheetName val="NonRes HVAC"/>
      <sheetName val="NonRes Shell"/>
      <sheetName val="Food Service"/>
      <sheetName val="SS"/>
      <sheetName val="NIUC Split"/>
      <sheetName val="Tables"/>
      <sheetName val="NG Program Summary"/>
      <sheetName val="Program Summary"/>
      <sheetName val="Graphs"/>
      <sheetName val="Sheet1"/>
      <sheetName val="Appendix F"/>
      <sheetName val="Appendix F (2)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1">
          <cell r="AC101">
            <v>29776.897190770829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M4">
            <v>645535.25378251879</v>
          </cell>
          <cell r="P4">
            <v>199330.27306737783</v>
          </cell>
          <cell r="S4">
            <v>37997.564685343488</v>
          </cell>
        </row>
        <row r="7">
          <cell r="C7">
            <v>464518.98</v>
          </cell>
          <cell r="M7">
            <v>1399551.94</v>
          </cell>
          <cell r="S7">
            <v>378797.36112134531</v>
          </cell>
        </row>
        <row r="8">
          <cell r="A8" t="str">
            <v>Multifamily Direct Install</v>
          </cell>
          <cell r="C8">
            <v>8119.65</v>
          </cell>
          <cell r="M8">
            <v>15640.94313851603</v>
          </cell>
          <cell r="S8">
            <v>3862.3172590226554</v>
          </cell>
        </row>
        <row r="9">
          <cell r="C9">
            <v>16765</v>
          </cell>
          <cell r="M9">
            <v>25700</v>
          </cell>
          <cell r="P9">
            <v>2650</v>
          </cell>
          <cell r="S9">
            <v>5206.8058412089122</v>
          </cell>
        </row>
        <row r="10">
          <cell r="M10">
            <v>1440892.883138516</v>
          </cell>
          <cell r="P10">
            <v>2650</v>
          </cell>
          <cell r="S10">
            <v>387866.48422157689</v>
          </cell>
        </row>
        <row r="12">
          <cell r="C12">
            <v>28827</v>
          </cell>
          <cell r="M12">
            <v>87050</v>
          </cell>
          <cell r="P12">
            <v>0</v>
          </cell>
          <cell r="S12">
            <v>18883.075225447279</v>
          </cell>
        </row>
        <row r="13">
          <cell r="C13">
            <v>11170</v>
          </cell>
          <cell r="M13">
            <v>15816.483813390638</v>
          </cell>
          <cell r="P13">
            <v>0</v>
          </cell>
          <cell r="S13">
            <v>9768.6833187302218</v>
          </cell>
        </row>
        <row r="15">
          <cell r="C15">
            <v>56204.112375500001</v>
          </cell>
          <cell r="M15">
            <v>109906.45</v>
          </cell>
          <cell r="P15">
            <v>0</v>
          </cell>
          <cell r="S15">
            <v>24778.228223858212</v>
          </cell>
        </row>
        <row r="17">
          <cell r="C17">
            <v>108296</v>
          </cell>
          <cell r="M17">
            <v>324888</v>
          </cell>
          <cell r="P17">
            <v>0</v>
          </cell>
          <cell r="S17">
            <v>67884.274325043662</v>
          </cell>
        </row>
        <row r="19">
          <cell r="M19">
            <v>537660.93381339055</v>
          </cell>
          <cell r="P19">
            <v>0</v>
          </cell>
          <cell r="S19">
            <v>121314.26109307937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6 - ESGroc &amp; Food (2)"/>
      <sheetName val="Intro"/>
      <sheetName val="1.0 - NG AC"/>
      <sheetName val="1.1 - Electric AC"/>
      <sheetName val="2.0 - NEBs"/>
      <sheetName val="2.0 - Source"/>
      <sheetName val="3.1 - Res Pres wo Conv"/>
      <sheetName val="3.2 - MF Direct Instal"/>
      <sheetName val="3.3 - SSSS"/>
      <sheetName val="3.4 - Open"/>
      <sheetName val="3.5 - WA LI"/>
      <sheetName val="3.6 - Open"/>
      <sheetName val="3.7 - Int Ltg"/>
      <sheetName val="3.8 - Ext Ltg"/>
      <sheetName val="3.9 - SS"/>
      <sheetName val="3.10 - NRShell"/>
      <sheetName val="3.13 - GreenMotor"/>
      <sheetName val="3.15 - Fleet"/>
      <sheetName val="3.14 - VFD"/>
      <sheetName val="3.18 - Open"/>
      <sheetName val="3.19 - Food"/>
      <sheetName val="3.20 - AirGuardian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Sheet3"/>
      <sheetName val="App A Table 1 and App C"/>
      <sheetName val="App F Programs Summary"/>
      <sheetName val="Rebate Table - App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1">
          <cell r="AC101">
            <v>-151811.44271894079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G31" sqref="G31"/>
    </sheetView>
  </sheetViews>
  <sheetFormatPr defaultRowHeight="15" x14ac:dyDescent="0.25"/>
  <cols>
    <col min="1" max="1" width="38.28515625" style="1" bestFit="1" customWidth="1"/>
    <col min="2" max="2" width="1.28515625" style="2" customWidth="1"/>
    <col min="3" max="3" width="13.28515625" style="27" bestFit="1" customWidth="1"/>
    <col min="4" max="4" width="14.28515625" style="27" bestFit="1" customWidth="1"/>
    <col min="5" max="5" width="1.28515625" style="6" customWidth="1"/>
    <col min="6" max="6" width="13.28515625" style="1" bestFit="1" customWidth="1"/>
    <col min="7" max="7" width="14.28515625" style="1" bestFit="1" customWidth="1"/>
    <col min="8" max="8" width="1.28515625" style="6" customWidth="1"/>
    <col min="9" max="9" width="13.28515625" style="1" bestFit="1" customWidth="1"/>
    <col min="10" max="10" width="14.28515625" style="1" bestFit="1" customWidth="1"/>
    <col min="11" max="16384" width="9.140625" style="6"/>
  </cols>
  <sheetData>
    <row r="1" spans="1:11" ht="15.75" x14ac:dyDescent="0.25">
      <c r="C1" s="3">
        <v>2019</v>
      </c>
      <c r="D1" s="3"/>
      <c r="E1" s="4"/>
      <c r="F1" s="5">
        <v>2018</v>
      </c>
      <c r="G1" s="5"/>
      <c r="H1" s="4"/>
      <c r="I1" s="5" t="s">
        <v>0</v>
      </c>
      <c r="J1" s="5"/>
    </row>
    <row r="2" spans="1:11" ht="30" x14ac:dyDescent="0.25">
      <c r="A2" s="1" t="s">
        <v>1</v>
      </c>
      <c r="C2" s="7" t="s">
        <v>2</v>
      </c>
      <c r="D2" s="7" t="s">
        <v>3</v>
      </c>
      <c r="F2" s="8" t="s">
        <v>2</v>
      </c>
      <c r="G2" s="8" t="s">
        <v>3</v>
      </c>
      <c r="I2" s="8" t="s">
        <v>2</v>
      </c>
      <c r="J2" s="8" t="s">
        <v>3</v>
      </c>
    </row>
    <row r="3" spans="1:11" ht="15.75" thickBot="1" x14ac:dyDescent="0.3">
      <c r="A3" s="9" t="s">
        <v>4</v>
      </c>
      <c r="C3" s="10">
        <f>'[1]WA Low Income'!AC101</f>
        <v>29776.897190770829</v>
      </c>
      <c r="D3" s="11">
        <f>'[1]NG Program Summary'!M4+'[1]NG Program Summary'!P4+'[1]NG Program Summary'!S4</f>
        <v>882863.09153524018</v>
      </c>
      <c r="E3" s="12"/>
      <c r="F3" s="13">
        <v>15323</v>
      </c>
      <c r="G3" s="14">
        <v>852196</v>
      </c>
      <c r="I3" s="13">
        <f>C3-F3</f>
        <v>14453.897190770829</v>
      </c>
      <c r="J3" s="14">
        <f>D3-G3</f>
        <v>30667.091535240179</v>
      </c>
      <c r="K3" s="15"/>
    </row>
    <row r="4" spans="1:11" ht="15.75" thickTop="1" x14ac:dyDescent="0.25">
      <c r="C4" s="16"/>
      <c r="D4" s="17"/>
      <c r="F4" s="18"/>
      <c r="G4" s="19"/>
      <c r="I4" s="18"/>
      <c r="J4" s="19"/>
      <c r="K4" s="15"/>
    </row>
    <row r="5" spans="1:11" x14ac:dyDescent="0.25">
      <c r="A5" s="1" t="s">
        <v>5</v>
      </c>
      <c r="C5" s="16">
        <f>'[1]NG Program Summary'!C7</f>
        <v>464518.98</v>
      </c>
      <c r="D5" s="17">
        <f>'[1]NG Program Summary'!M7+'[1]NG Program Summary'!P7+'[1]NG Program Summary'!S7</f>
        <v>1778349.3011213453</v>
      </c>
      <c r="F5" s="18">
        <v>477504</v>
      </c>
      <c r="G5" s="19">
        <v>1580385</v>
      </c>
      <c r="I5" s="18">
        <f t="shared" ref="I5:J8" si="0">C5-F5</f>
        <v>-12985.020000000019</v>
      </c>
      <c r="J5" s="19">
        <f t="shared" si="0"/>
        <v>197964.30112134526</v>
      </c>
      <c r="K5" s="15"/>
    </row>
    <row r="6" spans="1:11" x14ac:dyDescent="0.25">
      <c r="A6" s="1" t="str">
        <f>'[1]NG Program Summary'!A8</f>
        <v>Multifamily Direct Install</v>
      </c>
      <c r="C6" s="16">
        <f>'[1]NG Program Summary'!C8</f>
        <v>8119.65</v>
      </c>
      <c r="D6" s="17">
        <f>'[1]NG Program Summary'!M8+'[1]NG Program Summary'!P8+'[1]NG Program Summary'!S8</f>
        <v>19503.260397538685</v>
      </c>
      <c r="F6" s="18">
        <v>0</v>
      </c>
      <c r="G6" s="19">
        <v>0</v>
      </c>
      <c r="I6" s="18">
        <f t="shared" si="0"/>
        <v>8119.65</v>
      </c>
      <c r="J6" s="19">
        <f t="shared" si="0"/>
        <v>19503.260397538685</v>
      </c>
      <c r="K6" s="15"/>
    </row>
    <row r="7" spans="1:11" ht="15.75" thickBot="1" x14ac:dyDescent="0.3">
      <c r="A7" s="9" t="s">
        <v>6</v>
      </c>
      <c r="C7" s="10">
        <f>'[1]NG Program Summary'!C9</f>
        <v>16765</v>
      </c>
      <c r="D7" s="11">
        <f>'[1]NG Program Summary'!M9+'[1]NG Program Summary'!P9+'[1]NG Program Summary'!S9</f>
        <v>33556.805841208916</v>
      </c>
      <c r="E7" s="12"/>
      <c r="F7" s="13">
        <v>9541</v>
      </c>
      <c r="G7" s="14">
        <v>15497</v>
      </c>
      <c r="I7" s="13">
        <f t="shared" si="0"/>
        <v>7224</v>
      </c>
      <c r="J7" s="14">
        <f t="shared" si="0"/>
        <v>18059.805841208916</v>
      </c>
      <c r="K7" s="15"/>
    </row>
    <row r="8" spans="1:11" ht="15.75" thickTop="1" x14ac:dyDescent="0.25">
      <c r="A8" s="2" t="s">
        <v>7</v>
      </c>
      <c r="C8" s="16">
        <f>SUM(C5:C7)</f>
        <v>489403.63</v>
      </c>
      <c r="D8" s="17">
        <f>'[1]NG Program Summary'!M10+'[1]NG Program Summary'!P10+'[1]NG Program Summary'!S10</f>
        <v>1831409.3673600929</v>
      </c>
      <c r="F8" s="18">
        <f>SUM(F5:F7)</f>
        <v>487045</v>
      </c>
      <c r="G8" s="19">
        <f>SUM(G5:G7)</f>
        <v>1595882</v>
      </c>
      <c r="I8" s="18">
        <f t="shared" si="0"/>
        <v>2358.6300000000047</v>
      </c>
      <c r="J8" s="19">
        <f t="shared" si="0"/>
        <v>235527.36736009293</v>
      </c>
      <c r="K8" s="15"/>
    </row>
    <row r="9" spans="1:11" x14ac:dyDescent="0.25">
      <c r="C9" s="16"/>
      <c r="D9" s="17"/>
      <c r="E9" s="12"/>
      <c r="F9" s="18"/>
      <c r="G9" s="19"/>
      <c r="I9" s="18"/>
      <c r="J9" s="19"/>
      <c r="K9" s="15"/>
    </row>
    <row r="10" spans="1:11" x14ac:dyDescent="0.25">
      <c r="A10" s="1" t="s">
        <v>8</v>
      </c>
      <c r="C10" s="16">
        <f>'[1]NG Program Summary'!C12</f>
        <v>28827</v>
      </c>
      <c r="D10" s="17">
        <f>'[1]NG Program Summary'!M12+'[1]NG Program Summary'!P12+'[1]NG Program Summary'!S12</f>
        <v>105933.07522544728</v>
      </c>
      <c r="E10" s="12"/>
      <c r="F10" s="18">
        <v>32142</v>
      </c>
      <c r="G10" s="19">
        <v>85702</v>
      </c>
      <c r="I10" s="18">
        <f t="shared" ref="I10:J16" si="1">C10-F10</f>
        <v>-3315</v>
      </c>
      <c r="J10" s="19">
        <f t="shared" si="1"/>
        <v>20231.075225447275</v>
      </c>
      <c r="K10" s="15"/>
    </row>
    <row r="11" spans="1:11" x14ac:dyDescent="0.25">
      <c r="A11" s="1" t="s">
        <v>9</v>
      </c>
      <c r="C11" s="16">
        <f>'[1]NG Program Summary'!C13</f>
        <v>11170</v>
      </c>
      <c r="D11" s="17">
        <f>'[1]NG Program Summary'!M13+'[1]NG Program Summary'!P13+'[1]NG Program Summary'!S13</f>
        <v>25585.16713212086</v>
      </c>
      <c r="F11" s="18">
        <v>20800</v>
      </c>
      <c r="G11" s="19">
        <v>49882</v>
      </c>
      <c r="I11" s="18">
        <f t="shared" si="1"/>
        <v>-9630</v>
      </c>
      <c r="J11" s="19">
        <f t="shared" si="1"/>
        <v>-24296.83286787914</v>
      </c>
      <c r="K11" s="15"/>
    </row>
    <row r="12" spans="1:11" hidden="1" x14ac:dyDescent="0.25">
      <c r="A12" s="1" t="s">
        <v>10</v>
      </c>
      <c r="C12" s="16">
        <f>'[1]NG Program Summary'!C14</f>
        <v>0</v>
      </c>
      <c r="D12" s="20">
        <f>'[1]NG Program Summary'!M14+'[1]NG Program Summary'!P14+'[1]NG Program Summary'!S14</f>
        <v>0</v>
      </c>
      <c r="F12" s="18">
        <f>'[1]NG Program Summary'!F14</f>
        <v>0</v>
      </c>
      <c r="G12" s="21">
        <f>'[1]NG Program Summary'!P14+'[1]NG Program Summary'!S14+'[1]NG Program Summary'!V14</f>
        <v>0</v>
      </c>
      <c r="I12" s="18">
        <f t="shared" si="1"/>
        <v>0</v>
      </c>
      <c r="J12" s="19">
        <f t="shared" si="1"/>
        <v>0</v>
      </c>
      <c r="K12" s="15"/>
    </row>
    <row r="13" spans="1:11" x14ac:dyDescent="0.25">
      <c r="A13" s="1" t="s">
        <v>11</v>
      </c>
      <c r="C13" s="16">
        <v>2450</v>
      </c>
      <c r="D13" s="20">
        <v>0</v>
      </c>
      <c r="F13" s="18">
        <v>14578</v>
      </c>
      <c r="G13" s="21">
        <v>0</v>
      </c>
      <c r="I13" s="18">
        <f t="shared" si="1"/>
        <v>-12128</v>
      </c>
      <c r="J13" s="19">
        <f t="shared" si="1"/>
        <v>0</v>
      </c>
      <c r="K13" s="15"/>
    </row>
    <row r="14" spans="1:11" x14ac:dyDescent="0.25">
      <c r="A14" s="1" t="s">
        <v>12</v>
      </c>
      <c r="C14" s="16">
        <f>'[1]NG Program Summary'!C15</f>
        <v>56204.112375500001</v>
      </c>
      <c r="D14" s="17">
        <f>'[1]NG Program Summary'!M15+'[1]NG Program Summary'!P15+'[1]NG Program Summary'!S15</f>
        <v>134684.67822385821</v>
      </c>
      <c r="F14" s="18">
        <v>49563</v>
      </c>
      <c r="G14" s="19">
        <v>116853</v>
      </c>
      <c r="I14" s="18">
        <f t="shared" si="1"/>
        <v>6641.1123755000008</v>
      </c>
      <c r="J14" s="19">
        <f t="shared" si="1"/>
        <v>17831.678223858209</v>
      </c>
      <c r="K14" s="15"/>
    </row>
    <row r="15" spans="1:11" ht="15.75" thickBot="1" x14ac:dyDescent="0.3">
      <c r="A15" s="9" t="s">
        <v>13</v>
      </c>
      <c r="C15" s="10">
        <f>'[1]NG Program Summary'!C17</f>
        <v>108296</v>
      </c>
      <c r="D15" s="11">
        <f>'[1]NG Program Summary'!M17+'[1]NG Program Summary'!P17+'[1]NG Program Summary'!S17</f>
        <v>392772.27432504366</v>
      </c>
      <c r="E15" s="12"/>
      <c r="F15" s="13">
        <v>100000</v>
      </c>
      <c r="G15" s="14">
        <v>361391</v>
      </c>
      <c r="I15" s="13">
        <f t="shared" si="1"/>
        <v>8296</v>
      </c>
      <c r="J15" s="14">
        <f t="shared" si="1"/>
        <v>31381.274325043662</v>
      </c>
      <c r="K15" s="15"/>
    </row>
    <row r="16" spans="1:11" ht="15.75" thickTop="1" x14ac:dyDescent="0.25">
      <c r="A16" s="2" t="s">
        <v>14</v>
      </c>
      <c r="C16" s="16">
        <f>SUM(C10:C15)</f>
        <v>206947.1123755</v>
      </c>
      <c r="D16" s="17">
        <f>'[1]NG Program Summary'!M19+'[1]NG Program Summary'!P19+'[1]NG Program Summary'!S19</f>
        <v>658975.1949064699</v>
      </c>
      <c r="F16" s="18">
        <f>SUM(F10:F15)</f>
        <v>217083</v>
      </c>
      <c r="G16" s="19">
        <f>SUM(G10:G15)</f>
        <v>613828</v>
      </c>
      <c r="I16" s="18">
        <f t="shared" si="1"/>
        <v>-10135.887624499999</v>
      </c>
      <c r="J16" s="19">
        <f t="shared" si="1"/>
        <v>45147.1949064699</v>
      </c>
      <c r="K16" s="15"/>
    </row>
    <row r="17" spans="1:11" x14ac:dyDescent="0.25">
      <c r="A17" s="2"/>
      <c r="C17" s="16"/>
      <c r="D17" s="17"/>
      <c r="F17" s="18"/>
      <c r="G17" s="19"/>
      <c r="I17" s="18"/>
      <c r="J17" s="19"/>
      <c r="K17" s="15"/>
    </row>
    <row r="18" spans="1:11" ht="15.75" thickBot="1" x14ac:dyDescent="0.3">
      <c r="A18" s="22" t="s">
        <v>15</v>
      </c>
      <c r="B18" s="23"/>
      <c r="C18" s="10">
        <f>C16+C8+C3</f>
        <v>726127.63956627087</v>
      </c>
      <c r="D18" s="11">
        <f>D16+D8+D3</f>
        <v>3373247.6538018035</v>
      </c>
      <c r="F18" s="24">
        <f>F16+F8+F3</f>
        <v>719451</v>
      </c>
      <c r="G18" s="25">
        <f>G16+G8+G3</f>
        <v>3061906</v>
      </c>
      <c r="H18" s="26"/>
      <c r="I18" s="24">
        <f>I16+I8+I3</f>
        <v>6676.6395662708346</v>
      </c>
      <c r="J18" s="25">
        <f>J16+J8+J3</f>
        <v>311341.65380180301</v>
      </c>
      <c r="K18" s="15"/>
    </row>
    <row r="19" spans="1:11" ht="15.75" thickTop="1" x14ac:dyDescent="0.25">
      <c r="A19" s="2"/>
      <c r="C19" s="16"/>
      <c r="D19" s="17"/>
      <c r="F19" s="18"/>
      <c r="G19" s="19"/>
      <c r="I19" s="18"/>
      <c r="J19" s="19"/>
      <c r="K19" s="15"/>
    </row>
    <row r="20" spans="1:11" ht="15.75" thickBot="1" x14ac:dyDescent="0.3">
      <c r="A20" s="9" t="s">
        <v>16</v>
      </c>
      <c r="C20" s="10">
        <v>0</v>
      </c>
      <c r="D20" s="11">
        <v>212000</v>
      </c>
      <c r="F20" s="13">
        <v>0</v>
      </c>
      <c r="G20" s="14">
        <v>212000</v>
      </c>
      <c r="I20" s="13">
        <v>0</v>
      </c>
      <c r="J20" s="14">
        <v>212000</v>
      </c>
      <c r="K20" s="15"/>
    </row>
    <row r="21" spans="1:11" ht="15.75" thickTop="1" x14ac:dyDescent="0.25">
      <c r="A21" s="2"/>
      <c r="C21" s="16"/>
      <c r="D21" s="17"/>
      <c r="F21" s="18"/>
      <c r="G21" s="19"/>
      <c r="I21" s="18"/>
      <c r="J21" s="19"/>
      <c r="K21" s="15"/>
    </row>
    <row r="22" spans="1:11" ht="15.75" thickBot="1" x14ac:dyDescent="0.3">
      <c r="A22" s="9" t="s">
        <v>17</v>
      </c>
      <c r="C22" s="10">
        <f>'[2]3.7 - Int Ltg'!$AC$101</f>
        <v>-151811.44271894079</v>
      </c>
      <c r="D22" s="11"/>
      <c r="F22" s="13">
        <v>-79702</v>
      </c>
      <c r="G22" s="14"/>
      <c r="I22" s="13">
        <f t="shared" ref="I22" si="2">C22-F22</f>
        <v>-72109.442718940787</v>
      </c>
      <c r="J22" s="14"/>
      <c r="K22" s="15"/>
    </row>
    <row r="23" spans="1:11" ht="15.75" thickTop="1" x14ac:dyDescent="0.25">
      <c r="K23" s="15"/>
    </row>
    <row r="24" spans="1:11" ht="15.75" thickBot="1" x14ac:dyDescent="0.3">
      <c r="A24" s="9" t="s">
        <v>18</v>
      </c>
      <c r="C24" s="28">
        <f>C18+C22</f>
        <v>574316.19684733008</v>
      </c>
      <c r="D24" s="29">
        <f>D18+D20</f>
        <v>3585247.6538018035</v>
      </c>
      <c r="F24" s="30">
        <f>F18+F22</f>
        <v>639749</v>
      </c>
      <c r="G24" s="31">
        <f>G18+G20</f>
        <v>3273906</v>
      </c>
      <c r="I24" s="30">
        <f>I18+I22</f>
        <v>-65432.803152669949</v>
      </c>
      <c r="J24" s="31">
        <f>J18+J20</f>
        <v>523341.65380180301</v>
      </c>
      <c r="K24" s="15"/>
    </row>
    <row r="25" spans="1:11" ht="15.75" thickTop="1" x14ac:dyDescent="0.25"/>
    <row r="28" spans="1:11" x14ac:dyDescent="0.25">
      <c r="C28" s="32"/>
      <c r="D28" s="32"/>
      <c r="F28" s="33"/>
      <c r="G28" s="33"/>
      <c r="I28" s="33"/>
      <c r="J28" s="33"/>
    </row>
  </sheetData>
  <mergeCells count="3">
    <mergeCell ref="C1:D1"/>
    <mergeCell ref="F1:G1"/>
    <mergeCell ref="I1:J1"/>
  </mergeCells>
  <pageMargins left="0.7" right="0.7" top="0.75" bottom="0.75" header="0.3" footer="0.3"/>
  <pageSetup scale="73" orientation="portrait" r:id="rId1"/>
  <headerFooter>
    <oddHeader>&amp;LProgram Summary</oddHeader>
    <oddFooter>&amp;L2019 Annual Conservation Plan - Appendix 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180940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60741B32F37224AB0CF4EF36C548EE8" ma:contentTypeVersion="76" ma:contentTypeDescription="" ma:contentTypeScope="" ma:versionID="e52df20e849c5bdeb7028d2ab7f45d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047B46-2444-4D26-AC41-E5A9E92BA4BB}"/>
</file>

<file path=customXml/itemProps2.xml><?xml version="1.0" encoding="utf-8"?>
<ds:datastoreItem xmlns:ds="http://schemas.openxmlformats.org/officeDocument/2006/customXml" ds:itemID="{43313F53-D66F-4ABA-AAD7-D20316C4BE0A}"/>
</file>

<file path=customXml/itemProps3.xml><?xml version="1.0" encoding="utf-8"?>
<ds:datastoreItem xmlns:ds="http://schemas.openxmlformats.org/officeDocument/2006/customXml" ds:itemID="{F8E2B978-2F89-499B-B4B9-3E6D6796262D}"/>
</file>

<file path=customXml/itemProps4.xml><?xml version="1.0" encoding="utf-8"?>
<ds:datastoreItem xmlns:ds="http://schemas.openxmlformats.org/officeDocument/2006/customXml" ds:itemID="{EFA5315B-5B6B-4D6C-873D-7093C3110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F</vt:lpstr>
      <vt:lpstr>'Appendix F'!Print_Area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agg2424</dc:creator>
  <cp:lastModifiedBy>agg2424</cp:lastModifiedBy>
  <dcterms:created xsi:type="dcterms:W3CDTF">2018-11-15T20:12:42Z</dcterms:created>
  <dcterms:modified xsi:type="dcterms:W3CDTF">2018-11-15T20:13:40Z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58072ef3e8324fc4a17821a286b99188</vt:lpwstr>
  </property>
  <property fmtid="{D5CDD505-2E9C-101B-9397-08002B2CF9AE}" pid="3" name="ContentTypeId">
    <vt:lpwstr>0x0101006E56B4D1795A2E4DB2F0B01679ED314A00D60741B32F37224AB0CF4EF36C548EE8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