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1072" windowHeight="9096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definedNames>
    <definedName name="_xlnm.Print_Area" localSheetId="2">'Unallocated Detail'!$A$1:$I$329</definedName>
    <definedName name="_xlnm.Print_Titles" localSheetId="2">'Unallocated Detail'!$1:$4</definedName>
  </definedNames>
  <calcPr calcId="145621"/>
</workbook>
</file>

<file path=xl/calcChain.xml><?xml version="1.0" encoding="utf-8"?>
<calcChain xmlns="http://schemas.openxmlformats.org/spreadsheetml/2006/main">
  <c r="H17" i="6" l="1"/>
  <c r="G206" i="2" l="1"/>
  <c r="H207" i="2"/>
  <c r="H208" i="2"/>
  <c r="I208" i="2" s="1"/>
  <c r="H209" i="2"/>
  <c r="H210" i="2"/>
  <c r="G208" i="2"/>
  <c r="G207" i="2"/>
  <c r="G168" i="2"/>
  <c r="H169" i="2"/>
  <c r="H170" i="2"/>
  <c r="H173" i="2"/>
  <c r="G176" i="2"/>
  <c r="H180" i="2"/>
  <c r="H184" i="2"/>
  <c r="H186" i="2"/>
  <c r="G186" i="2"/>
  <c r="H188" i="2"/>
  <c r="H189" i="2"/>
  <c r="G192" i="2"/>
  <c r="G194" i="2"/>
  <c r="H196" i="2"/>
  <c r="H200" i="2"/>
  <c r="H201" i="2"/>
  <c r="H202" i="2"/>
  <c r="G202" i="2"/>
  <c r="G201" i="2"/>
  <c r="G197" i="2"/>
  <c r="G193" i="2"/>
  <c r="G185" i="2"/>
  <c r="G181" i="2"/>
  <c r="G177" i="2"/>
  <c r="G173" i="2"/>
  <c r="H164" i="2"/>
  <c r="H161" i="2"/>
  <c r="H158" i="2"/>
  <c r="H157" i="2"/>
  <c r="H152" i="2"/>
  <c r="H151" i="2"/>
  <c r="H149" i="2"/>
  <c r="H147" i="2"/>
  <c r="H145" i="2"/>
  <c r="H142" i="2"/>
  <c r="H139" i="2"/>
  <c r="E166" i="2"/>
  <c r="D166" i="2"/>
  <c r="G164" i="2"/>
  <c r="G163" i="2"/>
  <c r="G160" i="2"/>
  <c r="G152" i="2"/>
  <c r="G148" i="2"/>
  <c r="G144" i="2"/>
  <c r="H134" i="2"/>
  <c r="H133" i="2"/>
  <c r="H131" i="2"/>
  <c r="H130" i="2"/>
  <c r="H127" i="2"/>
  <c r="H122" i="2"/>
  <c r="H121" i="2"/>
  <c r="H118" i="2"/>
  <c r="H117" i="2"/>
  <c r="H115" i="2"/>
  <c r="H111" i="2"/>
  <c r="H107" i="2"/>
  <c r="H106" i="2"/>
  <c r="H103" i="2"/>
  <c r="H101" i="2"/>
  <c r="H100" i="2"/>
  <c r="H98" i="2"/>
  <c r="H95" i="2"/>
  <c r="H91" i="2"/>
  <c r="H89" i="2"/>
  <c r="H87" i="2"/>
  <c r="H85" i="2"/>
  <c r="H84" i="2"/>
  <c r="H82" i="2"/>
  <c r="H75" i="2"/>
  <c r="H73" i="2"/>
  <c r="H70" i="2"/>
  <c r="F136" i="2"/>
  <c r="E136" i="2"/>
  <c r="C136" i="2"/>
  <c r="G130" i="2"/>
  <c r="G126" i="2"/>
  <c r="G125" i="2"/>
  <c r="G114" i="2"/>
  <c r="G113" i="2"/>
  <c r="G98" i="2"/>
  <c r="G97" i="2"/>
  <c r="G93" i="2"/>
  <c r="G82" i="2"/>
  <c r="G81" i="2"/>
  <c r="G78" i="2"/>
  <c r="G77" i="2"/>
  <c r="H60" i="2"/>
  <c r="H61" i="2" s="1"/>
  <c r="D61" i="2"/>
  <c r="E61" i="2"/>
  <c r="C58" i="2"/>
  <c r="D58" i="2"/>
  <c r="F58" i="2"/>
  <c r="G57" i="2"/>
  <c r="D55" i="2"/>
  <c r="C55" i="2"/>
  <c r="G54" i="2"/>
  <c r="G52" i="2"/>
  <c r="G44" i="2"/>
  <c r="C39" i="2"/>
  <c r="H27" i="2"/>
  <c r="H28" i="2"/>
  <c r="G30" i="2"/>
  <c r="H30" i="2"/>
  <c r="H31" i="2"/>
  <c r="H32" i="2"/>
  <c r="H33" i="2"/>
  <c r="G34" i="2"/>
  <c r="H35" i="2"/>
  <c r="H36" i="2"/>
  <c r="H38" i="2"/>
  <c r="G22" i="2"/>
  <c r="D19" i="2"/>
  <c r="E19" i="2"/>
  <c r="H15" i="2"/>
  <c r="G13" i="2"/>
  <c r="C325" i="2"/>
  <c r="D325" i="2"/>
  <c r="E325" i="2"/>
  <c r="F325" i="2"/>
  <c r="B325" i="2"/>
  <c r="H324" i="2"/>
  <c r="G324" i="2"/>
  <c r="I324" i="2" s="1"/>
  <c r="H323" i="2"/>
  <c r="H325" i="2" s="1"/>
  <c r="G323" i="2"/>
  <c r="C321" i="2"/>
  <c r="D321" i="2"/>
  <c r="E321" i="2"/>
  <c r="F321" i="2"/>
  <c r="B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C310" i="2"/>
  <c r="C327" i="2" s="1"/>
  <c r="D310" i="2"/>
  <c r="E310" i="2"/>
  <c r="F310" i="2"/>
  <c r="B310" i="2"/>
  <c r="H309" i="2"/>
  <c r="G309" i="2"/>
  <c r="I309" i="2" s="1"/>
  <c r="H308" i="2"/>
  <c r="G308" i="2"/>
  <c r="H307" i="2"/>
  <c r="G307" i="2"/>
  <c r="H306" i="2"/>
  <c r="G306" i="2"/>
  <c r="H305" i="2"/>
  <c r="G305" i="2"/>
  <c r="I305" i="2" s="1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C280" i="2"/>
  <c r="D280" i="2"/>
  <c r="E280" i="2"/>
  <c r="F280" i="2"/>
  <c r="B280" i="2"/>
  <c r="H279" i="2"/>
  <c r="G279" i="2"/>
  <c r="H278" i="2"/>
  <c r="G278" i="2"/>
  <c r="H277" i="2"/>
  <c r="H280" i="2" s="1"/>
  <c r="G277" i="2"/>
  <c r="C275" i="2"/>
  <c r="D275" i="2"/>
  <c r="E275" i="2"/>
  <c r="F275" i="2"/>
  <c r="B275" i="2"/>
  <c r="H274" i="2"/>
  <c r="G274" i="2"/>
  <c r="H273" i="2"/>
  <c r="G273" i="2"/>
  <c r="H272" i="2"/>
  <c r="G272" i="2"/>
  <c r="C270" i="2"/>
  <c r="D270" i="2"/>
  <c r="E270" i="2"/>
  <c r="F270" i="2"/>
  <c r="B270" i="2"/>
  <c r="H269" i="2"/>
  <c r="H270" i="2" s="1"/>
  <c r="G269" i="2"/>
  <c r="G270" i="2" s="1"/>
  <c r="C265" i="2"/>
  <c r="D265" i="2"/>
  <c r="E265" i="2"/>
  <c r="F265" i="2"/>
  <c r="B265" i="2"/>
  <c r="H264" i="2"/>
  <c r="G264" i="2"/>
  <c r="H263" i="2"/>
  <c r="G263" i="2"/>
  <c r="C261" i="2"/>
  <c r="D261" i="2"/>
  <c r="E261" i="2"/>
  <c r="F261" i="2"/>
  <c r="B261" i="2"/>
  <c r="H260" i="2"/>
  <c r="G260" i="2"/>
  <c r="H259" i="2"/>
  <c r="G259" i="2"/>
  <c r="H258" i="2"/>
  <c r="G258" i="2"/>
  <c r="H257" i="2"/>
  <c r="G257" i="2"/>
  <c r="H256" i="2"/>
  <c r="G256" i="2"/>
  <c r="H255" i="2"/>
  <c r="H261" i="2" s="1"/>
  <c r="G255" i="2"/>
  <c r="C253" i="2"/>
  <c r="D253" i="2"/>
  <c r="E253" i="2"/>
  <c r="F253" i="2"/>
  <c r="B253" i="2"/>
  <c r="H252" i="2"/>
  <c r="H253" i="2" s="1"/>
  <c r="G252" i="2"/>
  <c r="G253" i="2" s="1"/>
  <c r="C250" i="2"/>
  <c r="D250" i="2"/>
  <c r="E250" i="2"/>
  <c r="F250" i="2"/>
  <c r="B250" i="2"/>
  <c r="H249" i="2"/>
  <c r="G249" i="2"/>
  <c r="H248" i="2"/>
  <c r="G248" i="2"/>
  <c r="H247" i="2"/>
  <c r="G247" i="2"/>
  <c r="C245" i="2"/>
  <c r="D245" i="2"/>
  <c r="E245" i="2"/>
  <c r="F245" i="2"/>
  <c r="B245" i="2"/>
  <c r="H244" i="2"/>
  <c r="G244" i="2"/>
  <c r="H243" i="2"/>
  <c r="G243" i="2"/>
  <c r="C238" i="2"/>
  <c r="D238" i="2"/>
  <c r="E238" i="2"/>
  <c r="F238" i="2"/>
  <c r="B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C223" i="2"/>
  <c r="D223" i="2"/>
  <c r="E223" i="2"/>
  <c r="F223" i="2"/>
  <c r="B223" i="2"/>
  <c r="H222" i="2"/>
  <c r="H223" i="2" s="1"/>
  <c r="G222" i="2"/>
  <c r="G223" i="2" s="1"/>
  <c r="C220" i="2"/>
  <c r="D220" i="2"/>
  <c r="E220" i="2"/>
  <c r="F220" i="2"/>
  <c r="B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C211" i="2"/>
  <c r="E211" i="2"/>
  <c r="G210" i="2"/>
  <c r="E204" i="2"/>
  <c r="G198" i="2"/>
  <c r="G189" i="2"/>
  <c r="H185" i="2"/>
  <c r="G178" i="2"/>
  <c r="H172" i="2"/>
  <c r="H168" i="2"/>
  <c r="C166" i="2"/>
  <c r="H165" i="2"/>
  <c r="H163" i="2"/>
  <c r="H159" i="2"/>
  <c r="H156" i="2"/>
  <c r="G156" i="2"/>
  <c r="H154" i="2"/>
  <c r="H150" i="2"/>
  <c r="H146" i="2"/>
  <c r="H144" i="2"/>
  <c r="G142" i="2"/>
  <c r="H140" i="2"/>
  <c r="D136" i="2"/>
  <c r="H135" i="2"/>
  <c r="H132" i="2"/>
  <c r="G129" i="2"/>
  <c r="H123" i="2"/>
  <c r="H119" i="2"/>
  <c r="H116" i="2"/>
  <c r="H114" i="2"/>
  <c r="G110" i="2"/>
  <c r="G109" i="2"/>
  <c r="H105" i="2"/>
  <c r="H102" i="2"/>
  <c r="H99" i="2"/>
  <c r="G94" i="2"/>
  <c r="H90" i="2"/>
  <c r="H86" i="2"/>
  <c r="H83" i="2"/>
  <c r="H79" i="2"/>
  <c r="H74" i="2"/>
  <c r="H71" i="2"/>
  <c r="H69" i="2"/>
  <c r="F61" i="2"/>
  <c r="E58" i="2"/>
  <c r="E55" i="2"/>
  <c r="F55" i="2"/>
  <c r="H50" i="2"/>
  <c r="G49" i="2"/>
  <c r="E46" i="2"/>
  <c r="E23" i="2"/>
  <c r="C19" i="2"/>
  <c r="F19" i="2"/>
  <c r="H37" i="2"/>
  <c r="G36" i="2"/>
  <c r="H34" i="2"/>
  <c r="G32" i="2"/>
  <c r="H29" i="2"/>
  <c r="G28" i="2"/>
  <c r="H25" i="2"/>
  <c r="E16" i="2" l="1"/>
  <c r="I304" i="2"/>
  <c r="G183" i="2"/>
  <c r="I237" i="2"/>
  <c r="I247" i="2"/>
  <c r="I278" i="2"/>
  <c r="F39" i="2"/>
  <c r="B204" i="2"/>
  <c r="G203" i="2"/>
  <c r="I202" i="2"/>
  <c r="G199" i="2"/>
  <c r="G195" i="2"/>
  <c r="I195" i="2" s="1"/>
  <c r="G191" i="2"/>
  <c r="G187" i="2"/>
  <c r="G179" i="2"/>
  <c r="G175" i="2"/>
  <c r="I175" i="2" s="1"/>
  <c r="G171" i="2"/>
  <c r="F211" i="2"/>
  <c r="G11" i="2"/>
  <c r="C16" i="2"/>
  <c r="F23" i="2"/>
  <c r="B39" i="2"/>
  <c r="D39" i="2"/>
  <c r="F46" i="2"/>
  <c r="F62" i="2" s="1"/>
  <c r="G60" i="2"/>
  <c r="F166" i="2"/>
  <c r="H138" i="2"/>
  <c r="C204" i="2"/>
  <c r="B61" i="2"/>
  <c r="I142" i="2"/>
  <c r="I156" i="2"/>
  <c r="H245" i="2"/>
  <c r="H266" i="2" s="1"/>
  <c r="H265" i="2"/>
  <c r="H26" i="2"/>
  <c r="H39" i="2" s="1"/>
  <c r="G38" i="2"/>
  <c r="I38" i="2" s="1"/>
  <c r="G71" i="2"/>
  <c r="I71" i="2" s="1"/>
  <c r="G75" i="2"/>
  <c r="G79" i="2"/>
  <c r="I79" i="2" s="1"/>
  <c r="G83" i="2"/>
  <c r="I83" i="2" s="1"/>
  <c r="G84" i="2"/>
  <c r="I84" i="2" s="1"/>
  <c r="G87" i="2"/>
  <c r="I87" i="2" s="1"/>
  <c r="G91" i="2"/>
  <c r="I91" i="2" s="1"/>
  <c r="G95" i="2"/>
  <c r="I95" i="2" s="1"/>
  <c r="G99" i="2"/>
  <c r="I99" i="2" s="1"/>
  <c r="G100" i="2"/>
  <c r="G103" i="2"/>
  <c r="I103" i="2" s="1"/>
  <c r="G107" i="2"/>
  <c r="I107" i="2" s="1"/>
  <c r="G111" i="2"/>
  <c r="I111" i="2" s="1"/>
  <c r="G115" i="2"/>
  <c r="G116" i="2"/>
  <c r="I116" i="2" s="1"/>
  <c r="G119" i="2"/>
  <c r="I119" i="2" s="1"/>
  <c r="G123" i="2"/>
  <c r="I123" i="2" s="1"/>
  <c r="G127" i="2"/>
  <c r="I127" i="2" s="1"/>
  <c r="G131" i="2"/>
  <c r="I131" i="2" s="1"/>
  <c r="G132" i="2"/>
  <c r="I132" i="2" s="1"/>
  <c r="G135" i="2"/>
  <c r="I135" i="2" s="1"/>
  <c r="I152" i="2"/>
  <c r="I164" i="2"/>
  <c r="G145" i="2"/>
  <c r="I145" i="2" s="1"/>
  <c r="G146" i="2"/>
  <c r="I146" i="2" s="1"/>
  <c r="G149" i="2"/>
  <c r="I149" i="2" s="1"/>
  <c r="G153" i="2"/>
  <c r="G154" i="2"/>
  <c r="I154" i="2" s="1"/>
  <c r="G158" i="2"/>
  <c r="I158" i="2" s="1"/>
  <c r="G161" i="2"/>
  <c r="I161" i="2" s="1"/>
  <c r="G162" i="2"/>
  <c r="G165" i="2"/>
  <c r="I165" i="2" s="1"/>
  <c r="G170" i="2"/>
  <c r="I170" i="2" s="1"/>
  <c r="G182" i="2"/>
  <c r="I213" i="2"/>
  <c r="I217" i="2"/>
  <c r="I236" i="2"/>
  <c r="C266" i="2"/>
  <c r="I263" i="2"/>
  <c r="I274" i="2"/>
  <c r="I293" i="2"/>
  <c r="I297" i="2"/>
  <c r="I301" i="2"/>
  <c r="I308" i="2"/>
  <c r="F327" i="2"/>
  <c r="I314" i="2"/>
  <c r="G10" i="2"/>
  <c r="G14" i="2"/>
  <c r="H22" i="2"/>
  <c r="I22" i="2" s="1"/>
  <c r="H21" i="2"/>
  <c r="G26" i="2"/>
  <c r="E39" i="2"/>
  <c r="E40" i="2" s="1"/>
  <c r="B46" i="2"/>
  <c r="H45" i="2"/>
  <c r="H44" i="2"/>
  <c r="I44" i="2" s="1"/>
  <c r="B55" i="2"/>
  <c r="H49" i="2"/>
  <c r="H51" i="2"/>
  <c r="H52" i="2"/>
  <c r="I52" i="2" s="1"/>
  <c r="H53" i="2"/>
  <c r="H54" i="2"/>
  <c r="I54" i="2" s="1"/>
  <c r="H72" i="2"/>
  <c r="H76" i="2"/>
  <c r="H77" i="2"/>
  <c r="I77" i="2" s="1"/>
  <c r="H78" i="2"/>
  <c r="I78" i="2" s="1"/>
  <c r="H80" i="2"/>
  <c r="H81" i="2"/>
  <c r="H88" i="2"/>
  <c r="H92" i="2"/>
  <c r="H93" i="2"/>
  <c r="H94" i="2"/>
  <c r="I94" i="2" s="1"/>
  <c r="H96" i="2"/>
  <c r="H97" i="2"/>
  <c r="H104" i="2"/>
  <c r="H108" i="2"/>
  <c r="H109" i="2"/>
  <c r="I109" i="2" s="1"/>
  <c r="H110" i="2"/>
  <c r="I110" i="2" s="1"/>
  <c r="H112" i="2"/>
  <c r="H113" i="2"/>
  <c r="I113" i="2" s="1"/>
  <c r="H120" i="2"/>
  <c r="H124" i="2"/>
  <c r="H125" i="2"/>
  <c r="H126" i="2"/>
  <c r="H128" i="2"/>
  <c r="H129" i="2"/>
  <c r="I129" i="2" s="1"/>
  <c r="H141" i="2"/>
  <c r="H143" i="2"/>
  <c r="H148" i="2"/>
  <c r="H153" i="2"/>
  <c r="H155" i="2"/>
  <c r="H160" i="2"/>
  <c r="H162" i="2"/>
  <c r="H203" i="2"/>
  <c r="H199" i="2"/>
  <c r="H198" i="2"/>
  <c r="I198" i="2" s="1"/>
  <c r="H197" i="2"/>
  <c r="I197" i="2" s="1"/>
  <c r="H195" i="2"/>
  <c r="H194" i="2"/>
  <c r="H193" i="2"/>
  <c r="H192" i="2"/>
  <c r="I192" i="2" s="1"/>
  <c r="H191" i="2"/>
  <c r="I191" i="2" s="1"/>
  <c r="H190" i="2"/>
  <c r="H187" i="2"/>
  <c r="I187" i="2" s="1"/>
  <c r="H183" i="2"/>
  <c r="H182" i="2"/>
  <c r="H181" i="2"/>
  <c r="H179" i="2"/>
  <c r="I179" i="2" s="1"/>
  <c r="H178" i="2"/>
  <c r="I178" i="2" s="1"/>
  <c r="H177" i="2"/>
  <c r="I177" i="2" s="1"/>
  <c r="H176" i="2"/>
  <c r="H175" i="2"/>
  <c r="H174" i="2"/>
  <c r="H171" i="2"/>
  <c r="H204" i="2" s="1"/>
  <c r="G45" i="2"/>
  <c r="G46" i="2" s="1"/>
  <c r="I189" i="2"/>
  <c r="I272" i="2"/>
  <c r="I291" i="2"/>
  <c r="I320" i="2"/>
  <c r="G29" i="2"/>
  <c r="I29" i="2" s="1"/>
  <c r="G37" i="2"/>
  <c r="I37" i="2" s="1"/>
  <c r="G70" i="2"/>
  <c r="I70" i="2" s="1"/>
  <c r="G74" i="2"/>
  <c r="I74" i="2" s="1"/>
  <c r="I100" i="2"/>
  <c r="G102" i="2"/>
  <c r="I102" i="2" s="1"/>
  <c r="G106" i="2"/>
  <c r="I106" i="2" s="1"/>
  <c r="I115" i="2"/>
  <c r="G117" i="2"/>
  <c r="I117" i="2" s="1"/>
  <c r="G118" i="2"/>
  <c r="I118" i="2" s="1"/>
  <c r="G133" i="2"/>
  <c r="G134" i="2"/>
  <c r="I134" i="2" s="1"/>
  <c r="B166" i="2"/>
  <c r="G140" i="2"/>
  <c r="I140" i="2" s="1"/>
  <c r="G143" i="2"/>
  <c r="G147" i="2"/>
  <c r="G155" i="2"/>
  <c r="I155" i="2" s="1"/>
  <c r="G174" i="2"/>
  <c r="G190" i="2"/>
  <c r="I190" i="2" s="1"/>
  <c r="H48" i="2"/>
  <c r="B58" i="2"/>
  <c r="H238" i="2"/>
  <c r="I227" i="2"/>
  <c r="I235" i="2"/>
  <c r="E266" i="2"/>
  <c r="H250" i="2"/>
  <c r="I258" i="2"/>
  <c r="I273" i="2"/>
  <c r="I286" i="2"/>
  <c r="I288" i="2"/>
  <c r="I290" i="2"/>
  <c r="I292" i="2"/>
  <c r="I294" i="2"/>
  <c r="I296" i="2"/>
  <c r="I298" i="2"/>
  <c r="I300" i="2"/>
  <c r="I302" i="2"/>
  <c r="D327" i="2"/>
  <c r="I313" i="2"/>
  <c r="I315" i="2"/>
  <c r="I317" i="2"/>
  <c r="G12" i="2"/>
  <c r="H18" i="2"/>
  <c r="H19" i="2" s="1"/>
  <c r="G48" i="2"/>
  <c r="I48" i="2" s="1"/>
  <c r="G50" i="2"/>
  <c r="I50" i="2" s="1"/>
  <c r="G53" i="2"/>
  <c r="G209" i="2"/>
  <c r="I209" i="2" s="1"/>
  <c r="D211" i="2"/>
  <c r="I173" i="2"/>
  <c r="C46" i="2"/>
  <c r="G169" i="2"/>
  <c r="I186" i="2"/>
  <c r="E327" i="2"/>
  <c r="G33" i="2"/>
  <c r="I75" i="2"/>
  <c r="G85" i="2"/>
  <c r="G86" i="2"/>
  <c r="I86" i="2" s="1"/>
  <c r="G90" i="2"/>
  <c r="I90" i="2" s="1"/>
  <c r="G101" i="2"/>
  <c r="I101" i="2" s="1"/>
  <c r="G122" i="2"/>
  <c r="I122" i="2" s="1"/>
  <c r="G139" i="2"/>
  <c r="I139" i="2" s="1"/>
  <c r="G151" i="2"/>
  <c r="I151" i="2" s="1"/>
  <c r="G159" i="2"/>
  <c r="I159" i="2" s="1"/>
  <c r="D204" i="2"/>
  <c r="C61" i="2"/>
  <c r="H206" i="2"/>
  <c r="H211" i="2" s="1"/>
  <c r="I248" i="2"/>
  <c r="I277" i="2"/>
  <c r="H310" i="2"/>
  <c r="G27" i="2"/>
  <c r="G31" i="2"/>
  <c r="I31" i="2" s="1"/>
  <c r="G35" i="2"/>
  <c r="D46" i="2"/>
  <c r="B136" i="2"/>
  <c r="G76" i="2"/>
  <c r="I76" i="2" s="1"/>
  <c r="G80" i="2"/>
  <c r="I80" i="2" s="1"/>
  <c r="G88" i="2"/>
  <c r="G92" i="2"/>
  <c r="G96" i="2"/>
  <c r="I96" i="2" s="1"/>
  <c r="G104" i="2"/>
  <c r="I104" i="2" s="1"/>
  <c r="G108" i="2"/>
  <c r="G112" i="2"/>
  <c r="G120" i="2"/>
  <c r="I120" i="2" s="1"/>
  <c r="G124" i="2"/>
  <c r="G128" i="2"/>
  <c r="I143" i="2"/>
  <c r="G172" i="2"/>
  <c r="G180" i="2"/>
  <c r="G184" i="2"/>
  <c r="I184" i="2" s="1"/>
  <c r="G188" i="2"/>
  <c r="I188" i="2" s="1"/>
  <c r="G196" i="2"/>
  <c r="G200" i="2"/>
  <c r="F204" i="2"/>
  <c r="F17" i="8"/>
  <c r="I323" i="2"/>
  <c r="I325" i="2" s="1"/>
  <c r="G325" i="2"/>
  <c r="B327" i="2"/>
  <c r="I312" i="2"/>
  <c r="I318" i="2"/>
  <c r="H321" i="2"/>
  <c r="H327" i="2"/>
  <c r="I319" i="2"/>
  <c r="I316" i="2"/>
  <c r="G321" i="2"/>
  <c r="I299" i="2"/>
  <c r="I307" i="2"/>
  <c r="I289" i="2"/>
  <c r="I306" i="2"/>
  <c r="I295" i="2"/>
  <c r="I287" i="2"/>
  <c r="I303" i="2"/>
  <c r="G310" i="2"/>
  <c r="I279" i="2"/>
  <c r="I280" i="2" s="1"/>
  <c r="G280" i="2"/>
  <c r="H275" i="2"/>
  <c r="G275" i="2"/>
  <c r="I269" i="2"/>
  <c r="I270" i="2" s="1"/>
  <c r="G265" i="2"/>
  <c r="I264" i="2"/>
  <c r="I256" i="2"/>
  <c r="I260" i="2"/>
  <c r="I255" i="2"/>
  <c r="I257" i="2"/>
  <c r="I259" i="2"/>
  <c r="G261" i="2"/>
  <c r="F266" i="2"/>
  <c r="D266" i="2"/>
  <c r="I252" i="2"/>
  <c r="I253" i="2" s="1"/>
  <c r="I249" i="2"/>
  <c r="G250" i="2"/>
  <c r="B266" i="2"/>
  <c r="I243" i="2"/>
  <c r="I244" i="2"/>
  <c r="G245" i="2"/>
  <c r="I226" i="2"/>
  <c r="I228" i="2"/>
  <c r="I230" i="2"/>
  <c r="I232" i="2"/>
  <c r="I234" i="2"/>
  <c r="I225" i="2"/>
  <c r="I229" i="2"/>
  <c r="I233" i="2"/>
  <c r="I231" i="2"/>
  <c r="G238" i="2"/>
  <c r="I222" i="2"/>
  <c r="I223" i="2" s="1"/>
  <c r="H220" i="2"/>
  <c r="I215" i="2"/>
  <c r="I219" i="2"/>
  <c r="I214" i="2"/>
  <c r="I216" i="2"/>
  <c r="I218" i="2"/>
  <c r="G220" i="2"/>
  <c r="I210" i="2"/>
  <c r="I207" i="2"/>
  <c r="B211" i="2"/>
  <c r="I182" i="2"/>
  <c r="I172" i="2"/>
  <c r="I180" i="2"/>
  <c r="I196" i="2"/>
  <c r="I200" i="2"/>
  <c r="I176" i="2"/>
  <c r="I183" i="2"/>
  <c r="I194" i="2"/>
  <c r="I199" i="2"/>
  <c r="I168" i="2"/>
  <c r="I185" i="2"/>
  <c r="I201" i="2"/>
  <c r="I181" i="2"/>
  <c r="I193" i="2"/>
  <c r="I153" i="2"/>
  <c r="I144" i="2"/>
  <c r="I160" i="2"/>
  <c r="G138" i="2"/>
  <c r="C239" i="2"/>
  <c r="G150" i="2"/>
  <c r="I150" i="2" s="1"/>
  <c r="E239" i="2"/>
  <c r="I148" i="2"/>
  <c r="G141" i="2"/>
  <c r="I141" i="2" s="1"/>
  <c r="G157" i="2"/>
  <c r="I157" i="2" s="1"/>
  <c r="I147" i="2"/>
  <c r="I163" i="2"/>
  <c r="I126" i="2"/>
  <c r="I108" i="2"/>
  <c r="I112" i="2"/>
  <c r="G69" i="2"/>
  <c r="I69" i="2" s="1"/>
  <c r="G73" i="2"/>
  <c r="G89" i="2"/>
  <c r="I89" i="2" s="1"/>
  <c r="G105" i="2"/>
  <c r="I105" i="2" s="1"/>
  <c r="G121" i="2"/>
  <c r="I121" i="2" s="1"/>
  <c r="I82" i="2"/>
  <c r="I98" i="2"/>
  <c r="I114" i="2"/>
  <c r="I130" i="2"/>
  <c r="I73" i="2"/>
  <c r="G72" i="2"/>
  <c r="I72" i="2" s="1"/>
  <c r="I93" i="2"/>
  <c r="I125" i="2"/>
  <c r="I81" i="2"/>
  <c r="I97" i="2"/>
  <c r="I85" i="2"/>
  <c r="I133" i="2"/>
  <c r="I26" i="2"/>
  <c r="E62" i="2"/>
  <c r="H57" i="2"/>
  <c r="H58" i="2" s="1"/>
  <c r="G58" i="2"/>
  <c r="I49" i="2"/>
  <c r="C62" i="2"/>
  <c r="D62" i="2"/>
  <c r="G51" i="2"/>
  <c r="I51" i="2" s="1"/>
  <c r="H46" i="2"/>
  <c r="I28" i="2"/>
  <c r="I33" i="2"/>
  <c r="G25" i="2"/>
  <c r="I25" i="2" s="1"/>
  <c r="H14" i="2"/>
  <c r="H13" i="2"/>
  <c r="I13" i="2" s="1"/>
  <c r="H12" i="2"/>
  <c r="H11" i="2"/>
  <c r="H10" i="2"/>
  <c r="G18" i="2"/>
  <c r="G19" i="2" s="1"/>
  <c r="I32" i="2"/>
  <c r="I34" i="2"/>
  <c r="I36" i="2"/>
  <c r="I60" i="2"/>
  <c r="I61" i="2" s="1"/>
  <c r="I27" i="2"/>
  <c r="G61" i="2"/>
  <c r="G21" i="2"/>
  <c r="I21" i="2" s="1"/>
  <c r="D23" i="2"/>
  <c r="D16" i="2"/>
  <c r="C23" i="2"/>
  <c r="C40" i="2" s="1"/>
  <c r="I30" i="2"/>
  <c r="I35" i="2"/>
  <c r="B19" i="2"/>
  <c r="G15" i="2"/>
  <c r="I15" i="2" s="1"/>
  <c r="B23" i="2"/>
  <c r="F16" i="2"/>
  <c r="F40" i="2" s="1"/>
  <c r="I14" i="2"/>
  <c r="B16" i="2"/>
  <c r="I92" i="2" l="1"/>
  <c r="I128" i="2"/>
  <c r="I88" i="2"/>
  <c r="B62" i="2"/>
  <c r="E64" i="2"/>
  <c r="H166" i="2"/>
  <c r="H136" i="2"/>
  <c r="I10" i="2"/>
  <c r="I162" i="2"/>
  <c r="F239" i="2"/>
  <c r="I124" i="2"/>
  <c r="D239" i="2"/>
  <c r="I174" i="2"/>
  <c r="I171" i="2"/>
  <c r="I203" i="2"/>
  <c r="G204" i="2"/>
  <c r="I245" i="2"/>
  <c r="B239" i="2"/>
  <c r="I12" i="2"/>
  <c r="I45" i="2"/>
  <c r="I169" i="2"/>
  <c r="H23" i="2"/>
  <c r="I53" i="2"/>
  <c r="I138" i="2"/>
  <c r="I166" i="2" s="1"/>
  <c r="I206" i="2"/>
  <c r="I211" i="2" s="1"/>
  <c r="H239" i="2"/>
  <c r="I265" i="2"/>
  <c r="I275" i="2"/>
  <c r="H55" i="2"/>
  <c r="H62" i="2" s="1"/>
  <c r="G16" i="2"/>
  <c r="G211" i="2"/>
  <c r="D40" i="2"/>
  <c r="D64" i="2" s="1"/>
  <c r="D282" i="2" s="1"/>
  <c r="D329" i="2" s="1"/>
  <c r="H16" i="2"/>
  <c r="I250" i="2"/>
  <c r="I261" i="2"/>
  <c r="I321" i="2"/>
  <c r="G39" i="2"/>
  <c r="I18" i="2"/>
  <c r="I19" i="2" s="1"/>
  <c r="I39" i="2"/>
  <c r="I220" i="2"/>
  <c r="I310" i="2"/>
  <c r="G327" i="2"/>
  <c r="G266" i="2"/>
  <c r="I266" i="2"/>
  <c r="I238" i="2"/>
  <c r="E282" i="2"/>
  <c r="E329" i="2" s="1"/>
  <c r="G166" i="2"/>
  <c r="I136" i="2"/>
  <c r="G136" i="2"/>
  <c r="F64" i="2"/>
  <c r="F282" i="2" s="1"/>
  <c r="F329" i="2" s="1"/>
  <c r="I57" i="2"/>
  <c r="I58" i="2" s="1"/>
  <c r="C64" i="2"/>
  <c r="C282" i="2" s="1"/>
  <c r="C329" i="2" s="1"/>
  <c r="G55" i="2"/>
  <c r="G62" i="2" s="1"/>
  <c r="I55" i="2"/>
  <c r="I46" i="2"/>
  <c r="I11" i="2"/>
  <c r="G23" i="2"/>
  <c r="G40" i="2" s="1"/>
  <c r="I23" i="2"/>
  <c r="B40" i="2"/>
  <c r="B64" i="2" s="1"/>
  <c r="B282" i="2" s="1"/>
  <c r="B329" i="2" s="1"/>
  <c r="I204" i="2" l="1"/>
  <c r="I16" i="2"/>
  <c r="I40" i="2" s="1"/>
  <c r="I327" i="2"/>
  <c r="H40" i="2"/>
  <c r="H64" i="2" s="1"/>
  <c r="H282" i="2" s="1"/>
  <c r="H329" i="2" s="1"/>
  <c r="G64" i="2"/>
  <c r="G239" i="2"/>
  <c r="I239" i="2"/>
  <c r="I62" i="2"/>
  <c r="G282" i="2" l="1"/>
  <c r="G329" i="2" s="1"/>
  <c r="I64" i="2"/>
  <c r="I282" i="2" s="1"/>
  <c r="I329" i="2" s="1"/>
  <c r="B4" i="6" l="1"/>
  <c r="A3" i="6"/>
  <c r="A3" i="2" l="1"/>
  <c r="F23" i="8"/>
  <c r="F27" i="8"/>
  <c r="F31" i="8"/>
  <c r="F35" i="8"/>
  <c r="F34" i="8"/>
  <c r="F30" i="8"/>
  <c r="F26" i="8"/>
  <c r="D21" i="8"/>
  <c r="F19" i="8"/>
  <c r="B21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D40" i="8" s="1"/>
  <c r="D48" i="8" s="1"/>
  <c r="F25" i="8"/>
  <c r="F29" i="8"/>
  <c r="F33" i="8"/>
  <c r="F37" i="8"/>
  <c r="B38" i="8"/>
  <c r="B40" i="8" s="1"/>
  <c r="B48" i="8" s="1"/>
  <c r="F10" i="8"/>
  <c r="F9" i="8"/>
  <c r="E48" i="8"/>
  <c r="C12" i="8"/>
  <c r="F21" i="8"/>
  <c r="C40" i="8" l="1"/>
  <c r="C48" i="8" s="1"/>
  <c r="F38" i="8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21" i="7"/>
  <c r="D30" i="7"/>
  <c r="D37" i="7"/>
  <c r="D13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G55" i="6"/>
  <c r="F55" i="6"/>
  <c r="G54" i="6"/>
  <c r="F54" i="6"/>
  <c r="H51" i="6"/>
  <c r="D51" i="6"/>
  <c r="C51" i="6"/>
  <c r="G50" i="6"/>
  <c r="F50" i="6"/>
  <c r="H47" i="6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G41" i="6"/>
  <c r="F41" i="6"/>
  <c r="C41" i="6" s="1"/>
  <c r="G38" i="6"/>
  <c r="D38" i="6" s="1"/>
  <c r="F38" i="6"/>
  <c r="C38" i="6" s="1"/>
  <c r="H39" i="6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G22" i="6"/>
  <c r="D22" i="6" s="1"/>
  <c r="F22" i="6"/>
  <c r="C22" i="6" s="1"/>
  <c r="G19" i="6"/>
  <c r="F19" i="6"/>
  <c r="G18" i="6"/>
  <c r="F18" i="6"/>
  <c r="G17" i="6"/>
  <c r="F17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G10" i="6"/>
  <c r="F10" i="6"/>
  <c r="G9" i="6"/>
  <c r="D9" i="6" s="1"/>
  <c r="F9" i="6"/>
  <c r="C9" i="6" s="1"/>
  <c r="G8" i="6"/>
  <c r="F8" i="6"/>
  <c r="G7" i="6"/>
  <c r="F7" i="6"/>
  <c r="J50" i="6" l="1"/>
  <c r="C19" i="6"/>
  <c r="C18" i="6"/>
  <c r="H20" i="6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J46" i="6" s="1"/>
  <c r="D54" i="6"/>
  <c r="D37" i="6"/>
  <c r="D39" i="6" s="1"/>
  <c r="C20" i="6" l="1"/>
  <c r="C56" i="6"/>
  <c r="J38" i="6"/>
  <c r="D56" i="6"/>
  <c r="D35" i="6"/>
  <c r="J34" i="6" s="1"/>
  <c r="D44" i="6"/>
  <c r="J43" i="6" s="1"/>
  <c r="D11" i="6"/>
  <c r="D20" i="6"/>
  <c r="C11" i="6"/>
  <c r="H58" i="6"/>
  <c r="J19" i="6" l="1"/>
  <c r="C58" i="6"/>
  <c r="J55" i="6"/>
  <c r="D58" i="6"/>
  <c r="J10" i="6"/>
</calcChain>
</file>

<file path=xl/sharedStrings.xml><?xml version="1.0" encoding="utf-8"?>
<sst xmlns="http://schemas.openxmlformats.org/spreadsheetml/2006/main" count="501" uniqueCount="423">
  <si>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</si>
  <si>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</si>
  <si>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</si>
  <si>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</si>
  <si>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</si>
  <si>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</si>
  <si>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</si>
  <si>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</si>
  <si>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</si>
  <si>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</si>
  <si>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</si>
  <si>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</si>
  <si>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</si>
  <si>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</si>
  <si>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</si>
  <si>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</si>
  <si>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</si>
  <si>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</si>
  <si>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</si>
  <si>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</si>
  <si>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</si>
  <si>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</si>
  <si>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</si>
  <si>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</si>
  <si>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</si>
  <si>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</si>
  <si>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</si>
  <si>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</si>
  <si>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</si>
  <si>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</si>
  <si>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</si>
  <si>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</si>
  <si>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</si>
  <si>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</si>
  <si>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</si>
  <si>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</si>
  <si>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</si>
  <si>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</si>
  <si>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</si>
  <si>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</si>
  <si>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</si>
  <si>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</si>
  <si>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</si>
  <si>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</si>
  <si>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</si>
  <si>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</si>
  <si>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</si>
  <si>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</si>
  <si>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</si>
  <si>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</si>
  <si>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</si>
  <si>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</si>
  <si>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</si>
  <si>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</si>
  <si>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</si>
  <si>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</si>
  <si>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</si>
  <si>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</si>
  <si>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</si>
  <si>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</si>
  <si>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</si>
  <si>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</si>
  <si>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</si>
  <si>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</si>
  <si>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</si>
  <si>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</si>
  <si>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</si>
  <si>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</si>
  <si>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</si>
  <si>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</si>
  <si>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</si>
  <si>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</si>
  <si>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</si>
  <si>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</si>
  <si>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</si>
  <si>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</si>
  <si>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</si>
  <si>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</si>
  <si>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</si>
  <si>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</si>
  <si>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</si>
  <si>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</si>
  <si>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</si>
  <si>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</si>
  <si>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</si>
  <si>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</si>
  <si>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</si>
  <si>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</si>
  <si>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</si>
  <si>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</si>
  <si>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</si>
  <si>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</si>
  <si>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</si>
  <si>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</si>
  <si>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</si>
  <si>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</si>
  <si>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</si>
  <si>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</si>
  <si>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</si>
  <si>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</si>
  <si>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</si>
  <si>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</si>
  <si>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</si>
  <si>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</si>
  <si>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</si>
  <si>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</si>
  <si>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</si>
  <si>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</si>
  <si>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</si>
  <si>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</si>
  <si>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</si>
  <si>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</si>
  <si>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</si>
  <si>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</si>
  <si>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</si>
  <si>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</si>
  <si>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</si>
  <si>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</si>
  <si>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</si>
  <si>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</si>
  <si>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</si>
  <si>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</si>
  <si>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</si>
  <si>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</si>
  <si>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</si>
  <si>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</si>
  <si>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</si>
  <si>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</si>
  <si>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</si>
  <si>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</si>
  <si>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</si>
  <si>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</si>
  <si>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</si>
  <si>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</si>
  <si>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</si>
  <si>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</si>
  <si>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</si>
  <si>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</si>
  <si>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</si>
  <si>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</si>
  <si>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</si>
  <si>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</si>
  <si>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</si>
  <si>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</si>
  <si>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</si>
  <si>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</si>
  <si>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</si>
  <si>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</si>
  <si>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</si>
  <si>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</si>
  <si>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</si>
  <si>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</si>
  <si>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</si>
  <si>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</si>
  <si>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</si>
  <si>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</si>
  <si>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</si>
  <si>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</si>
  <si>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</si>
  <si>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</si>
  <si>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</si>
  <si>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</si>
  <si>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</si>
  <si>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</si>
  <si>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</si>
  <si>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</si>
  <si>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</si>
  <si>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</si>
  <si>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</si>
  <si>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</si>
  <si>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</si>
  <si>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</si>
  <si>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</si>
  <si>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</si>
  <si>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</si>
  <si>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</si>
  <si>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</si>
  <si>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</si>
  <si>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</si>
  <si>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</si>
  <si>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</si>
  <si>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</si>
  <si>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</si>
  <si>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</si>
  <si>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</si>
  <si>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</si>
  <si>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</si>
  <si>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</si>
  <si>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</si>
  <si>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</si>
  <si>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</si>
  <si>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</si>
  <si>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</si>
  <si>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</si>
  <si>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</si>
  <si>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</si>
  <si>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</si>
  <si>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</si>
  <si>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</si>
  <si>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</si>
  <si>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</si>
  <si>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</si>
  <si>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</si>
  <si>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</si>
  <si>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</si>
  <si>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</si>
  <si>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</si>
  <si>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</si>
  <si>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</si>
  <si>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</si>
  <si>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</si>
  <si>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</si>
  <si>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</si>
  <si>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</si>
  <si>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</si>
  <si>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</si>
  <si>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</si>
  <si>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</si>
  <si>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</si>
  <si>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</si>
  <si>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</si>
  <si>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</si>
  <si>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</si>
  <si>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</si>
  <si>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</si>
  <si>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</si>
  <si>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</si>
  <si>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</si>
  <si>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</si>
  <si>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</si>
  <si>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</si>
  <si>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</si>
  <si>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</si>
  <si>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</si>
  <si>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</si>
  <si>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</si>
  <si>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</si>
  <si>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</si>
  <si>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</si>
  <si>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</si>
  <si>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</si>
  <si>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</si>
  <si>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</si>
  <si>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</si>
  <si>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</si>
  <si>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</si>
  <si>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</si>
  <si>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</si>
  <si>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</si>
  <si>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</si>
  <si>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</si>
  <si>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</si>
  <si>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</si>
  <si>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</si>
  <si>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</si>
  <si>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</si>
  <si>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</si>
  <si>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</si>
  <si>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</si>
  <si>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</si>
  <si>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</si>
  <si>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</si>
  <si>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</si>
  <si>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</si>
  <si>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</si>
  <si>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</si>
  <si>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</si>
  <si>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</si>
  <si>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</si>
  <si>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</si>
  <si>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</si>
  <si>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</si>
  <si>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</si>
  <si>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</si>
  <si>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</si>
  <si>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</si>
  <si>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</si>
  <si>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</si>
  <si>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</si>
  <si>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</si>
  <si>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</si>
  <si>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</si>
  <si>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</si>
  <si>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</si>
  <si>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</si>
  <si>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</si>
  <si>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</si>
  <si>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</si>
  <si>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</si>
  <si>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</si>
  <si>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</si>
  <si>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</si>
  <si>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</si>
  <si>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</si>
  <si>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</si>
  <si>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</si>
  <si>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</si>
  <si>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</si>
  <si>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</si>
  <si>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</si>
  <si>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</si>
  <si>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</si>
  <si>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</si>
  <si>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</si>
  <si>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</si>
  <si>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</si>
  <si>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</si>
  <si>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</si>
  <si>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</si>
  <si>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</si>
  <si>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</si>
  <si>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</si>
  <si>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</si>
  <si>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</si>
  <si>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</si>
  <si>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</si>
  <si>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</si>
  <si>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</si>
  <si>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</si>
  <si>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</si>
  <si>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</si>
  <si>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</si>
  <si>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</si>
  <si>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</si>
  <si>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</si>
  <si>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</si>
  <si>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</si>
  <si>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</si>
  <si>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</si>
  <si>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</si>
  <si>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</si>
  <si>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</si>
  <si>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</si>
  <si>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</si>
  <si>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</si>
  <si>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</si>
  <si>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</si>
  <si>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</si>
  <si>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</si>
  <si>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</si>
  <si>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</si>
  <si>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</si>
  <si>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</si>
  <si>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</si>
  <si>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</si>
  <si>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</si>
  <si>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</si>
  <si>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</si>
  <si>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</si>
  <si>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</si>
  <si>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</si>
  <si>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</si>
  <si>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</si>
  <si>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</si>
  <si>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</si>
  <si>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</si>
  <si>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</si>
  <si>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</si>
  <si>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</si>
  <si>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</si>
  <si>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</si>
  <si>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</si>
  <si>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</si>
  <si>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</si>
  <si>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</si>
  <si>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</si>
  <si>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</si>
  <si>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</si>
  <si>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</si>
  <si>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</si>
  <si>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</si>
  <si>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</si>
  <si>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</si>
  <si>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</si>
  <si>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</si>
  <si>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</si>
  <si>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</si>
  <si>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</si>
  <si>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</si>
  <si>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</si>
  <si>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</si>
  <si>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</si>
  <si>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</si>
  <si>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</si>
  <si>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</si>
  <si>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</si>
  <si>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</si>
  <si>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</si>
  <si>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</si>
  <si>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</si>
  <si>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</si>
  <si>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</si>
  <si>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</si>
  <si>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</si>
  <si>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</si>
  <si>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</si>
  <si>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</si>
  <si>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</si>
  <si>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</si>
  <si>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</si>
  <si>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</si>
  <si>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</si>
  <si>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</si>
  <si>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</si>
  <si>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</si>
  <si>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</si>
  <si>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</si>
  <si>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</si>
  <si>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</si>
  <si>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</si>
  <si>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</si>
  <si>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</si>
  <si>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</si>
  <si>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</si>
  <si>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</si>
  <si>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</si>
  <si>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</si>
  <si>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</si>
  <si>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12/31/2017 information)</t>
  </si>
  <si>
    <t>FOR THE MONTH ENDED JANUARY 31, 2018</t>
  </si>
  <si>
    <t>a-Jan 2018 </t>
  </si>
  <si>
    <t xml:space="preserve">          (5) 449.1 - Provision for rate refunds E</t>
  </si>
  <si>
    <t xml:space="preserve">          (5)  496 - Provision for rate refunds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</si>
</sst>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37" borderId="0" applyNumberFormat="0" applyBorder="0" applyAlignment="0" applyProtection="0"/>
    <xf numFmtId="0" fontId="30" fillId="45" borderId="0" applyNumberFormat="0" applyBorder="0" applyAlignment="0" applyProtection="0"/>
    <xf numFmtId="0" fontId="31" fillId="3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49" borderId="0" applyNumberFormat="0" applyBorder="0" applyAlignment="0" applyProtection="0"/>
    <xf numFmtId="0" fontId="33" fillId="53" borderId="26" applyNumberFormat="0" applyAlignment="0" applyProtection="0"/>
    <xf numFmtId="0" fontId="34" fillId="46" borderId="27" applyNumberFormat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170" fontId="24" fillId="0" borderId="0"/>
    <xf numFmtId="0" fontId="30" fillId="42" borderId="0" applyNumberFormat="0" applyBorder="0" applyAlignment="0" applyProtection="0"/>
    <xf numFmtId="38" fontId="36" fillId="57" borderId="0" applyNumberFormat="0" applyBorder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0" applyNumberFormat="0" applyFill="0" applyBorder="0" applyAlignment="0" applyProtection="0"/>
    <xf numFmtId="10" fontId="36" fillId="58" borderId="16" applyNumberFormat="0" applyBorder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1" fillId="0" borderId="31" applyNumberFormat="0" applyFill="0" applyAlignment="0" applyProtection="0"/>
    <xf numFmtId="0" fontId="41" fillId="50" borderId="0" applyNumberFormat="0" applyBorder="0" applyAlignment="0" applyProtection="0"/>
    <xf numFmtId="171" fontId="42" fillId="0" borderId="0"/>
    <xf numFmtId="0" fontId="36" fillId="59" borderId="0"/>
    <xf numFmtId="0" fontId="36" fillId="59" borderId="0"/>
    <xf numFmtId="0" fontId="36" fillId="59" borderId="0"/>
    <xf numFmtId="0" fontId="36" fillId="59" borderId="0"/>
    <xf numFmtId="0" fontId="36" fillId="49" borderId="26" applyNumberFormat="0" applyFont="0" applyAlignment="0" applyProtection="0"/>
    <xf numFmtId="0" fontId="43" fillId="53" borderId="32" applyNumberFormat="0" applyAlignment="0" applyProtection="0"/>
    <xf numFmtId="10" fontId="24" fillId="0" borderId="0" applyFont="0" applyFill="0" applyBorder="0" applyAlignment="0" applyProtection="0"/>
    <xf numFmtId="4" fontId="36" fillId="60" borderId="26" applyNumberFormat="0" applyProtection="0">
      <alignment vertical="center"/>
    </xf>
    <xf numFmtId="4" fontId="44" fillId="61" borderId="26" applyNumberFormat="0" applyProtection="0">
      <alignment vertical="center"/>
    </xf>
    <xf numFmtId="4" fontId="36" fillId="61" borderId="26" applyNumberFormat="0" applyProtection="0">
      <alignment horizontal="left" vertical="center" indent="1"/>
    </xf>
    <xf numFmtId="0" fontId="45" fillId="60" borderId="33" applyNumberFormat="0" applyProtection="0">
      <alignment horizontal="left" vertical="top" indent="1"/>
    </xf>
    <xf numFmtId="4" fontId="36" fillId="62" borderId="26" applyNumberFormat="0" applyProtection="0">
      <alignment horizontal="left" vertical="center" indent="1"/>
    </xf>
    <xf numFmtId="4" fontId="36" fillId="63" borderId="26" applyNumberFormat="0" applyProtection="0">
      <alignment horizontal="right" vertical="center"/>
    </xf>
    <xf numFmtId="4" fontId="36" fillId="64" borderId="26" applyNumberFormat="0" applyProtection="0">
      <alignment horizontal="right" vertical="center"/>
    </xf>
    <xf numFmtId="4" fontId="36" fillId="65" borderId="34" applyNumberFormat="0" applyProtection="0">
      <alignment horizontal="right" vertical="center"/>
    </xf>
    <xf numFmtId="4" fontId="36" fillId="66" borderId="26" applyNumberFormat="0" applyProtection="0">
      <alignment horizontal="right" vertical="center"/>
    </xf>
    <xf numFmtId="4" fontId="36" fillId="67" borderId="26" applyNumberFormat="0" applyProtection="0">
      <alignment horizontal="right" vertical="center"/>
    </xf>
    <xf numFmtId="4" fontId="36" fillId="68" borderId="26" applyNumberFormat="0" applyProtection="0">
      <alignment horizontal="right" vertical="center"/>
    </xf>
    <xf numFmtId="4" fontId="36" fillId="69" borderId="26" applyNumberFormat="0" applyProtection="0">
      <alignment horizontal="right" vertical="center"/>
    </xf>
    <xf numFmtId="4" fontId="36" fillId="70" borderId="26" applyNumberFormat="0" applyProtection="0">
      <alignment horizontal="right" vertical="center"/>
    </xf>
    <xf numFmtId="4" fontId="36" fillId="71" borderId="26" applyNumberFormat="0" applyProtection="0">
      <alignment horizontal="right" vertical="center"/>
    </xf>
    <xf numFmtId="4" fontId="36" fillId="72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36" fillId="74" borderId="26" applyNumberFormat="0" applyProtection="0">
      <alignment horizontal="right" vertical="center"/>
    </xf>
    <xf numFmtId="4" fontId="36" fillId="75" borderId="34" applyNumberFormat="0" applyProtection="0">
      <alignment horizontal="left" vertical="center" indent="1"/>
    </xf>
    <xf numFmtId="4" fontId="36" fillId="74" borderId="34" applyNumberFormat="0" applyProtection="0">
      <alignment horizontal="left" vertical="center" indent="1"/>
    </xf>
    <xf numFmtId="0" fontId="36" fillId="76" borderId="26" applyNumberFormat="0" applyProtection="0">
      <alignment horizontal="left" vertical="center" indent="1"/>
    </xf>
    <xf numFmtId="0" fontId="36" fillId="73" borderId="33" applyNumberFormat="0" applyProtection="0">
      <alignment horizontal="left" vertical="top" indent="1"/>
    </xf>
    <xf numFmtId="0" fontId="36" fillId="77" borderId="26" applyNumberFormat="0" applyProtection="0">
      <alignment horizontal="left" vertical="center" indent="1"/>
    </xf>
    <xf numFmtId="0" fontId="36" fillId="74" borderId="33" applyNumberFormat="0" applyProtection="0">
      <alignment horizontal="left" vertical="top" indent="1"/>
    </xf>
    <xf numFmtId="0" fontId="36" fillId="78" borderId="26" applyNumberFormat="0" applyProtection="0">
      <alignment horizontal="left" vertical="center" indent="1"/>
    </xf>
    <xf numFmtId="0" fontId="36" fillId="78" borderId="33" applyNumberFormat="0" applyProtection="0">
      <alignment horizontal="left" vertical="top" indent="1"/>
    </xf>
    <xf numFmtId="0" fontId="36" fillId="75" borderId="26" applyNumberFormat="0" applyProtection="0">
      <alignment horizontal="left" vertical="center" indent="1"/>
    </xf>
    <xf numFmtId="0" fontId="36" fillId="75" borderId="33" applyNumberFormat="0" applyProtection="0">
      <alignment horizontal="left" vertical="top" indent="1"/>
    </xf>
    <xf numFmtId="0" fontId="36" fillId="79" borderId="35" applyNumberFormat="0">
      <protection locked="0"/>
    </xf>
    <xf numFmtId="0" fontId="25" fillId="73" borderId="36" applyBorder="0"/>
    <xf numFmtId="4" fontId="46" fillId="80" borderId="33" applyNumberFormat="0" applyProtection="0">
      <alignment vertical="center"/>
    </xf>
    <xf numFmtId="4" fontId="44" fillId="81" borderId="16" applyNumberFormat="0" applyProtection="0">
      <alignment vertical="center"/>
    </xf>
    <xf numFmtId="4" fontId="46" fillId="76" borderId="33" applyNumberFormat="0" applyProtection="0">
      <alignment horizontal="left" vertical="center" indent="1"/>
    </xf>
    <xf numFmtId="0" fontId="46" fillId="80" borderId="33" applyNumberFormat="0" applyProtection="0">
      <alignment horizontal="left" vertical="top" indent="1"/>
    </xf>
    <xf numFmtId="4" fontId="36" fillId="0" borderId="26" applyNumberFormat="0" applyProtection="0">
      <alignment horizontal="right" vertical="center"/>
    </xf>
    <xf numFmtId="4" fontId="44" fillId="58" borderId="26" applyNumberFormat="0" applyProtection="0">
      <alignment horizontal="right" vertical="center"/>
    </xf>
    <xf numFmtId="4" fontId="36" fillId="62" borderId="26" applyNumberFormat="0" applyProtection="0">
      <alignment horizontal="left" vertical="center" indent="1"/>
    </xf>
    <xf numFmtId="0" fontId="46" fillId="74" borderId="33" applyNumberFormat="0" applyProtection="0">
      <alignment horizontal="left" vertical="top" indent="1"/>
    </xf>
    <xf numFmtId="4" fontId="47" fillId="82" borderId="34" applyNumberFormat="0" applyProtection="0">
      <alignment horizontal="left" vertical="center" indent="1"/>
    </xf>
    <xf numFmtId="0" fontId="36" fillId="83" borderId="16"/>
    <xf numFmtId="4" fontId="48" fillId="79" borderId="2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35" fillId="0" borderId="37" applyNumberFormat="0" applyFill="0" applyAlignment="0" applyProtection="0"/>
    <xf numFmtId="0" fontId="50" fillId="0" borderId="0" applyNumberFormat="0" applyFill="0" applyBorder="0" applyAlignment="0" applyProtection="0"/>
  </cellStyleXfs>
  <cellXfs count="138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3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165" fontId="24" fillId="0" borderId="16" xfId="0" applyNumberFormat="1" applyFont="1" applyFill="1" applyBorder="1" applyAlignment="1">
      <alignment horizontal="center" vertical="center" wrapText="1"/>
    </xf>
    <xf numFmtId="165" fontId="24" fillId="0" borderId="16" xfId="0" quotePrefix="1" applyNumberFormat="1" applyFont="1" applyFill="1" applyBorder="1" applyAlignment="1">
      <alignment horizontal="center" vertical="center" wrapText="1"/>
    </xf>
    <xf numFmtId="10" fontId="24" fillId="0" borderId="16" xfId="0" quotePrefix="1" applyNumberFormat="1" applyFont="1" applyFill="1" applyBorder="1" applyAlignment="1">
      <alignment horizontal="center" vertical="center" wrapText="1"/>
    </xf>
    <xf numFmtId="0" fontId="24" fillId="0" borderId="17" xfId="0" applyFont="1" applyFill="1" applyBorder="1"/>
    <xf numFmtId="0" fontId="24" fillId="0" borderId="18" xfId="0" applyFont="1" applyFill="1" applyBorder="1"/>
    <xf numFmtId="165" fontId="24" fillId="0" borderId="19" xfId="0" applyNumberFormat="1" applyFont="1" applyFill="1" applyBorder="1"/>
    <xf numFmtId="165" fontId="24" fillId="0" borderId="19" xfId="0" applyNumberFormat="1" applyFont="1" applyFill="1" applyBorder="1" applyAlignment="1">
      <alignment horizontal="center"/>
    </xf>
    <xf numFmtId="10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7" fontId="24" fillId="0" borderId="20" xfId="0" applyNumberFormat="1" applyFont="1" applyFill="1" applyBorder="1"/>
    <xf numFmtId="0" fontId="24" fillId="0" borderId="20" xfId="0" applyNumberFormat="1" applyFont="1" applyFill="1" applyBorder="1" applyAlignment="1">
      <alignment horizontal="center"/>
    </xf>
    <xf numFmtId="10" fontId="24" fillId="0" borderId="20" xfId="0" applyNumberFormat="1" applyFont="1" applyFill="1" applyBorder="1" applyAlignment="1">
      <alignment horizontal="right" wrapText="1"/>
    </xf>
    <xf numFmtId="165" fontId="24" fillId="0" borderId="18" xfId="42" applyNumberFormat="1" applyFont="1" applyFill="1" applyBorder="1"/>
    <xf numFmtId="0" fontId="24" fillId="0" borderId="21" xfId="0" applyNumberFormat="1" applyFont="1" applyFill="1" applyBorder="1" applyAlignment="1">
      <alignment horizontal="center"/>
    </xf>
    <xf numFmtId="10" fontId="24" fillId="0" borderId="21" xfId="0" applyNumberFormat="1" applyFont="1" applyFill="1" applyBorder="1" applyAlignment="1">
      <alignment horizontal="right" wrapText="1"/>
    </xf>
    <xf numFmtId="167" fontId="24" fillId="0" borderId="0" xfId="0" applyNumberFormat="1" applyFont="1" applyFill="1"/>
    <xf numFmtId="165" fontId="24" fillId="0" borderId="20" xfId="42" applyNumberFormat="1" applyFont="1" applyFill="1" applyBorder="1"/>
    <xf numFmtId="10" fontId="24" fillId="0" borderId="20" xfId="0" applyNumberFormat="1" applyFont="1" applyFill="1" applyBorder="1"/>
    <xf numFmtId="166" fontId="24" fillId="0" borderId="0" xfId="0" applyNumberFormat="1" applyFont="1"/>
    <xf numFmtId="0" fontId="24" fillId="0" borderId="17" xfId="0" quotePrefix="1" applyFont="1" applyFill="1" applyBorder="1" applyAlignment="1">
      <alignment horizontal="left"/>
    </xf>
    <xf numFmtId="0" fontId="24" fillId="0" borderId="20" xfId="0" applyFont="1" applyFill="1" applyBorder="1"/>
    <xf numFmtId="0" fontId="24" fillId="0" borderId="24" xfId="0" applyFont="1" applyFill="1" applyBorder="1"/>
    <xf numFmtId="0" fontId="24" fillId="0" borderId="23" xfId="0" applyFont="1" applyFill="1" applyBorder="1"/>
    <xf numFmtId="165" fontId="24" fillId="0" borderId="20" xfId="0" applyNumberFormat="1" applyFont="1" applyFill="1" applyBorder="1"/>
    <xf numFmtId="167" fontId="26" fillId="0" borderId="21" xfId="0" applyNumberFormat="1" applyFont="1" applyFill="1" applyBorder="1"/>
    <xf numFmtId="10" fontId="26" fillId="0" borderId="21" xfId="0" applyNumberFormat="1" applyFont="1" applyFill="1" applyBorder="1"/>
    <xf numFmtId="167" fontId="26" fillId="0" borderId="23" xfId="0" applyNumberFormat="1" applyFont="1" applyFill="1" applyBorder="1"/>
    <xf numFmtId="43" fontId="27" fillId="0" borderId="0" xfId="0" applyNumberFormat="1" applyFont="1"/>
    <xf numFmtId="0" fontId="24" fillId="0" borderId="25" xfId="0" applyFont="1" applyFill="1" applyBorder="1"/>
    <xf numFmtId="0" fontId="24" fillId="0" borderId="10" xfId="0" applyFont="1" applyFill="1" applyBorder="1" applyAlignment="1">
      <alignment horizontal="center"/>
    </xf>
    <xf numFmtId="165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5" fontId="24" fillId="0" borderId="22" xfId="0" applyNumberFormat="1" applyFont="1" applyFill="1" applyBorder="1"/>
    <xf numFmtId="0" fontId="24" fillId="0" borderId="0" xfId="0" applyFont="1" applyFill="1" applyBorder="1" applyAlignment="1">
      <alignment horizontal="center"/>
    </xf>
    <xf numFmtId="165" fontId="24" fillId="0" borderId="0" xfId="0" quotePrefix="1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25" xfId="0" applyNumberFormat="1" applyFont="1" applyFill="1" applyBorder="1"/>
    <xf numFmtId="10" fontId="24" fillId="0" borderId="22" xfId="0" applyNumberFormat="1" applyFont="1" applyFill="1" applyBorder="1"/>
    <xf numFmtId="10" fontId="24" fillId="0" borderId="18" xfId="0" applyNumberFormat="1" applyFont="1" applyFill="1" applyBorder="1"/>
    <xf numFmtId="10" fontId="24" fillId="0" borderId="17" xfId="0" applyNumberFormat="1" applyFont="1" applyFill="1" applyBorder="1"/>
    <xf numFmtId="0" fontId="24" fillId="0" borderId="12" xfId="0" applyFont="1" applyFill="1" applyBorder="1" applyAlignment="1">
      <alignment horizontal="center"/>
    </xf>
    <xf numFmtId="165" fontId="24" fillId="0" borderId="12" xfId="0" quotePrefix="1" applyNumberFormat="1" applyFont="1" applyFill="1" applyBorder="1" applyAlignment="1">
      <alignment horizontal="left"/>
    </xf>
    <xf numFmtId="165" fontId="24" fillId="0" borderId="12" xfId="0" applyNumberFormat="1" applyFont="1" applyFill="1" applyBorder="1"/>
    <xf numFmtId="10" fontId="24" fillId="0" borderId="24" xfId="0" applyNumberFormat="1" applyFont="1" applyFill="1" applyBorder="1"/>
    <xf numFmtId="10" fontId="24" fillId="0" borderId="23" xfId="0" applyNumberFormat="1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vertical="center"/>
    </xf>
    <xf numFmtId="0" fontId="0" fillId="0" borderId="16" xfId="0" applyBorder="1"/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2" fontId="24" fillId="0" borderId="20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72" fontId="24" fillId="0" borderId="20" xfId="0" applyNumberFormat="1" applyFont="1" applyFill="1" applyBorder="1"/>
    <xf numFmtId="37" fontId="24" fillId="0" borderId="23" xfId="0" applyNumberFormat="1" applyFont="1" applyFill="1" applyBorder="1"/>
    <xf numFmtId="172" fontId="24" fillId="0" borderId="20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8" xfId="0" applyNumberFormat="1" applyFont="1" applyBorder="1"/>
    <xf numFmtId="172" fontId="24" fillId="0" borderId="20" xfId="0" applyNumberFormat="1" applyFont="1" applyBorder="1"/>
    <xf numFmtId="172" fontId="51" fillId="0" borderId="20" xfId="0" applyNumberFormat="1" applyFont="1" applyBorder="1"/>
    <xf numFmtId="172" fontId="23" fillId="0" borderId="21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3" fillId="0" borderId="15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172" fontId="51" fillId="0" borderId="19" xfId="0" applyNumberFormat="1" applyFont="1" applyBorder="1"/>
    <xf numFmtId="37" fontId="24" fillId="0" borderId="10" xfId="0" applyNumberFormat="1" applyFont="1" applyFill="1" applyBorder="1"/>
    <xf numFmtId="37" fontId="24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4" fillId="0" borderId="17" xfId="0" applyNumberFormat="1" applyFont="1" applyBorder="1"/>
    <xf numFmtId="172" fontId="23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2" fillId="0" borderId="12" xfId="0" applyNumberFormat="1" applyFont="1" applyFill="1" applyBorder="1" applyAlignment="1">
      <alignment horizontal="center"/>
    </xf>
    <xf numFmtId="165" fontId="52" fillId="0" borderId="12" xfId="42" applyNumberFormat="1" applyFont="1" applyFill="1" applyBorder="1" applyAlignment="1">
      <alignment horizontal="center"/>
    </xf>
    <xf numFmtId="165" fontId="27" fillId="0" borderId="12" xfId="42" applyNumberFormat="1" applyFont="1" applyBorder="1" applyAlignment="1">
      <alignment horizontal="center" wrapText="1"/>
    </xf>
    <xf numFmtId="165" fontId="27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4" fillId="0" borderId="0" xfId="0" applyNumberFormat="1" applyFont="1" applyFill="1"/>
    <xf numFmtId="42" fontId="24" fillId="0" borderId="18" xfId="0" applyNumberFormat="1" applyFont="1" applyFill="1" applyBorder="1"/>
    <xf numFmtId="42" fontId="24" fillId="0" borderId="0" xfId="0" applyNumberFormat="1" applyFont="1" applyFill="1" applyBorder="1"/>
    <xf numFmtId="41" fontId="24" fillId="0" borderId="0" xfId="0" applyNumberFormat="1" applyFont="1" applyFill="1"/>
    <xf numFmtId="41" fontId="24" fillId="0" borderId="18" xfId="0" applyNumberFormat="1" applyFont="1" applyFill="1" applyBorder="1"/>
    <xf numFmtId="41" fontId="24" fillId="0" borderId="24" xfId="0" applyNumberFormat="1" applyFont="1" applyFill="1" applyBorder="1"/>
    <xf numFmtId="41" fontId="24" fillId="0" borderId="23" xfId="0" applyNumberFormat="1" applyFont="1" applyFill="1" applyBorder="1"/>
    <xf numFmtId="42" fontId="26" fillId="0" borderId="0" xfId="0" applyNumberFormat="1" applyFont="1" applyBorder="1"/>
    <xf numFmtId="42" fontId="26" fillId="0" borderId="18" xfId="0" applyNumberFormat="1" applyFont="1" applyBorder="1"/>
    <xf numFmtId="42" fontId="24" fillId="0" borderId="20" xfId="0" applyNumberFormat="1" applyFont="1" applyFill="1" applyBorder="1"/>
    <xf numFmtId="41" fontId="24" fillId="0" borderId="20" xfId="0" applyNumberFormat="1" applyFont="1" applyFill="1" applyBorder="1"/>
    <xf numFmtId="41" fontId="24" fillId="0" borderId="21" xfId="0" applyNumberFormat="1" applyFont="1" applyFill="1" applyBorder="1"/>
    <xf numFmtId="41" fontId="24" fillId="0" borderId="20" xfId="42" applyNumberFormat="1" applyFont="1" applyFill="1" applyBorder="1"/>
    <xf numFmtId="41" fontId="24" fillId="0" borderId="18" xfId="42" applyNumberFormat="1" applyFont="1" applyFill="1" applyBorder="1"/>
    <xf numFmtId="41" fontId="24" fillId="0" borderId="0" xfId="42" applyNumberFormat="1" applyFont="1" applyFill="1" applyBorder="1"/>
    <xf numFmtId="41" fontId="24" fillId="0" borderId="24" xfId="42" applyNumberFormat="1" applyFont="1" applyFill="1" applyBorder="1"/>
    <xf numFmtId="41" fontId="24" fillId="0" borderId="12" xfId="42" applyNumberFormat="1" applyFont="1" applyFill="1" applyBorder="1"/>
    <xf numFmtId="42" fontId="26" fillId="0" borderId="0" xfId="0" applyNumberFormat="1" applyFont="1" applyFill="1" applyBorder="1"/>
    <xf numFmtId="42" fontId="26" fillId="0" borderId="18" xfId="0" applyNumberFormat="1" applyFont="1" applyFill="1" applyBorder="1"/>
    <xf numFmtId="41" fontId="24" fillId="0" borderId="12" xfId="0" applyNumberFormat="1" applyFont="1" applyFill="1" applyBorder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topLeftCell="A8" workbookViewId="0">
      <selection activeCell="B9" sqref="B9"/>
    </sheetView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5" t="s">
        <v>341</v>
      </c>
      <c r="B1" s="66"/>
      <c r="C1" s="66"/>
      <c r="D1" s="66"/>
    </row>
    <row r="2" spans="1:4" x14ac:dyDescent="0.3">
      <c r="A2" s="65" t="s">
        <v>396</v>
      </c>
      <c r="B2" s="66"/>
      <c r="C2" s="66"/>
      <c r="D2" s="66"/>
    </row>
    <row r="3" spans="1:4" x14ac:dyDescent="0.3">
      <c r="A3" s="132" t="s">
        <v>419</v>
      </c>
      <c r="B3" s="132"/>
      <c r="C3" s="132"/>
      <c r="D3" s="132"/>
    </row>
    <row r="4" spans="1:4" x14ac:dyDescent="0.3">
      <c r="B4" s="66"/>
      <c r="C4" s="66"/>
      <c r="D4" s="66"/>
    </row>
    <row r="5" spans="1:4" x14ac:dyDescent="0.3">
      <c r="A5" s="133" t="s">
        <v>418</v>
      </c>
      <c r="B5" s="133"/>
      <c r="C5" s="133"/>
      <c r="D5" s="133"/>
    </row>
    <row r="6" spans="1:4" x14ac:dyDescent="0.3">
      <c r="A6" s="67"/>
      <c r="B6" s="67"/>
      <c r="C6" s="67"/>
      <c r="D6" s="67"/>
    </row>
    <row r="7" spans="1:4" x14ac:dyDescent="0.3">
      <c r="A7" s="68"/>
      <c r="B7" s="69" t="s">
        <v>33</v>
      </c>
      <c r="C7" s="70" t="s">
        <v>32</v>
      </c>
      <c r="D7" s="71" t="s">
        <v>397</v>
      </c>
    </row>
    <row r="8" spans="1:4" x14ac:dyDescent="0.3">
      <c r="A8" s="72" t="s">
        <v>398</v>
      </c>
      <c r="B8" s="73"/>
      <c r="C8" s="73"/>
      <c r="D8" s="74"/>
    </row>
    <row r="9" spans="1:4" x14ac:dyDescent="0.3">
      <c r="A9" s="75" t="s">
        <v>30</v>
      </c>
      <c r="B9" s="112">
        <v>225803758.88999999</v>
      </c>
      <c r="C9" s="112">
        <v>120387764.48999999</v>
      </c>
      <c r="D9" s="113">
        <f>SUM(B9:C9)</f>
        <v>346191523.38</v>
      </c>
    </row>
    <row r="10" spans="1:4" x14ac:dyDescent="0.3">
      <c r="A10" s="75" t="s">
        <v>29</v>
      </c>
      <c r="B10" s="115">
        <v>35487.369999999901</v>
      </c>
      <c r="C10" s="115">
        <v>0</v>
      </c>
      <c r="D10" s="116">
        <f>SUM(B10:C10)</f>
        <v>35487.369999999901</v>
      </c>
    </row>
    <row r="11" spans="1:4" x14ac:dyDescent="0.3">
      <c r="A11" s="75" t="s">
        <v>28</v>
      </c>
      <c r="B11" s="115">
        <v>5325764.7699999996</v>
      </c>
      <c r="C11" s="115">
        <v>0</v>
      </c>
      <c r="D11" s="116">
        <f>SUM(B11:C11)</f>
        <v>5325764.7699999996</v>
      </c>
    </row>
    <row r="12" spans="1:4" x14ac:dyDescent="0.3">
      <c r="A12" s="75" t="s">
        <v>27</v>
      </c>
      <c r="B12" s="117">
        <v>5343067.3099999996</v>
      </c>
      <c r="C12" s="131">
        <v>-1831332.8799999901</v>
      </c>
      <c r="D12" s="118">
        <f>SUM(B12:C12)</f>
        <v>3511734.4300000095</v>
      </c>
    </row>
    <row r="13" spans="1:4" x14ac:dyDescent="0.3">
      <c r="A13" s="75" t="s">
        <v>335</v>
      </c>
      <c r="B13" s="114">
        <f>SUM(B9:B12)</f>
        <v>236508078.34</v>
      </c>
      <c r="C13" s="114">
        <f>SUM(C9:C12)</f>
        <v>118556431.61</v>
      </c>
      <c r="D13" s="113">
        <f>SUM(D9:D12)</f>
        <v>355064509.94999999</v>
      </c>
    </row>
    <row r="14" spans="1:4" x14ac:dyDescent="0.3">
      <c r="A14" s="72" t="s">
        <v>399</v>
      </c>
      <c r="B14" s="73"/>
      <c r="C14" s="73"/>
      <c r="D14" s="74"/>
    </row>
    <row r="15" spans="1:4" x14ac:dyDescent="0.3">
      <c r="A15" s="72" t="s">
        <v>400</v>
      </c>
      <c r="B15" s="73"/>
      <c r="C15" s="73"/>
      <c r="D15" s="74"/>
    </row>
    <row r="16" spans="1:4" x14ac:dyDescent="0.3">
      <c r="A16" s="72" t="s">
        <v>401</v>
      </c>
      <c r="B16" s="73"/>
      <c r="C16" s="73"/>
      <c r="D16" s="74"/>
    </row>
    <row r="17" spans="1:4" x14ac:dyDescent="0.3">
      <c r="A17" s="72" t="s">
        <v>402</v>
      </c>
      <c r="B17" s="73"/>
      <c r="C17" s="73"/>
      <c r="D17" s="74"/>
    </row>
    <row r="18" spans="1:4" x14ac:dyDescent="0.3">
      <c r="A18" s="75" t="s">
        <v>336</v>
      </c>
      <c r="B18" s="112">
        <v>12491884.539999999</v>
      </c>
      <c r="C18" s="112">
        <v>0</v>
      </c>
      <c r="D18" s="113">
        <f>B18+C18</f>
        <v>12491884.539999999</v>
      </c>
    </row>
    <row r="19" spans="1:4" x14ac:dyDescent="0.3">
      <c r="A19" s="75" t="s">
        <v>337</v>
      </c>
      <c r="B19" s="115">
        <v>50194571.729999997</v>
      </c>
      <c r="C19" s="115">
        <v>43780986.339999899</v>
      </c>
      <c r="D19" s="116">
        <f>B19+C19</f>
        <v>93975558.069999903</v>
      </c>
    </row>
    <row r="20" spans="1:4" x14ac:dyDescent="0.3">
      <c r="A20" s="75" t="s">
        <v>338</v>
      </c>
      <c r="B20" s="115">
        <v>9742316.5899999999</v>
      </c>
      <c r="C20" s="115">
        <v>0</v>
      </c>
      <c r="D20" s="116">
        <f>B20+C20</f>
        <v>9742316.5899999999</v>
      </c>
    </row>
    <row r="21" spans="1:4" x14ac:dyDescent="0.3">
      <c r="A21" s="75" t="s">
        <v>24</v>
      </c>
      <c r="B21" s="117">
        <v>-8456210.3900000006</v>
      </c>
      <c r="C21" s="131">
        <v>0</v>
      </c>
      <c r="D21" s="118">
        <f>B21+C21</f>
        <v>-8456210.3900000006</v>
      </c>
    </row>
    <row r="22" spans="1:4" x14ac:dyDescent="0.3">
      <c r="A22" s="75" t="s">
        <v>339</v>
      </c>
      <c r="B22" s="114">
        <f>SUM(B18:B21)</f>
        <v>63972562.469999999</v>
      </c>
      <c r="C22" s="114">
        <f>SUM(C18:C21)</f>
        <v>43780986.339999899</v>
      </c>
      <c r="D22" s="113">
        <f>SUM(D18:D21)</f>
        <v>107753548.8099999</v>
      </c>
    </row>
    <row r="23" spans="1:4" x14ac:dyDescent="0.3">
      <c r="A23" s="77" t="s">
        <v>403</v>
      </c>
      <c r="B23" s="78"/>
      <c r="C23" s="78"/>
      <c r="D23" s="79"/>
    </row>
    <row r="24" spans="1:4" x14ac:dyDescent="0.3">
      <c r="A24" s="75" t="s">
        <v>20</v>
      </c>
      <c r="B24" s="112">
        <v>10346129.279999999</v>
      </c>
      <c r="C24" s="112">
        <v>373168.33</v>
      </c>
      <c r="D24" s="113">
        <f t="shared" ref="D24:D38" si="0">B24+C24</f>
        <v>10719297.609999999</v>
      </c>
    </row>
    <row r="25" spans="1:4" x14ac:dyDescent="0.3">
      <c r="A25" s="75" t="s">
        <v>19</v>
      </c>
      <c r="B25" s="115">
        <v>2021385.9</v>
      </c>
      <c r="C25" s="115">
        <v>0</v>
      </c>
      <c r="D25" s="116">
        <f t="shared" si="0"/>
        <v>2021385.9</v>
      </c>
    </row>
    <row r="26" spans="1:4" x14ac:dyDescent="0.3">
      <c r="A26" s="75" t="s">
        <v>18</v>
      </c>
      <c r="B26" s="115">
        <v>7345788.5099999802</v>
      </c>
      <c r="C26" s="115">
        <v>5145597.9399999902</v>
      </c>
      <c r="D26" s="116">
        <f t="shared" si="0"/>
        <v>12491386.449999969</v>
      </c>
    </row>
    <row r="27" spans="1:4" x14ac:dyDescent="0.3">
      <c r="A27" s="75" t="s">
        <v>17</v>
      </c>
      <c r="B27" s="115">
        <v>4678614.6855199998</v>
      </c>
      <c r="C27" s="115">
        <v>2593638.2244799999</v>
      </c>
      <c r="D27" s="116">
        <f t="shared" si="0"/>
        <v>7272252.9100000001</v>
      </c>
    </row>
    <row r="28" spans="1:4" x14ac:dyDescent="0.3">
      <c r="A28" s="75" t="s">
        <v>16</v>
      </c>
      <c r="B28" s="115">
        <v>2167217.540112</v>
      </c>
      <c r="C28" s="115">
        <v>829171.25988799997</v>
      </c>
      <c r="D28" s="116">
        <f t="shared" si="0"/>
        <v>2996388.8</v>
      </c>
    </row>
    <row r="29" spans="1:4" ht="15" x14ac:dyDescent="0.25">
      <c r="A29" s="75" t="s">
        <v>15</v>
      </c>
      <c r="B29" s="115">
        <v>10748628.970000001</v>
      </c>
      <c r="C29" s="115">
        <v>2051032.61</v>
      </c>
      <c r="D29" s="116">
        <f t="shared" si="0"/>
        <v>12799661.58</v>
      </c>
    </row>
    <row r="30" spans="1:4" ht="15" x14ac:dyDescent="0.25">
      <c r="A30" s="75" t="s">
        <v>14</v>
      </c>
      <c r="B30" s="115">
        <v>11292764.499562901</v>
      </c>
      <c r="C30" s="115">
        <v>5539280.8004369903</v>
      </c>
      <c r="D30" s="116">
        <f t="shared" si="0"/>
        <v>16832045.299999893</v>
      </c>
    </row>
    <row r="31" spans="1:4" ht="15" x14ac:dyDescent="0.25">
      <c r="A31" s="75" t="s">
        <v>13</v>
      </c>
      <c r="B31" s="115">
        <v>28512437.426584899</v>
      </c>
      <c r="C31" s="115">
        <v>9471984.4734149892</v>
      </c>
      <c r="D31" s="116">
        <f t="shared" si="0"/>
        <v>37984421.899999887</v>
      </c>
    </row>
    <row r="32" spans="1:4" ht="15" x14ac:dyDescent="0.25">
      <c r="A32" s="75" t="s">
        <v>12</v>
      </c>
      <c r="B32" s="115">
        <v>5567596.9523430001</v>
      </c>
      <c r="C32" s="115">
        <v>1851409.8276569899</v>
      </c>
      <c r="D32" s="116">
        <f t="shared" si="0"/>
        <v>7419006.77999999</v>
      </c>
    </row>
    <row r="33" spans="1:4" ht="15" x14ac:dyDescent="0.25">
      <c r="A33" s="75" t="s">
        <v>11</v>
      </c>
      <c r="B33" s="115">
        <v>2934578.88</v>
      </c>
      <c r="C33" s="115">
        <v>0</v>
      </c>
      <c r="D33" s="116">
        <f t="shared" si="0"/>
        <v>2934578.88</v>
      </c>
    </row>
    <row r="34" spans="1:4" ht="15" x14ac:dyDescent="0.25">
      <c r="A34" s="80" t="s">
        <v>10</v>
      </c>
      <c r="B34" s="115">
        <v>-2296679.66</v>
      </c>
      <c r="C34" s="115">
        <v>776412.66</v>
      </c>
      <c r="D34" s="116">
        <f t="shared" si="0"/>
        <v>-1520267</v>
      </c>
    </row>
    <row r="35" spans="1:4" ht="15" x14ac:dyDescent="0.25">
      <c r="A35" s="75" t="s">
        <v>404</v>
      </c>
      <c r="B35" s="115">
        <v>2277016.91</v>
      </c>
      <c r="C35" s="115">
        <v>0</v>
      </c>
      <c r="D35" s="116">
        <f t="shared" si="0"/>
        <v>2277016.91</v>
      </c>
    </row>
    <row r="36" spans="1:4" ht="15" x14ac:dyDescent="0.25">
      <c r="A36" s="80" t="s">
        <v>9</v>
      </c>
      <c r="B36" s="115">
        <v>23520101.838680901</v>
      </c>
      <c r="C36" s="115">
        <v>13351286.361319</v>
      </c>
      <c r="D36" s="116">
        <f t="shared" si="0"/>
        <v>36871388.199999899</v>
      </c>
    </row>
    <row r="37" spans="1:4" ht="15" x14ac:dyDescent="0.25">
      <c r="A37" s="80" t="s">
        <v>8</v>
      </c>
      <c r="B37" s="115">
        <v>577083.75</v>
      </c>
      <c r="C37" s="115">
        <v>7643103.1799999997</v>
      </c>
      <c r="D37" s="116">
        <f t="shared" si="0"/>
        <v>8220186.9299999997</v>
      </c>
    </row>
    <row r="38" spans="1:4" ht="15" x14ac:dyDescent="0.25">
      <c r="A38" s="80" t="s">
        <v>7</v>
      </c>
      <c r="B38" s="117">
        <v>11086111.9899999</v>
      </c>
      <c r="C38" s="117">
        <v>-1317241.73</v>
      </c>
      <c r="D38" s="118">
        <f t="shared" si="0"/>
        <v>9768870.2599998992</v>
      </c>
    </row>
    <row r="39" spans="1:4" ht="15" x14ac:dyDescent="0.25">
      <c r="A39" s="77" t="s">
        <v>340</v>
      </c>
      <c r="B39" s="114">
        <f>SUM(B22:B38)</f>
        <v>184751339.94280353</v>
      </c>
      <c r="C39" s="114">
        <f>SUM(C22:C38)</f>
        <v>92089830.277195856</v>
      </c>
      <c r="D39" s="113">
        <f>SUM(D22:D38)</f>
        <v>276841170.21999949</v>
      </c>
    </row>
    <row r="40" spans="1:4" ht="15" x14ac:dyDescent="0.25">
      <c r="A40" s="80"/>
      <c r="B40" s="78"/>
      <c r="C40" s="78"/>
      <c r="D40" s="79"/>
    </row>
    <row r="41" spans="1:4" ht="16.5" x14ac:dyDescent="0.35">
      <c r="A41" s="81" t="s">
        <v>6</v>
      </c>
      <c r="B41" s="119">
        <f>B13-B39</f>
        <v>51756738.397196472</v>
      </c>
      <c r="C41" s="119">
        <f>C13-C39</f>
        <v>26466601.332804143</v>
      </c>
      <c r="D41" s="120">
        <f>D13-D39</f>
        <v>78223339.730000496</v>
      </c>
    </row>
    <row r="42" spans="1:4" ht="15" x14ac:dyDescent="0.25">
      <c r="A42" s="82"/>
      <c r="B42" s="83"/>
      <c r="C42" s="83"/>
      <c r="D42" s="76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2" workbookViewId="0">
      <selection activeCell="I44" sqref="I44"/>
    </sheetView>
  </sheetViews>
  <sheetFormatPr defaultColWidth="9.109375" defaultRowHeight="14.4" x14ac:dyDescent="0.3"/>
  <cols>
    <col min="1" max="1" width="40" style="8" bestFit="1" customWidth="1"/>
    <col min="2" max="2" width="17.5546875" style="85" customWidth="1"/>
    <col min="3" max="3" width="15.33203125" style="85" customWidth="1"/>
    <col min="4" max="4" width="15.44140625" style="85" customWidth="1"/>
    <col min="5" max="5" width="14.33203125" style="85" customWidth="1"/>
    <col min="6" max="6" width="13.44140625" style="85" bestFit="1" customWidth="1"/>
    <col min="7" max="7" width="9.109375" style="85"/>
    <col min="8" max="8" width="32.44140625" style="85" customWidth="1"/>
    <col min="9" max="10" width="9.109375" style="85"/>
    <col min="11" max="16384" width="9.109375" style="8"/>
  </cols>
  <sheetData>
    <row r="1" spans="1:7" s="8" customFormat="1" ht="18" customHeight="1" x14ac:dyDescent="0.3">
      <c r="A1" s="65" t="s">
        <v>341</v>
      </c>
      <c r="B1" s="84"/>
      <c r="C1" s="84"/>
      <c r="D1" s="84"/>
      <c r="E1" s="84"/>
      <c r="F1" s="84"/>
      <c r="G1" s="85"/>
    </row>
    <row r="2" spans="1:7" s="8" customFormat="1" ht="18" customHeight="1" x14ac:dyDescent="0.3">
      <c r="A2" s="65" t="s">
        <v>405</v>
      </c>
      <c r="B2" s="84"/>
      <c r="C2" s="84"/>
      <c r="D2" s="84"/>
      <c r="E2" s="84"/>
      <c r="F2" s="84"/>
      <c r="G2" s="85"/>
    </row>
    <row r="3" spans="1:7" s="8" customFormat="1" ht="18" customHeight="1" x14ac:dyDescent="0.3">
      <c r="A3" s="65" t="str">
        <f>Allocated!A3</f>
        <v>FOR THE MONTH ENDED JANUARY 31, 2018</v>
      </c>
      <c r="B3" s="84"/>
      <c r="C3" s="84"/>
      <c r="D3" s="84"/>
      <c r="E3" s="84"/>
      <c r="F3" s="84"/>
      <c r="G3" s="85"/>
    </row>
    <row r="4" spans="1:7" s="8" customFormat="1" ht="12" customHeight="1" x14ac:dyDescent="0.3">
      <c r="B4" s="85"/>
      <c r="C4" s="85"/>
      <c r="D4" s="85"/>
      <c r="E4" s="85"/>
      <c r="F4" s="85"/>
      <c r="G4" s="85"/>
    </row>
    <row r="5" spans="1:7" s="8" customFormat="1" ht="18" customHeight="1" x14ac:dyDescent="0.3">
      <c r="A5" s="68"/>
      <c r="B5" s="86" t="s">
        <v>33</v>
      </c>
      <c r="C5" s="86" t="s">
        <v>32</v>
      </c>
      <c r="D5" s="86" t="s">
        <v>34</v>
      </c>
      <c r="E5" s="86" t="s">
        <v>406</v>
      </c>
      <c r="F5" s="87" t="s">
        <v>397</v>
      </c>
      <c r="G5" s="85"/>
    </row>
    <row r="6" spans="1:7" s="8" customFormat="1" ht="18" customHeight="1" x14ac:dyDescent="0.3">
      <c r="A6" s="88" t="s">
        <v>334</v>
      </c>
      <c r="B6" s="89"/>
      <c r="C6" s="89"/>
      <c r="D6" s="89"/>
      <c r="E6" s="89"/>
      <c r="F6" s="90"/>
      <c r="G6" s="85"/>
    </row>
    <row r="7" spans="1:7" s="8" customFormat="1" ht="18" customHeight="1" x14ac:dyDescent="0.3">
      <c r="A7" s="77" t="s">
        <v>398</v>
      </c>
      <c r="B7" s="73"/>
      <c r="C7" s="73"/>
      <c r="D7" s="73"/>
      <c r="E7" s="73"/>
      <c r="F7" s="74"/>
      <c r="G7" s="85"/>
    </row>
    <row r="8" spans="1:7" s="8" customFormat="1" ht="18" customHeight="1" x14ac:dyDescent="0.3">
      <c r="A8" s="80" t="s">
        <v>30</v>
      </c>
      <c r="B8" s="114">
        <v>225803758.88999999</v>
      </c>
      <c r="C8" s="114">
        <v>120387764.48999999</v>
      </c>
      <c r="D8" s="114">
        <v>0</v>
      </c>
      <c r="E8" s="114">
        <v>0</v>
      </c>
      <c r="F8" s="113">
        <f>SUM(B8:E8)</f>
        <v>346191523.38</v>
      </c>
      <c r="G8" s="91"/>
    </row>
    <row r="9" spans="1:7" s="8" customFormat="1" ht="18" customHeight="1" x14ac:dyDescent="0.3">
      <c r="A9" s="80" t="s">
        <v>29</v>
      </c>
      <c r="B9" s="126">
        <v>35487.369999999901</v>
      </c>
      <c r="C9" s="126">
        <v>0</v>
      </c>
      <c r="D9" s="126">
        <v>0</v>
      </c>
      <c r="E9" s="126">
        <v>0</v>
      </c>
      <c r="F9" s="116">
        <f>SUM(B9:E9)</f>
        <v>35487.369999999901</v>
      </c>
      <c r="G9" s="91"/>
    </row>
    <row r="10" spans="1:7" s="8" customFormat="1" ht="18" customHeight="1" x14ac:dyDescent="0.3">
      <c r="A10" s="80" t="s">
        <v>28</v>
      </c>
      <c r="B10" s="126">
        <v>5325764.7699999996</v>
      </c>
      <c r="C10" s="126">
        <v>0</v>
      </c>
      <c r="D10" s="126">
        <v>0</v>
      </c>
      <c r="E10" s="126">
        <v>0</v>
      </c>
      <c r="F10" s="116">
        <f>SUM(B10:E10)</f>
        <v>5325764.7699999996</v>
      </c>
      <c r="G10" s="91"/>
    </row>
    <row r="11" spans="1:7" s="8" customFormat="1" ht="18" customHeight="1" x14ac:dyDescent="0.3">
      <c r="A11" s="80" t="s">
        <v>27</v>
      </c>
      <c r="B11" s="127">
        <v>5343067.3099999996</v>
      </c>
      <c r="C11" s="128">
        <v>-1831332.8799999901</v>
      </c>
      <c r="D11" s="128">
        <v>0</v>
      </c>
      <c r="E11" s="128">
        <v>0</v>
      </c>
      <c r="F11" s="118">
        <f>SUM(B11:E11)</f>
        <v>3511734.4300000095</v>
      </c>
      <c r="G11" s="91"/>
    </row>
    <row r="12" spans="1:7" s="8" customFormat="1" ht="18" customHeight="1" x14ac:dyDescent="0.3">
      <c r="A12" s="80" t="s">
        <v>335</v>
      </c>
      <c r="B12" s="114">
        <f>SUM(B8:B11)</f>
        <v>236508078.34</v>
      </c>
      <c r="C12" s="114">
        <f>SUM(C8:C11)</f>
        <v>118556431.61</v>
      </c>
      <c r="D12" s="114">
        <f>SUM(D8:D11)</f>
        <v>0</v>
      </c>
      <c r="E12" s="114">
        <f>SUM(E8:E11)</f>
        <v>0</v>
      </c>
      <c r="F12" s="113">
        <f>SUM(F8:F11)</f>
        <v>355064509.94999999</v>
      </c>
      <c r="G12" s="91"/>
    </row>
    <row r="13" spans="1:7" s="8" customFormat="1" ht="18" customHeight="1" x14ac:dyDescent="0.3">
      <c r="A13" s="77" t="s">
        <v>399</v>
      </c>
      <c r="B13" s="73"/>
      <c r="C13" s="73"/>
      <c r="D13" s="73"/>
      <c r="E13" s="73"/>
      <c r="F13" s="74"/>
      <c r="G13" s="91"/>
    </row>
    <row r="14" spans="1:7" s="8" customFormat="1" ht="18" customHeight="1" x14ac:dyDescent="0.3">
      <c r="A14" s="77" t="s">
        <v>400</v>
      </c>
      <c r="B14" s="73"/>
      <c r="C14" s="73"/>
      <c r="D14" s="73"/>
      <c r="E14" s="73"/>
      <c r="F14" s="74"/>
      <c r="G14" s="91"/>
    </row>
    <row r="15" spans="1:7" s="8" customFormat="1" ht="18" customHeight="1" x14ac:dyDescent="0.3">
      <c r="A15" s="77" t="s">
        <v>401</v>
      </c>
      <c r="B15" s="73"/>
      <c r="C15" s="73"/>
      <c r="D15" s="73"/>
      <c r="E15" s="73"/>
      <c r="F15" s="74"/>
      <c r="G15" s="91"/>
    </row>
    <row r="16" spans="1:7" s="8" customFormat="1" ht="18" customHeight="1" x14ac:dyDescent="0.3">
      <c r="A16" s="77" t="s">
        <v>402</v>
      </c>
      <c r="B16" s="73"/>
      <c r="C16" s="73"/>
      <c r="D16" s="73"/>
      <c r="E16" s="73"/>
      <c r="F16" s="74"/>
      <c r="G16" s="91"/>
    </row>
    <row r="17" spans="1:7" s="8" customFormat="1" ht="18" customHeight="1" x14ac:dyDescent="0.3">
      <c r="A17" s="80" t="s">
        <v>336</v>
      </c>
      <c r="B17" s="114">
        <v>12491884.539999999</v>
      </c>
      <c r="C17" s="114">
        <v>0</v>
      </c>
      <c r="D17" s="114">
        <v>0</v>
      </c>
      <c r="E17" s="114">
        <v>0</v>
      </c>
      <c r="F17" s="113">
        <f>SUM(B17:E17)</f>
        <v>12491884.539999999</v>
      </c>
      <c r="G17" s="91"/>
    </row>
    <row r="18" spans="1:7" s="8" customFormat="1" ht="18" customHeight="1" x14ac:dyDescent="0.3">
      <c r="A18" s="80" t="s">
        <v>337</v>
      </c>
      <c r="B18" s="126">
        <v>50194571.729999997</v>
      </c>
      <c r="C18" s="126">
        <v>43780986.339999899</v>
      </c>
      <c r="D18" s="126">
        <v>0</v>
      </c>
      <c r="E18" s="126">
        <v>0</v>
      </c>
      <c r="F18" s="116">
        <f>SUM(B18:E18)</f>
        <v>93975558.069999903</v>
      </c>
      <c r="G18" s="91"/>
    </row>
    <row r="19" spans="1:7" s="8" customFormat="1" ht="18" customHeight="1" x14ac:dyDescent="0.3">
      <c r="A19" s="80" t="s">
        <v>338</v>
      </c>
      <c r="B19" s="126">
        <v>9742316.5899999999</v>
      </c>
      <c r="C19" s="126">
        <v>0</v>
      </c>
      <c r="D19" s="126">
        <v>0</v>
      </c>
      <c r="E19" s="126">
        <v>0</v>
      </c>
      <c r="F19" s="116">
        <f>SUM(B19:E19)</f>
        <v>9742316.5899999999</v>
      </c>
      <c r="G19" s="91"/>
    </row>
    <row r="20" spans="1:7" s="8" customFormat="1" ht="18" customHeight="1" x14ac:dyDescent="0.3">
      <c r="A20" s="80" t="s">
        <v>24</v>
      </c>
      <c r="B20" s="127">
        <v>-8456210.3900000006</v>
      </c>
      <c r="C20" s="128">
        <v>0</v>
      </c>
      <c r="D20" s="128">
        <v>0</v>
      </c>
      <c r="E20" s="128">
        <v>0</v>
      </c>
      <c r="F20" s="118">
        <f>SUM(B20:E20)</f>
        <v>-8456210.3900000006</v>
      </c>
      <c r="G20" s="91"/>
    </row>
    <row r="21" spans="1:7" s="8" customFormat="1" ht="18" customHeight="1" x14ac:dyDescent="0.3">
      <c r="A21" s="80" t="s">
        <v>339</v>
      </c>
      <c r="B21" s="114">
        <f>SUM(B17:B20)</f>
        <v>63972562.469999999</v>
      </c>
      <c r="C21" s="114">
        <f>SUM(C17:C20)</f>
        <v>43780986.339999899</v>
      </c>
      <c r="D21" s="114">
        <f>SUM(D17:D20)</f>
        <v>0</v>
      </c>
      <c r="E21" s="114">
        <f>SUM(E17:E20)</f>
        <v>0</v>
      </c>
      <c r="F21" s="113">
        <f>SUM(F17:F20)</f>
        <v>107753548.8099999</v>
      </c>
      <c r="G21" s="91"/>
    </row>
    <row r="22" spans="1:7" s="8" customFormat="1" ht="18" customHeight="1" x14ac:dyDescent="0.3">
      <c r="A22" s="77" t="s">
        <v>403</v>
      </c>
      <c r="B22" s="73"/>
      <c r="C22" s="73"/>
      <c r="D22" s="73"/>
      <c r="E22" s="73"/>
      <c r="F22" s="74"/>
      <c r="G22" s="91"/>
    </row>
    <row r="23" spans="1:7" s="8" customFormat="1" ht="18" customHeight="1" x14ac:dyDescent="0.3">
      <c r="A23" s="80" t="s">
        <v>20</v>
      </c>
      <c r="B23" s="114">
        <v>10346129.279999999</v>
      </c>
      <c r="C23" s="114">
        <v>373168.33</v>
      </c>
      <c r="D23" s="114">
        <v>0</v>
      </c>
      <c r="E23" s="114">
        <v>0</v>
      </c>
      <c r="F23" s="113">
        <f t="shared" ref="F23:F37" si="0">SUM(B23:E23)</f>
        <v>10719297.609999999</v>
      </c>
      <c r="G23" s="91"/>
    </row>
    <row r="24" spans="1:7" s="8" customFormat="1" ht="18" customHeight="1" x14ac:dyDescent="0.3">
      <c r="A24" s="80" t="s">
        <v>19</v>
      </c>
      <c r="B24" s="126">
        <v>2021385.9</v>
      </c>
      <c r="C24" s="126">
        <v>0</v>
      </c>
      <c r="D24" s="126">
        <v>0</v>
      </c>
      <c r="E24" s="126">
        <v>0</v>
      </c>
      <c r="F24" s="116">
        <f t="shared" si="0"/>
        <v>2021385.9</v>
      </c>
      <c r="G24" s="91"/>
    </row>
    <row r="25" spans="1:7" s="8" customFormat="1" ht="18" customHeight="1" x14ac:dyDescent="0.3">
      <c r="A25" s="80" t="s">
        <v>18</v>
      </c>
      <c r="B25" s="126">
        <v>7345788.5099999802</v>
      </c>
      <c r="C25" s="126">
        <v>5145597.9399999902</v>
      </c>
      <c r="D25" s="126">
        <v>0</v>
      </c>
      <c r="E25" s="126">
        <v>0</v>
      </c>
      <c r="F25" s="116">
        <f t="shared" si="0"/>
        <v>12491386.449999969</v>
      </c>
      <c r="G25" s="91"/>
    </row>
    <row r="26" spans="1:7" s="8" customFormat="1" ht="18" customHeight="1" x14ac:dyDescent="0.3">
      <c r="A26" s="75" t="s">
        <v>17</v>
      </c>
      <c r="B26" s="126">
        <v>2587511.7999999998</v>
      </c>
      <c r="C26" s="126">
        <v>1092833.93</v>
      </c>
      <c r="D26" s="126">
        <v>3591907.18</v>
      </c>
      <c r="E26" s="126">
        <v>0</v>
      </c>
      <c r="F26" s="116">
        <f t="shared" si="0"/>
        <v>7272252.9100000001</v>
      </c>
      <c r="G26" s="91"/>
    </row>
    <row r="27" spans="1:7" s="8" customFormat="1" ht="18" customHeight="1" x14ac:dyDescent="0.3">
      <c r="A27" s="80" t="s">
        <v>16</v>
      </c>
      <c r="B27" s="126">
        <v>2030450.82</v>
      </c>
      <c r="C27" s="126">
        <v>730458.09</v>
      </c>
      <c r="D27" s="126">
        <v>235479.89</v>
      </c>
      <c r="E27" s="126">
        <v>0</v>
      </c>
      <c r="F27" s="116">
        <f t="shared" si="0"/>
        <v>2996388.8000000003</v>
      </c>
      <c r="G27" s="91"/>
    </row>
    <row r="28" spans="1:7" s="8" customFormat="1" ht="18" customHeight="1" x14ac:dyDescent="0.3">
      <c r="A28" s="80" t="s">
        <v>15</v>
      </c>
      <c r="B28" s="126">
        <v>10748628.970000001</v>
      </c>
      <c r="C28" s="126">
        <v>2051032.61</v>
      </c>
      <c r="D28" s="126">
        <v>0</v>
      </c>
      <c r="E28" s="126">
        <v>0</v>
      </c>
      <c r="F28" s="116">
        <f t="shared" si="0"/>
        <v>12799661.58</v>
      </c>
      <c r="G28" s="91"/>
    </row>
    <row r="29" spans="1:7" s="8" customFormat="1" ht="18" customHeight="1" x14ac:dyDescent="0.3">
      <c r="A29" s="75" t="s">
        <v>14</v>
      </c>
      <c r="B29" s="126">
        <v>3835081.5799999898</v>
      </c>
      <c r="C29" s="126">
        <v>1548842.0799999901</v>
      </c>
      <c r="D29" s="126">
        <v>11448121.640000001</v>
      </c>
      <c r="E29" s="126">
        <v>0</v>
      </c>
      <c r="F29" s="116">
        <f t="shared" si="0"/>
        <v>16832045.299999982</v>
      </c>
      <c r="G29" s="91"/>
    </row>
    <row r="30" spans="1:7" s="8" customFormat="1" ht="18" customHeight="1" x14ac:dyDescent="0.3">
      <c r="A30" s="80" t="s">
        <v>13</v>
      </c>
      <c r="B30" s="126">
        <v>26925095.0499999</v>
      </c>
      <c r="C30" s="126">
        <v>8639228.6999999993</v>
      </c>
      <c r="D30" s="126">
        <v>2420098.15</v>
      </c>
      <c r="E30" s="126">
        <v>0</v>
      </c>
      <c r="F30" s="116">
        <f t="shared" si="0"/>
        <v>37984421.899999894</v>
      </c>
      <c r="G30" s="91"/>
    </row>
    <row r="31" spans="1:7" s="8" customFormat="1" ht="18" customHeight="1" x14ac:dyDescent="0.3">
      <c r="A31" s="80" t="s">
        <v>12</v>
      </c>
      <c r="B31" s="126">
        <v>2583417.3899999899</v>
      </c>
      <c r="C31" s="126">
        <v>285841.62</v>
      </c>
      <c r="D31" s="126">
        <v>4549747.7699999996</v>
      </c>
      <c r="E31" s="126">
        <v>0</v>
      </c>
      <c r="F31" s="116">
        <f t="shared" si="0"/>
        <v>7419006.77999999</v>
      </c>
      <c r="G31" s="91"/>
    </row>
    <row r="32" spans="1:7" s="8" customFormat="1" ht="18" customHeight="1" x14ac:dyDescent="0.3">
      <c r="A32" s="80" t="s">
        <v>11</v>
      </c>
      <c r="B32" s="126">
        <v>2934578.88</v>
      </c>
      <c r="C32" s="126">
        <v>0</v>
      </c>
      <c r="D32" s="126">
        <v>0</v>
      </c>
      <c r="E32" s="126">
        <v>0</v>
      </c>
      <c r="F32" s="116">
        <f t="shared" si="0"/>
        <v>2934578.88</v>
      </c>
      <c r="G32" s="91"/>
    </row>
    <row r="33" spans="1:8" s="8" customFormat="1" ht="18" customHeight="1" x14ac:dyDescent="0.3">
      <c r="A33" s="75" t="s">
        <v>10</v>
      </c>
      <c r="B33" s="126">
        <v>-2296679.66</v>
      </c>
      <c r="C33" s="126">
        <v>776412.66</v>
      </c>
      <c r="D33" s="126">
        <v>0</v>
      </c>
      <c r="E33" s="126">
        <v>0</v>
      </c>
      <c r="F33" s="116">
        <f t="shared" si="0"/>
        <v>-1520267</v>
      </c>
      <c r="G33" s="91"/>
      <c r="H33" s="85"/>
    </row>
    <row r="34" spans="1:8" s="8" customFormat="1" ht="18" customHeight="1" x14ac:dyDescent="0.3">
      <c r="A34" s="75" t="s">
        <v>404</v>
      </c>
      <c r="B34" s="126">
        <v>2277016.91</v>
      </c>
      <c r="C34" s="126">
        <v>0</v>
      </c>
      <c r="D34" s="126">
        <v>0</v>
      </c>
      <c r="E34" s="126">
        <v>0</v>
      </c>
      <c r="F34" s="116">
        <f t="shared" si="0"/>
        <v>2277016.91</v>
      </c>
      <c r="G34" s="91"/>
      <c r="H34" s="85"/>
    </row>
    <row r="35" spans="1:8" s="8" customFormat="1" ht="18" customHeight="1" x14ac:dyDescent="0.3">
      <c r="A35" s="80" t="s">
        <v>9</v>
      </c>
      <c r="B35" s="126">
        <v>23222019.169999901</v>
      </c>
      <c r="C35" s="126">
        <v>13194905.439999999</v>
      </c>
      <c r="D35" s="126">
        <v>454463.59</v>
      </c>
      <c r="E35" s="126">
        <v>0</v>
      </c>
      <c r="F35" s="116">
        <f t="shared" si="0"/>
        <v>36871388.199999906</v>
      </c>
      <c r="G35" s="91"/>
      <c r="H35" s="85"/>
    </row>
    <row r="36" spans="1:8" s="8" customFormat="1" ht="18" customHeight="1" x14ac:dyDescent="0.3">
      <c r="A36" s="80" t="s">
        <v>8</v>
      </c>
      <c r="B36" s="126">
        <v>577083.75</v>
      </c>
      <c r="C36" s="126">
        <v>7643103.1799999997</v>
      </c>
      <c r="D36" s="126">
        <v>0</v>
      </c>
      <c r="E36" s="126">
        <v>0</v>
      </c>
      <c r="F36" s="116">
        <f t="shared" si="0"/>
        <v>8220186.9299999997</v>
      </c>
      <c r="G36" s="91"/>
      <c r="H36" s="85"/>
    </row>
    <row r="37" spans="1:8" s="8" customFormat="1" ht="18" customHeight="1" x14ac:dyDescent="0.3">
      <c r="A37" s="80" t="s">
        <v>7</v>
      </c>
      <c r="B37" s="127">
        <v>11086111.9899999</v>
      </c>
      <c r="C37" s="128">
        <v>-1317241.73</v>
      </c>
      <c r="D37" s="128">
        <v>0</v>
      </c>
      <c r="E37" s="128">
        <v>0</v>
      </c>
      <c r="F37" s="118">
        <f t="shared" si="0"/>
        <v>9768870.2599998992</v>
      </c>
      <c r="G37" s="91"/>
      <c r="H37" s="85"/>
    </row>
    <row r="38" spans="1:8" s="8" customFormat="1" ht="18" customHeight="1" x14ac:dyDescent="0.25">
      <c r="A38" s="77" t="s">
        <v>340</v>
      </c>
      <c r="B38" s="114">
        <f>SUM(B21:B37)</f>
        <v>170196182.80999961</v>
      </c>
      <c r="C38" s="114">
        <f>SUM(C21:C37)</f>
        <v>83945169.189999864</v>
      </c>
      <c r="D38" s="114">
        <f>SUM(D21:D37)</f>
        <v>22699818.219999999</v>
      </c>
      <c r="E38" s="114">
        <f>SUM(E21:E37)</f>
        <v>0</v>
      </c>
      <c r="F38" s="113">
        <f>SUM(F21:F37)</f>
        <v>276841170.21999955</v>
      </c>
      <c r="G38" s="91"/>
      <c r="H38" s="85"/>
    </row>
    <row r="39" spans="1:8" s="8" customFormat="1" ht="12" customHeight="1" x14ac:dyDescent="0.25">
      <c r="A39" s="80"/>
      <c r="B39" s="73"/>
      <c r="C39" s="73"/>
      <c r="D39" s="73"/>
      <c r="E39" s="73"/>
      <c r="F39" s="74"/>
      <c r="G39" s="91"/>
      <c r="H39" s="85"/>
    </row>
    <row r="40" spans="1:8" s="8" customFormat="1" ht="18" customHeight="1" x14ac:dyDescent="0.25">
      <c r="A40" s="81" t="s">
        <v>6</v>
      </c>
      <c r="B40" s="114">
        <f>B12-B38</f>
        <v>66311895.530000389</v>
      </c>
      <c r="C40" s="114">
        <f>C12-C38</f>
        <v>34611262.420000136</v>
      </c>
      <c r="D40" s="114">
        <f>D12-D38</f>
        <v>-22699818.219999999</v>
      </c>
      <c r="E40" s="114">
        <f>E12-E38</f>
        <v>0</v>
      </c>
      <c r="F40" s="113">
        <f>F12-F38</f>
        <v>78223339.730000436</v>
      </c>
      <c r="G40" s="91"/>
      <c r="H40" s="92"/>
    </row>
    <row r="41" spans="1:8" s="8" customFormat="1" ht="13.5" customHeight="1" x14ac:dyDescent="0.25">
      <c r="A41" s="80"/>
      <c r="B41" s="73"/>
      <c r="C41" s="73"/>
      <c r="D41" s="73"/>
      <c r="E41" s="73"/>
      <c r="F41" s="74"/>
      <c r="G41" s="91"/>
      <c r="H41" s="85"/>
    </row>
    <row r="42" spans="1:8" s="8" customFormat="1" ht="18" customHeight="1" x14ac:dyDescent="0.25">
      <c r="A42" s="81" t="s">
        <v>5</v>
      </c>
      <c r="B42" s="73"/>
      <c r="C42" s="73"/>
      <c r="D42" s="73"/>
      <c r="E42" s="73"/>
      <c r="F42" s="74"/>
      <c r="G42" s="91"/>
      <c r="H42" s="85"/>
    </row>
    <row r="43" spans="1:8" s="8" customFormat="1" ht="18" customHeight="1" x14ac:dyDescent="0.25">
      <c r="A43" s="80" t="s">
        <v>4</v>
      </c>
      <c r="B43" s="114">
        <v>0</v>
      </c>
      <c r="C43" s="114">
        <v>0</v>
      </c>
      <c r="D43" s="114">
        <v>0</v>
      </c>
      <c r="E43" s="114">
        <v>-6148218.3299999898</v>
      </c>
      <c r="F43" s="113">
        <f>SUM(B43:E43)</f>
        <v>-6148218.3299999898</v>
      </c>
      <c r="G43" s="91"/>
      <c r="H43" s="85"/>
    </row>
    <row r="44" spans="1:8" s="8" customFormat="1" ht="18" customHeight="1" x14ac:dyDescent="0.25">
      <c r="A44" s="93" t="s">
        <v>3</v>
      </c>
      <c r="B44" s="126">
        <v>0</v>
      </c>
      <c r="C44" s="126">
        <v>0</v>
      </c>
      <c r="D44" s="126">
        <v>0</v>
      </c>
      <c r="E44" s="126">
        <v>18722294.98</v>
      </c>
      <c r="F44" s="116">
        <f>SUM(B44:E44)</f>
        <v>18722294.98</v>
      </c>
      <c r="G44" s="91"/>
      <c r="H44" s="85"/>
    </row>
    <row r="45" spans="1:8" s="8" customFormat="1" ht="18" customHeight="1" x14ac:dyDescent="0.25">
      <c r="A45" s="93" t="s">
        <v>2</v>
      </c>
      <c r="B45" s="127">
        <v>0</v>
      </c>
      <c r="C45" s="128">
        <v>0</v>
      </c>
      <c r="D45" s="128">
        <v>0</v>
      </c>
      <c r="E45" s="128">
        <v>0</v>
      </c>
      <c r="F45" s="118">
        <v>0</v>
      </c>
      <c r="G45" s="91"/>
      <c r="H45" s="85"/>
    </row>
    <row r="46" spans="1:8" s="8" customFormat="1" ht="18" customHeight="1" x14ac:dyDescent="0.25">
      <c r="A46" s="81" t="s">
        <v>1</v>
      </c>
      <c r="B46" s="114">
        <f>SUM(B43:B45)</f>
        <v>0</v>
      </c>
      <c r="C46" s="114">
        <f>SUM(C43:C45)</f>
        <v>0</v>
      </c>
      <c r="D46" s="114">
        <f>SUM(D43:D45)</f>
        <v>0</v>
      </c>
      <c r="E46" s="114">
        <f>SUM(E43:E45)</f>
        <v>12574076.65000001</v>
      </c>
      <c r="F46" s="113">
        <f>SUM(F43:F45)</f>
        <v>12574076.65000001</v>
      </c>
      <c r="G46" s="91"/>
      <c r="H46" s="85"/>
    </row>
    <row r="47" spans="1:8" s="8" customFormat="1" ht="18" customHeight="1" x14ac:dyDescent="0.25">
      <c r="A47" s="80"/>
      <c r="B47" s="73"/>
      <c r="C47" s="73"/>
      <c r="D47" s="73"/>
      <c r="E47" s="73"/>
      <c r="F47" s="74"/>
      <c r="G47" s="91"/>
      <c r="H47" s="85"/>
    </row>
    <row r="48" spans="1:8" s="8" customFormat="1" ht="18" customHeight="1" x14ac:dyDescent="0.35">
      <c r="A48" s="94" t="s">
        <v>0</v>
      </c>
      <c r="B48" s="129">
        <f>B40-B46</f>
        <v>66311895.530000389</v>
      </c>
      <c r="C48" s="129">
        <f>C40-C46</f>
        <v>34611262.420000136</v>
      </c>
      <c r="D48" s="129">
        <f>D40-D46</f>
        <v>-22699818.219999999</v>
      </c>
      <c r="E48" s="129">
        <f>E40-E46</f>
        <v>-12574076.65000001</v>
      </c>
      <c r="F48" s="130">
        <f>F40-F46</f>
        <v>65649263.08000043</v>
      </c>
      <c r="G48" s="91"/>
      <c r="H48" s="85"/>
    </row>
    <row r="49" spans="1:7" s="8" customFormat="1" ht="9.9" customHeight="1" x14ac:dyDescent="0.25">
      <c r="A49" s="95"/>
      <c r="B49" s="96"/>
      <c r="C49" s="96"/>
      <c r="D49" s="96"/>
      <c r="E49" s="96"/>
      <c r="F49" s="97"/>
      <c r="G49" s="91"/>
    </row>
    <row r="50" spans="1:7" s="8" customFormat="1" ht="18" customHeight="1" x14ac:dyDescent="0.25">
      <c r="B50" s="85"/>
      <c r="C50" s="85"/>
      <c r="D50" s="85"/>
      <c r="E50" s="85"/>
      <c r="F50" s="85"/>
      <c r="G50" s="91"/>
    </row>
    <row r="51" spans="1:7" s="8" customFormat="1" ht="18" customHeight="1" x14ac:dyDescent="0.25">
      <c r="B51" s="85"/>
      <c r="C51" s="85"/>
      <c r="D51" s="85"/>
      <c r="E51" s="85"/>
      <c r="F51" s="85"/>
      <c r="G51" s="91"/>
    </row>
    <row r="52" spans="1:7" s="8" customFormat="1" ht="18" customHeight="1" x14ac:dyDescent="0.3">
      <c r="B52" s="85"/>
      <c r="C52" s="85"/>
      <c r="D52" s="85"/>
      <c r="E52" s="85"/>
      <c r="F52" s="85"/>
      <c r="G52" s="91"/>
    </row>
    <row r="53" spans="1:7" s="8" customFormat="1" ht="18" customHeight="1" x14ac:dyDescent="0.3">
      <c r="B53" s="85"/>
      <c r="C53" s="85"/>
      <c r="D53" s="85"/>
      <c r="E53" s="85"/>
      <c r="F53" s="85"/>
      <c r="G53" s="91"/>
    </row>
    <row r="54" spans="1:7" s="8" customFormat="1" ht="18" customHeight="1" x14ac:dyDescent="0.3">
      <c r="B54" s="85"/>
      <c r="C54" s="85"/>
      <c r="D54" s="85"/>
      <c r="E54" s="85"/>
      <c r="F54" s="85"/>
      <c r="G54" s="91"/>
    </row>
    <row r="55" spans="1:7" s="8" customFormat="1" ht="18" customHeight="1" x14ac:dyDescent="0.3">
      <c r="B55" s="85"/>
      <c r="C55" s="85"/>
      <c r="D55" s="85"/>
      <c r="E55" s="85"/>
      <c r="F55" s="85"/>
      <c r="G55" s="91"/>
    </row>
    <row r="56" spans="1:7" s="8" customFormat="1" ht="18" customHeight="1" x14ac:dyDescent="0.3">
      <c r="B56" s="85"/>
      <c r="C56" s="85"/>
      <c r="D56" s="85"/>
      <c r="E56" s="85"/>
      <c r="F56" s="85"/>
      <c r="G56" s="91"/>
    </row>
    <row r="57" spans="1:7" s="8" customFormat="1" ht="18" customHeight="1" x14ac:dyDescent="0.3">
      <c r="B57" s="85"/>
      <c r="C57" s="85"/>
      <c r="D57" s="85"/>
      <c r="E57" s="85"/>
      <c r="F57" s="85"/>
      <c r="G57" s="91"/>
    </row>
    <row r="58" spans="1:7" s="8" customFormat="1" ht="18" customHeight="1" x14ac:dyDescent="0.3">
      <c r="B58" s="85"/>
      <c r="C58" s="85"/>
      <c r="D58" s="85"/>
      <c r="E58" s="85"/>
      <c r="F58" s="85"/>
      <c r="G58" s="91"/>
    </row>
    <row r="59" spans="1:7" s="8" customFormat="1" ht="18" customHeight="1" x14ac:dyDescent="0.3">
      <c r="B59" s="85"/>
      <c r="C59" s="85"/>
      <c r="D59" s="85"/>
      <c r="E59" s="85"/>
      <c r="F59" s="85"/>
      <c r="G59" s="91"/>
    </row>
    <row r="60" spans="1:7" s="8" customFormat="1" ht="18" customHeight="1" x14ac:dyDescent="0.3">
      <c r="B60" s="85"/>
      <c r="C60" s="85"/>
      <c r="D60" s="85"/>
      <c r="E60" s="85"/>
      <c r="F60" s="85"/>
      <c r="G60" s="91"/>
    </row>
    <row r="61" spans="1:7" s="8" customFormat="1" ht="18" customHeight="1" x14ac:dyDescent="0.3">
      <c r="B61" s="85"/>
      <c r="C61" s="85"/>
      <c r="D61" s="85"/>
      <c r="E61" s="85"/>
      <c r="F61" s="85"/>
      <c r="G61" s="91"/>
    </row>
    <row r="62" spans="1:7" s="8" customFormat="1" ht="18" customHeight="1" x14ac:dyDescent="0.3">
      <c r="B62" s="85"/>
      <c r="C62" s="85"/>
      <c r="D62" s="85"/>
      <c r="E62" s="85"/>
      <c r="F62" s="85"/>
      <c r="G62" s="91"/>
    </row>
    <row r="63" spans="1:7" s="8" customFormat="1" ht="18" customHeight="1" x14ac:dyDescent="0.3">
      <c r="B63" s="85"/>
      <c r="C63" s="85"/>
      <c r="D63" s="85"/>
      <c r="E63" s="85"/>
      <c r="F63" s="85"/>
      <c r="G63" s="91"/>
    </row>
    <row r="64" spans="1:7" s="8" customFormat="1" ht="18" customHeight="1" x14ac:dyDescent="0.3">
      <c r="B64" s="85"/>
      <c r="C64" s="85"/>
      <c r="D64" s="85"/>
      <c r="E64" s="85"/>
      <c r="F64" s="85"/>
      <c r="G64" s="91"/>
    </row>
    <row r="65" spans="7:7" s="8" customFormat="1" ht="18" customHeight="1" x14ac:dyDescent="0.3">
      <c r="G65" s="91"/>
    </row>
    <row r="66" spans="7:7" s="8" customFormat="1" ht="18" customHeight="1" x14ac:dyDescent="0.3">
      <c r="G66" s="91"/>
    </row>
    <row r="67" spans="7:7" s="8" customFormat="1" ht="18" customHeight="1" x14ac:dyDescent="0.3">
      <c r="G67" s="91"/>
    </row>
    <row r="68" spans="7:7" s="8" customFormat="1" ht="18" customHeight="1" x14ac:dyDescent="0.3">
      <c r="G68" s="91"/>
    </row>
    <row r="69" spans="7:7" s="8" customFormat="1" ht="18" customHeight="1" x14ac:dyDescent="0.3">
      <c r="G69" s="91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1"/>
  <sheetViews>
    <sheetView zoomScale="110" zoomScaleNormal="110" workbookViewId="0">
      <selection activeCell="C13" sqref="C13"/>
    </sheetView>
  </sheetViews>
  <sheetFormatPr defaultColWidth="9.109375" defaultRowHeight="13.8" outlineLevelCol="1" x14ac:dyDescent="0.3"/>
  <cols>
    <col min="1" max="1" width="59.664062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customWidth="1" outlineLevel="1"/>
    <col min="6" max="6" width="11.6640625" style="1" customWidth="1" outlineLevel="1"/>
    <col min="7" max="7" width="12.6640625" style="1" customWidth="1" outlineLevel="1"/>
    <col min="8" max="8" width="12.44140625" style="1" customWidth="1" outlineLevel="1"/>
    <col min="9" max="9" width="12.88671875" style="1" customWidth="1"/>
    <col min="10" max="16384" width="9.109375" style="1"/>
  </cols>
  <sheetData>
    <row r="1" spans="1:9" s="9" customFormat="1" ht="13.95" x14ac:dyDescent="0.3">
      <c r="A1" s="134" t="s">
        <v>341</v>
      </c>
      <c r="B1" s="134"/>
      <c r="C1" s="134"/>
      <c r="D1" s="134"/>
      <c r="E1" s="134"/>
      <c r="F1" s="134"/>
      <c r="G1" s="134"/>
      <c r="H1" s="134"/>
      <c r="I1" s="134"/>
    </row>
    <row r="2" spans="1:9" s="9" customFormat="1" ht="13.95" x14ac:dyDescent="0.3">
      <c r="A2" s="134" t="s">
        <v>414</v>
      </c>
      <c r="B2" s="134"/>
      <c r="C2" s="134"/>
      <c r="D2" s="134"/>
      <c r="E2" s="134"/>
      <c r="F2" s="134"/>
      <c r="G2" s="134"/>
      <c r="H2" s="134"/>
      <c r="I2" s="134"/>
    </row>
    <row r="3" spans="1:9" s="9" customFormat="1" ht="13.95" x14ac:dyDescent="0.3">
      <c r="A3" s="134" t="str">
        <f>Allocated!A3</f>
        <v>FOR THE MONTH ENDED JANUARY 31, 2018</v>
      </c>
      <c r="B3" s="134"/>
      <c r="C3" s="134"/>
      <c r="D3" s="134"/>
      <c r="E3" s="134"/>
      <c r="F3" s="134"/>
      <c r="G3" s="134"/>
      <c r="H3" s="134"/>
      <c r="I3" s="134"/>
    </row>
    <row r="4" spans="1:9" s="3" customFormat="1" ht="24" x14ac:dyDescent="0.3">
      <c r="A4" s="98" t="s">
        <v>407</v>
      </c>
      <c r="B4" s="99" t="s">
        <v>33</v>
      </c>
      <c r="C4" s="99" t="s">
        <v>408</v>
      </c>
      <c r="D4" s="99" t="s">
        <v>34</v>
      </c>
      <c r="E4" s="100" t="s">
        <v>409</v>
      </c>
      <c r="F4" s="101" t="s">
        <v>410</v>
      </c>
      <c r="G4" s="101" t="s">
        <v>411</v>
      </c>
      <c r="H4" s="101" t="s">
        <v>412</v>
      </c>
      <c r="I4" s="99" t="s">
        <v>413</v>
      </c>
    </row>
    <row r="5" spans="1:9" s="3" customFormat="1" ht="14.4" customHeight="1" x14ac:dyDescent="0.3">
      <c r="A5" s="4"/>
    </row>
    <row r="6" spans="1:9" ht="14.4" customHeight="1" x14ac:dyDescent="0.3">
      <c r="A6" s="6" t="s">
        <v>420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35</v>
      </c>
    </row>
    <row r="10" spans="1:9" ht="14.4" customHeight="1" x14ac:dyDescent="0.3">
      <c r="A10" s="2" t="s">
        <v>36</v>
      </c>
      <c r="B10" s="103">
        <v>131938234.06</v>
      </c>
      <c r="C10" s="103">
        <v>0</v>
      </c>
      <c r="D10" s="103">
        <v>0</v>
      </c>
      <c r="E10" s="103">
        <v>0</v>
      </c>
      <c r="F10" s="103">
        <v>0</v>
      </c>
      <c r="G10" s="103">
        <f>B10+E10</f>
        <v>131938234.06</v>
      </c>
      <c r="H10" s="103">
        <f>C10+F10</f>
        <v>0</v>
      </c>
      <c r="I10" s="103">
        <f>SUM(G10:H10)</f>
        <v>131938234.06</v>
      </c>
    </row>
    <row r="11" spans="1:9" ht="14.4" customHeight="1" x14ac:dyDescent="0.3">
      <c r="A11" s="2" t="s">
        <v>37</v>
      </c>
      <c r="B11" s="103">
        <v>92215750.010000005</v>
      </c>
      <c r="C11" s="103">
        <v>0</v>
      </c>
      <c r="D11" s="103">
        <v>0</v>
      </c>
      <c r="E11" s="103">
        <v>0</v>
      </c>
      <c r="F11" s="103">
        <v>0</v>
      </c>
      <c r="G11" s="103">
        <f t="shared" ref="G11:G15" si="0">B11+E11</f>
        <v>92215750.010000005</v>
      </c>
      <c r="H11" s="103">
        <f t="shared" ref="H11:H15" si="1">C11+F11</f>
        <v>0</v>
      </c>
      <c r="I11" s="103">
        <f t="shared" ref="I11:I15" si="2">SUM(G11:H11)</f>
        <v>92215750.010000005</v>
      </c>
    </row>
    <row r="12" spans="1:9" ht="14.4" customHeight="1" x14ac:dyDescent="0.3">
      <c r="A12" s="2" t="s">
        <v>38</v>
      </c>
      <c r="B12" s="103">
        <v>1649774.82</v>
      </c>
      <c r="C12" s="103">
        <v>0</v>
      </c>
      <c r="D12" s="103">
        <v>0</v>
      </c>
      <c r="E12" s="103">
        <v>0</v>
      </c>
      <c r="F12" s="103">
        <v>0</v>
      </c>
      <c r="G12" s="103">
        <f t="shared" si="0"/>
        <v>1649774.82</v>
      </c>
      <c r="H12" s="103">
        <f t="shared" si="1"/>
        <v>0</v>
      </c>
      <c r="I12" s="103">
        <f t="shared" si="2"/>
        <v>1649774.82</v>
      </c>
    </row>
    <row r="13" spans="1:9" ht="14.4" customHeight="1" x14ac:dyDescent="0.3">
      <c r="A13" s="2" t="s">
        <v>39</v>
      </c>
      <c r="B13" s="103">
        <v>0</v>
      </c>
      <c r="C13" s="103">
        <v>83965857.209999993</v>
      </c>
      <c r="D13" s="103">
        <v>0</v>
      </c>
      <c r="E13" s="103">
        <v>0</v>
      </c>
      <c r="F13" s="103">
        <v>0</v>
      </c>
      <c r="G13" s="103">
        <f t="shared" si="0"/>
        <v>0</v>
      </c>
      <c r="H13" s="103">
        <f t="shared" si="1"/>
        <v>83965857.209999993</v>
      </c>
      <c r="I13" s="103">
        <f t="shared" si="2"/>
        <v>83965857.209999993</v>
      </c>
    </row>
    <row r="14" spans="1:9" ht="14.4" customHeight="1" x14ac:dyDescent="0.3">
      <c r="A14" s="2" t="s">
        <v>40</v>
      </c>
      <c r="B14" s="103">
        <v>0</v>
      </c>
      <c r="C14" s="103">
        <v>34492271.789999999</v>
      </c>
      <c r="D14" s="103">
        <v>0</v>
      </c>
      <c r="E14" s="103">
        <v>0</v>
      </c>
      <c r="F14" s="103">
        <v>0</v>
      </c>
      <c r="G14" s="103">
        <f t="shared" si="0"/>
        <v>0</v>
      </c>
      <c r="H14" s="103">
        <f t="shared" si="1"/>
        <v>34492271.789999999</v>
      </c>
      <c r="I14" s="103">
        <f t="shared" si="2"/>
        <v>34492271.789999999</v>
      </c>
    </row>
    <row r="15" spans="1:9" ht="14.4" customHeight="1" x14ac:dyDescent="0.3">
      <c r="A15" s="2" t="s">
        <v>41</v>
      </c>
      <c r="B15" s="103">
        <v>0</v>
      </c>
      <c r="C15" s="103">
        <v>1929635.49</v>
      </c>
      <c r="D15" s="103">
        <v>0</v>
      </c>
      <c r="E15" s="103">
        <v>0</v>
      </c>
      <c r="F15" s="103">
        <v>0</v>
      </c>
      <c r="G15" s="103">
        <f t="shared" si="0"/>
        <v>0</v>
      </c>
      <c r="H15" s="103">
        <f t="shared" si="1"/>
        <v>1929635.49</v>
      </c>
      <c r="I15" s="103">
        <f t="shared" si="2"/>
        <v>1929635.49</v>
      </c>
    </row>
    <row r="16" spans="1:9" ht="14.4" customHeight="1" x14ac:dyDescent="0.3">
      <c r="A16" s="2" t="s">
        <v>42</v>
      </c>
      <c r="B16" s="104">
        <f>SUM(B10:B15)</f>
        <v>225803758.88999999</v>
      </c>
      <c r="C16" s="104">
        <f t="shared" ref="C16:I16" si="3">SUM(C10:C15)</f>
        <v>120387764.48999999</v>
      </c>
      <c r="D16" s="104">
        <f t="shared" si="3"/>
        <v>0</v>
      </c>
      <c r="E16" s="104">
        <f t="shared" si="3"/>
        <v>0</v>
      </c>
      <c r="F16" s="104">
        <f t="shared" si="3"/>
        <v>0</v>
      </c>
      <c r="G16" s="104">
        <f t="shared" si="3"/>
        <v>225803758.88999999</v>
      </c>
      <c r="H16" s="104">
        <f t="shared" si="3"/>
        <v>120387764.48999999</v>
      </c>
      <c r="I16" s="104">
        <f t="shared" si="3"/>
        <v>346191523.38</v>
      </c>
    </row>
    <row r="17" spans="1:9" ht="14.4" customHeight="1" x14ac:dyDescent="0.3">
      <c r="A17" s="7" t="s">
        <v>43</v>
      </c>
      <c r="B17" s="103"/>
      <c r="C17" s="103"/>
      <c r="D17" s="103"/>
      <c r="E17" s="103"/>
      <c r="F17" s="103"/>
      <c r="G17" s="103"/>
      <c r="H17" s="103"/>
      <c r="I17" s="103"/>
    </row>
    <row r="18" spans="1:9" ht="14.4" customHeight="1" x14ac:dyDescent="0.3">
      <c r="A18" s="2" t="s">
        <v>44</v>
      </c>
      <c r="B18" s="103">
        <v>35487.369999999901</v>
      </c>
      <c r="C18" s="103">
        <v>0</v>
      </c>
      <c r="D18" s="103">
        <v>0</v>
      </c>
      <c r="E18" s="103">
        <v>0</v>
      </c>
      <c r="F18" s="103">
        <v>0</v>
      </c>
      <c r="G18" s="103">
        <f t="shared" ref="G18" si="4">B18+E18</f>
        <v>35487.369999999901</v>
      </c>
      <c r="H18" s="103">
        <f t="shared" ref="H18" si="5">C18+F18</f>
        <v>0</v>
      </c>
      <c r="I18" s="103">
        <f t="shared" ref="I18" si="6">SUM(G18:H18)</f>
        <v>35487.369999999901</v>
      </c>
    </row>
    <row r="19" spans="1:9" ht="14.4" customHeight="1" x14ac:dyDescent="0.3">
      <c r="A19" s="2" t="s">
        <v>45</v>
      </c>
      <c r="B19" s="104">
        <f>SUM(B18)</f>
        <v>35487.369999999901</v>
      </c>
      <c r="C19" s="104">
        <f t="shared" ref="C19:I19" si="7">SUM(C18)</f>
        <v>0</v>
      </c>
      <c r="D19" s="104">
        <f t="shared" si="7"/>
        <v>0</v>
      </c>
      <c r="E19" s="104">
        <f t="shared" si="7"/>
        <v>0</v>
      </c>
      <c r="F19" s="104">
        <f t="shared" si="7"/>
        <v>0</v>
      </c>
      <c r="G19" s="104">
        <f t="shared" si="7"/>
        <v>35487.369999999901</v>
      </c>
      <c r="H19" s="104">
        <f t="shared" si="7"/>
        <v>0</v>
      </c>
      <c r="I19" s="104">
        <f t="shared" si="7"/>
        <v>35487.369999999901</v>
      </c>
    </row>
    <row r="20" spans="1:9" ht="14.4" customHeight="1" x14ac:dyDescent="0.3">
      <c r="A20" s="7" t="s">
        <v>46</v>
      </c>
      <c r="B20" s="103"/>
      <c r="C20" s="103"/>
      <c r="D20" s="103"/>
      <c r="E20" s="103"/>
      <c r="F20" s="103"/>
      <c r="G20" s="103"/>
      <c r="H20" s="103"/>
      <c r="I20" s="103"/>
    </row>
    <row r="21" spans="1:9" ht="14.4" customHeight="1" x14ac:dyDescent="0.3">
      <c r="A21" s="2" t="s">
        <v>47</v>
      </c>
      <c r="B21" s="103">
        <v>2689152.59</v>
      </c>
      <c r="C21" s="103">
        <v>0</v>
      </c>
      <c r="D21" s="103">
        <v>0</v>
      </c>
      <c r="E21" s="103">
        <v>0</v>
      </c>
      <c r="F21" s="103">
        <v>0</v>
      </c>
      <c r="G21" s="103">
        <f t="shared" ref="G21:G22" si="8">B21+E21</f>
        <v>2689152.59</v>
      </c>
      <c r="H21" s="103">
        <f t="shared" ref="H21:H22" si="9">C21+F21</f>
        <v>0</v>
      </c>
      <c r="I21" s="103">
        <f t="shared" ref="I21:I22" si="10">SUM(G21:H21)</f>
        <v>2689152.59</v>
      </c>
    </row>
    <row r="22" spans="1:9" ht="14.4" customHeight="1" x14ac:dyDescent="0.3">
      <c r="A22" s="2" t="s">
        <v>48</v>
      </c>
      <c r="B22" s="103">
        <v>2636612.1800000002</v>
      </c>
      <c r="C22" s="103">
        <v>0</v>
      </c>
      <c r="D22" s="103">
        <v>0</v>
      </c>
      <c r="E22" s="103">
        <v>0</v>
      </c>
      <c r="F22" s="103">
        <v>0</v>
      </c>
      <c r="G22" s="103">
        <f t="shared" si="8"/>
        <v>2636612.1800000002</v>
      </c>
      <c r="H22" s="103">
        <f t="shared" si="9"/>
        <v>0</v>
      </c>
      <c r="I22" s="103">
        <f t="shared" si="10"/>
        <v>2636612.1800000002</v>
      </c>
    </row>
    <row r="23" spans="1:9" ht="14.4" customHeight="1" x14ac:dyDescent="0.3">
      <c r="A23" s="2" t="s">
        <v>49</v>
      </c>
      <c r="B23" s="104">
        <f>SUM(B21:B22)</f>
        <v>5325764.7699999996</v>
      </c>
      <c r="C23" s="104">
        <f t="shared" ref="C23:I23" si="11">SUM(C21:C22)</f>
        <v>0</v>
      </c>
      <c r="D23" s="104">
        <f t="shared" si="11"/>
        <v>0</v>
      </c>
      <c r="E23" s="104">
        <f t="shared" si="11"/>
        <v>0</v>
      </c>
      <c r="F23" s="104">
        <f t="shared" si="11"/>
        <v>0</v>
      </c>
      <c r="G23" s="104">
        <f t="shared" si="11"/>
        <v>5325764.7699999996</v>
      </c>
      <c r="H23" s="104">
        <f t="shared" si="11"/>
        <v>0</v>
      </c>
      <c r="I23" s="104">
        <f t="shared" si="11"/>
        <v>5325764.7699999996</v>
      </c>
    </row>
    <row r="24" spans="1:9" ht="14.4" customHeight="1" x14ac:dyDescent="0.3">
      <c r="A24" s="7" t="s">
        <v>50</v>
      </c>
      <c r="B24" s="103"/>
      <c r="C24" s="103"/>
      <c r="D24" s="103"/>
      <c r="E24" s="103"/>
      <c r="F24" s="103"/>
      <c r="G24" s="103"/>
      <c r="H24" s="103"/>
      <c r="I24" s="103"/>
    </row>
    <row r="25" spans="1:9" ht="14.4" customHeight="1" x14ac:dyDescent="0.3">
      <c r="A25" s="2" t="s">
        <v>51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f t="shared" ref="G25:G37" si="12">B25+E25</f>
        <v>0</v>
      </c>
      <c r="H25" s="103">
        <f t="shared" ref="H25:H37" si="13">C25+F25</f>
        <v>0</v>
      </c>
      <c r="I25" s="103">
        <f t="shared" ref="I25:I37" si="14">SUM(G25:H25)</f>
        <v>0</v>
      </c>
    </row>
    <row r="26" spans="1:9" s="9" customFormat="1" ht="14.4" customHeight="1" x14ac:dyDescent="0.3">
      <c r="A26" s="10" t="s">
        <v>421</v>
      </c>
      <c r="B26" s="103">
        <v>-7000000</v>
      </c>
      <c r="C26" s="103">
        <v>0</v>
      </c>
      <c r="D26" s="103">
        <v>0</v>
      </c>
      <c r="E26" s="103">
        <v>0</v>
      </c>
      <c r="F26" s="103">
        <v>0</v>
      </c>
      <c r="G26" s="103">
        <f t="shared" ref="G26" si="15">B26+E26</f>
        <v>-7000000</v>
      </c>
      <c r="H26" s="103">
        <f t="shared" ref="H26" si="16">C26+F26</f>
        <v>0</v>
      </c>
      <c r="I26" s="103">
        <f t="shared" ref="I26" si="17">SUM(G26:H26)</f>
        <v>-7000000</v>
      </c>
    </row>
    <row r="27" spans="1:9" ht="14.4" customHeight="1" x14ac:dyDescent="0.3">
      <c r="A27" s="2" t="s">
        <v>52</v>
      </c>
      <c r="B27" s="103">
        <v>243320.47</v>
      </c>
      <c r="C27" s="103">
        <v>0</v>
      </c>
      <c r="D27" s="103">
        <v>0</v>
      </c>
      <c r="E27" s="103">
        <v>0</v>
      </c>
      <c r="F27" s="103">
        <v>0</v>
      </c>
      <c r="G27" s="103">
        <f t="shared" si="12"/>
        <v>243320.47</v>
      </c>
      <c r="H27" s="103">
        <f t="shared" si="13"/>
        <v>0</v>
      </c>
      <c r="I27" s="103">
        <f t="shared" si="14"/>
        <v>243320.47</v>
      </c>
    </row>
    <row r="28" spans="1:9" ht="14.4" customHeight="1" x14ac:dyDescent="0.3">
      <c r="A28" s="2" t="s">
        <v>53</v>
      </c>
      <c r="B28" s="103">
        <v>1129241.99</v>
      </c>
      <c r="C28" s="103">
        <v>0</v>
      </c>
      <c r="D28" s="103">
        <v>0</v>
      </c>
      <c r="E28" s="103">
        <v>0</v>
      </c>
      <c r="F28" s="103">
        <v>0</v>
      </c>
      <c r="G28" s="103">
        <f t="shared" si="12"/>
        <v>1129241.99</v>
      </c>
      <c r="H28" s="103">
        <f t="shared" si="13"/>
        <v>0</v>
      </c>
      <c r="I28" s="103">
        <f t="shared" si="14"/>
        <v>1129241.99</v>
      </c>
    </row>
    <row r="29" spans="1:9" ht="14.4" customHeight="1" x14ac:dyDescent="0.3">
      <c r="A29" s="2" t="s">
        <v>54</v>
      </c>
      <c r="B29" s="103">
        <v>1526274.07</v>
      </c>
      <c r="C29" s="103">
        <v>0</v>
      </c>
      <c r="D29" s="103">
        <v>0</v>
      </c>
      <c r="E29" s="103">
        <v>0</v>
      </c>
      <c r="F29" s="103">
        <v>0</v>
      </c>
      <c r="G29" s="103">
        <f t="shared" si="12"/>
        <v>1526274.07</v>
      </c>
      <c r="H29" s="103">
        <f t="shared" si="13"/>
        <v>0</v>
      </c>
      <c r="I29" s="103">
        <f t="shared" si="14"/>
        <v>1526274.07</v>
      </c>
    </row>
    <row r="30" spans="1:9" ht="14.4" customHeight="1" x14ac:dyDescent="0.3">
      <c r="A30" s="2" t="s">
        <v>55</v>
      </c>
      <c r="B30" s="103">
        <v>768248.77</v>
      </c>
      <c r="C30" s="103">
        <v>0</v>
      </c>
      <c r="D30" s="103">
        <v>0</v>
      </c>
      <c r="E30" s="103">
        <v>0</v>
      </c>
      <c r="F30" s="103">
        <v>0</v>
      </c>
      <c r="G30" s="103">
        <f t="shared" si="12"/>
        <v>768248.77</v>
      </c>
      <c r="H30" s="103">
        <f t="shared" si="13"/>
        <v>0</v>
      </c>
      <c r="I30" s="103">
        <f t="shared" si="14"/>
        <v>768248.77</v>
      </c>
    </row>
    <row r="31" spans="1:9" ht="14.4" customHeight="1" x14ac:dyDescent="0.3">
      <c r="A31" s="10" t="s">
        <v>415</v>
      </c>
      <c r="B31" s="103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f t="shared" si="12"/>
        <v>0</v>
      </c>
      <c r="H31" s="103">
        <f t="shared" si="13"/>
        <v>0</v>
      </c>
      <c r="I31" s="103">
        <f t="shared" si="14"/>
        <v>0</v>
      </c>
    </row>
    <row r="32" spans="1:9" ht="14.4" customHeight="1" x14ac:dyDescent="0.3">
      <c r="A32" s="10" t="s">
        <v>416</v>
      </c>
      <c r="B32" s="103">
        <v>8675982.0099999998</v>
      </c>
      <c r="C32" s="103">
        <v>0</v>
      </c>
      <c r="D32" s="103">
        <v>0</v>
      </c>
      <c r="E32" s="103">
        <v>0</v>
      </c>
      <c r="F32" s="103">
        <v>0</v>
      </c>
      <c r="G32" s="103">
        <f t="shared" si="12"/>
        <v>8675982.0099999998</v>
      </c>
      <c r="H32" s="103">
        <f t="shared" si="13"/>
        <v>0</v>
      </c>
      <c r="I32" s="103">
        <f t="shared" si="14"/>
        <v>8675982.0099999998</v>
      </c>
    </row>
    <row r="33" spans="1:9" ht="14.4" customHeight="1" x14ac:dyDescent="0.3">
      <c r="A33" s="10" t="s">
        <v>56</v>
      </c>
      <c r="B33" s="103">
        <v>0</v>
      </c>
      <c r="C33" s="103">
        <v>101712.09</v>
      </c>
      <c r="D33" s="103">
        <v>0</v>
      </c>
      <c r="E33" s="103">
        <v>0</v>
      </c>
      <c r="F33" s="103">
        <v>0</v>
      </c>
      <c r="G33" s="103">
        <f t="shared" si="12"/>
        <v>0</v>
      </c>
      <c r="H33" s="103">
        <f t="shared" si="13"/>
        <v>101712.09</v>
      </c>
      <c r="I33" s="103">
        <f t="shared" si="14"/>
        <v>101712.09</v>
      </c>
    </row>
    <row r="34" spans="1:9" ht="14.4" customHeight="1" x14ac:dyDescent="0.3">
      <c r="A34" s="2" t="s">
        <v>57</v>
      </c>
      <c r="B34" s="103">
        <v>0</v>
      </c>
      <c r="C34" s="103">
        <v>227240.25</v>
      </c>
      <c r="D34" s="103">
        <v>0</v>
      </c>
      <c r="E34" s="103">
        <v>0</v>
      </c>
      <c r="F34" s="103">
        <v>0</v>
      </c>
      <c r="G34" s="103">
        <f t="shared" si="12"/>
        <v>0</v>
      </c>
      <c r="H34" s="103">
        <f t="shared" si="13"/>
        <v>227240.25</v>
      </c>
      <c r="I34" s="103">
        <f t="shared" si="14"/>
        <v>227240.25</v>
      </c>
    </row>
    <row r="35" spans="1:9" ht="14.4" customHeight="1" x14ac:dyDescent="0.3">
      <c r="A35" s="2" t="s">
        <v>58</v>
      </c>
      <c r="B35" s="103">
        <v>0</v>
      </c>
      <c r="C35" s="103">
        <v>81668.75</v>
      </c>
      <c r="D35" s="103">
        <v>0</v>
      </c>
      <c r="E35" s="103">
        <v>0</v>
      </c>
      <c r="F35" s="103">
        <v>0</v>
      </c>
      <c r="G35" s="103">
        <f t="shared" si="12"/>
        <v>0</v>
      </c>
      <c r="H35" s="103">
        <f t="shared" si="13"/>
        <v>81668.75</v>
      </c>
      <c r="I35" s="103">
        <f t="shared" si="14"/>
        <v>81668.75</v>
      </c>
    </row>
    <row r="36" spans="1:9" ht="14.4" customHeight="1" x14ac:dyDescent="0.3">
      <c r="A36" s="2" t="s">
        <v>59</v>
      </c>
      <c r="B36" s="103">
        <v>0</v>
      </c>
      <c r="C36" s="103">
        <v>520534.71</v>
      </c>
      <c r="D36" s="103">
        <v>0</v>
      </c>
      <c r="E36" s="103">
        <v>0</v>
      </c>
      <c r="F36" s="103">
        <v>0</v>
      </c>
      <c r="G36" s="103">
        <f t="shared" si="12"/>
        <v>0</v>
      </c>
      <c r="H36" s="103">
        <f t="shared" si="13"/>
        <v>520534.71</v>
      </c>
      <c r="I36" s="103">
        <f t="shared" si="14"/>
        <v>520534.71</v>
      </c>
    </row>
    <row r="37" spans="1:9" ht="14.4" customHeight="1" x14ac:dyDescent="0.3">
      <c r="A37" s="2" t="s">
        <v>60</v>
      </c>
      <c r="B37" s="103">
        <v>0</v>
      </c>
      <c r="C37" s="103">
        <v>237511.32</v>
      </c>
      <c r="D37" s="103">
        <v>0</v>
      </c>
      <c r="E37" s="103">
        <v>0</v>
      </c>
      <c r="F37" s="103">
        <v>0</v>
      </c>
      <c r="G37" s="103">
        <f t="shared" si="12"/>
        <v>0</v>
      </c>
      <c r="H37" s="103">
        <f t="shared" si="13"/>
        <v>237511.32</v>
      </c>
      <c r="I37" s="103">
        <f t="shared" si="14"/>
        <v>237511.32</v>
      </c>
    </row>
    <row r="38" spans="1:9" s="9" customFormat="1" ht="14.4" customHeight="1" x14ac:dyDescent="0.3">
      <c r="A38" s="10" t="s">
        <v>422</v>
      </c>
      <c r="B38" s="103">
        <v>0</v>
      </c>
      <c r="C38" s="103">
        <v>-3000000</v>
      </c>
      <c r="D38" s="103">
        <v>0</v>
      </c>
      <c r="E38" s="103">
        <v>0</v>
      </c>
      <c r="F38" s="103">
        <v>0</v>
      </c>
      <c r="G38" s="103">
        <f t="shared" ref="G38" si="18">B38+E38</f>
        <v>0</v>
      </c>
      <c r="H38" s="103">
        <f t="shared" ref="H38" si="19">C38+F38</f>
        <v>-3000000</v>
      </c>
      <c r="I38" s="103">
        <f t="shared" ref="I38" si="20">SUM(G38:H38)</f>
        <v>-3000000</v>
      </c>
    </row>
    <row r="39" spans="1:9" ht="14.4" customHeight="1" x14ac:dyDescent="0.3">
      <c r="A39" s="2" t="s">
        <v>61</v>
      </c>
      <c r="B39" s="104">
        <f>SUM(B25:B38)</f>
        <v>5343067.3100000005</v>
      </c>
      <c r="C39" s="104">
        <f t="shared" ref="C39:H39" si="21">SUM(C25:C38)</f>
        <v>-1831332.88</v>
      </c>
      <c r="D39" s="104">
        <f t="shared" si="21"/>
        <v>0</v>
      </c>
      <c r="E39" s="104">
        <f t="shared" si="21"/>
        <v>0</v>
      </c>
      <c r="F39" s="104">
        <f t="shared" si="21"/>
        <v>0</v>
      </c>
      <c r="G39" s="104">
        <f t="shared" si="21"/>
        <v>5343067.3100000005</v>
      </c>
      <c r="H39" s="104">
        <f t="shared" si="21"/>
        <v>-1831332.88</v>
      </c>
      <c r="I39" s="104">
        <f>SUM(I25:I38)</f>
        <v>3511734.4300000006</v>
      </c>
    </row>
    <row r="40" spans="1:9" ht="14.4" customHeight="1" thickBot="1" x14ac:dyDescent="0.35">
      <c r="A40" s="102" t="s">
        <v>26</v>
      </c>
      <c r="B40" s="105">
        <f>B16+B19+B23+B39</f>
        <v>236508078.34</v>
      </c>
      <c r="C40" s="105">
        <f t="shared" ref="C40:I40" si="22">C16+C19+C23+C39</f>
        <v>118556431.61</v>
      </c>
      <c r="D40" s="105">
        <f t="shared" si="22"/>
        <v>0</v>
      </c>
      <c r="E40" s="105">
        <f t="shared" si="22"/>
        <v>0</v>
      </c>
      <c r="F40" s="105">
        <f t="shared" si="22"/>
        <v>0</v>
      </c>
      <c r="G40" s="105">
        <f t="shared" si="22"/>
        <v>236508078.34</v>
      </c>
      <c r="H40" s="105">
        <f t="shared" si="22"/>
        <v>118556431.61</v>
      </c>
      <c r="I40" s="105">
        <f t="shared" si="22"/>
        <v>355064509.94999999</v>
      </c>
    </row>
    <row r="41" spans="1:9" ht="14.4" customHeight="1" thickTop="1" x14ac:dyDescent="0.3">
      <c r="B41" s="103"/>
      <c r="C41" s="103"/>
      <c r="D41" s="103"/>
      <c r="E41" s="103"/>
      <c r="F41" s="103"/>
      <c r="G41" s="103"/>
      <c r="H41" s="103"/>
      <c r="I41" s="103"/>
    </row>
    <row r="42" spans="1:9" ht="14.4" customHeight="1" x14ac:dyDescent="0.3">
      <c r="A42" s="5" t="s">
        <v>25</v>
      </c>
      <c r="B42" s="103"/>
      <c r="C42" s="103"/>
      <c r="D42" s="103"/>
      <c r="E42" s="103"/>
      <c r="F42" s="103"/>
      <c r="G42" s="103"/>
      <c r="H42" s="103"/>
      <c r="I42" s="103"/>
    </row>
    <row r="43" spans="1:9" ht="14.4" customHeight="1" x14ac:dyDescent="0.3">
      <c r="A43" s="7" t="s">
        <v>62</v>
      </c>
      <c r="B43" s="103"/>
      <c r="C43" s="103"/>
      <c r="D43" s="103"/>
      <c r="E43" s="103"/>
      <c r="F43" s="103"/>
      <c r="G43" s="103"/>
      <c r="H43" s="103"/>
      <c r="I43" s="103"/>
    </row>
    <row r="44" spans="1:9" ht="14.4" customHeight="1" x14ac:dyDescent="0.3">
      <c r="A44" s="2" t="s">
        <v>63</v>
      </c>
      <c r="B44" s="103">
        <v>7465493.0099999998</v>
      </c>
      <c r="C44" s="103">
        <v>0</v>
      </c>
      <c r="D44" s="103">
        <v>0</v>
      </c>
      <c r="E44" s="103">
        <v>0</v>
      </c>
      <c r="F44" s="103">
        <v>0</v>
      </c>
      <c r="G44" s="103">
        <f t="shared" ref="G44:G45" si="23">B44+E44</f>
        <v>7465493.0099999998</v>
      </c>
      <c r="H44" s="103">
        <f t="shared" ref="H44:H45" si="24">C44+F44</f>
        <v>0</v>
      </c>
      <c r="I44" s="103">
        <f t="shared" ref="I44:I45" si="25">SUM(G44:H44)</f>
        <v>7465493.0099999998</v>
      </c>
    </row>
    <row r="45" spans="1:9" ht="14.4" customHeight="1" x14ac:dyDescent="0.3">
      <c r="A45" s="2" t="s">
        <v>64</v>
      </c>
      <c r="B45" s="103">
        <v>5026391.53</v>
      </c>
      <c r="C45" s="103">
        <v>0</v>
      </c>
      <c r="D45" s="103">
        <v>0</v>
      </c>
      <c r="E45" s="103">
        <v>0</v>
      </c>
      <c r="F45" s="103">
        <v>0</v>
      </c>
      <c r="G45" s="103">
        <f t="shared" si="23"/>
        <v>5026391.53</v>
      </c>
      <c r="H45" s="103">
        <f t="shared" si="24"/>
        <v>0</v>
      </c>
      <c r="I45" s="103">
        <f t="shared" si="25"/>
        <v>5026391.53</v>
      </c>
    </row>
    <row r="46" spans="1:9" ht="14.4" customHeight="1" x14ac:dyDescent="0.3">
      <c r="A46" s="2" t="s">
        <v>65</v>
      </c>
      <c r="B46" s="104">
        <f>SUM(B44:B45)</f>
        <v>12491884.539999999</v>
      </c>
      <c r="C46" s="104">
        <f t="shared" ref="C46:I46" si="26">SUM(C44:C45)</f>
        <v>0</v>
      </c>
      <c r="D46" s="104">
        <f t="shared" si="26"/>
        <v>0</v>
      </c>
      <c r="E46" s="104">
        <f t="shared" si="26"/>
        <v>0</v>
      </c>
      <c r="F46" s="104">
        <f t="shared" si="26"/>
        <v>0</v>
      </c>
      <c r="G46" s="104">
        <f t="shared" si="26"/>
        <v>12491884.539999999</v>
      </c>
      <c r="H46" s="104">
        <f t="shared" si="26"/>
        <v>0</v>
      </c>
      <c r="I46" s="104">
        <f t="shared" si="26"/>
        <v>12491884.539999999</v>
      </c>
    </row>
    <row r="47" spans="1:9" ht="14.4" customHeight="1" x14ac:dyDescent="0.3">
      <c r="A47" s="7" t="s">
        <v>66</v>
      </c>
      <c r="B47" s="103"/>
      <c r="C47" s="103"/>
      <c r="D47" s="103"/>
      <c r="E47" s="103"/>
      <c r="F47" s="103"/>
      <c r="G47" s="103"/>
      <c r="H47" s="103"/>
      <c r="I47" s="103"/>
    </row>
    <row r="48" spans="1:9" ht="14.4" customHeight="1" x14ac:dyDescent="0.3">
      <c r="A48" s="2" t="s">
        <v>67</v>
      </c>
      <c r="B48" s="103">
        <v>49265975.659999996</v>
      </c>
      <c r="C48" s="103">
        <v>0</v>
      </c>
      <c r="D48" s="103">
        <v>0</v>
      </c>
      <c r="E48" s="103">
        <v>0</v>
      </c>
      <c r="F48" s="103">
        <v>0</v>
      </c>
      <c r="G48" s="103">
        <f t="shared" ref="G48:G54" si="27">B48+E48</f>
        <v>49265975.659999996</v>
      </c>
      <c r="H48" s="103">
        <f t="shared" ref="H48:H54" si="28">C48+F48</f>
        <v>0</v>
      </c>
      <c r="I48" s="103">
        <f t="shared" ref="I48:I54" si="29">SUM(G48:H48)</f>
        <v>49265975.659999996</v>
      </c>
    </row>
    <row r="49" spans="1:9" ht="14.4" customHeight="1" x14ac:dyDescent="0.3">
      <c r="A49" s="2" t="s">
        <v>68</v>
      </c>
      <c r="B49" s="103">
        <v>928596.07</v>
      </c>
      <c r="C49" s="103">
        <v>0</v>
      </c>
      <c r="D49" s="103">
        <v>0</v>
      </c>
      <c r="E49" s="103">
        <v>0</v>
      </c>
      <c r="F49" s="103">
        <v>0</v>
      </c>
      <c r="G49" s="103">
        <f t="shared" si="27"/>
        <v>928596.07</v>
      </c>
      <c r="H49" s="103">
        <f t="shared" si="28"/>
        <v>0</v>
      </c>
      <c r="I49" s="103">
        <f t="shared" si="29"/>
        <v>928596.07</v>
      </c>
    </row>
    <row r="50" spans="1:9" ht="14.4" customHeight="1" x14ac:dyDescent="0.3">
      <c r="A50" s="2" t="s">
        <v>69</v>
      </c>
      <c r="B50" s="103">
        <v>0</v>
      </c>
      <c r="C50" s="103">
        <v>30532358.899999902</v>
      </c>
      <c r="D50" s="103">
        <v>0</v>
      </c>
      <c r="E50" s="103">
        <v>0</v>
      </c>
      <c r="F50" s="103">
        <v>0</v>
      </c>
      <c r="G50" s="103">
        <f t="shared" si="27"/>
        <v>0</v>
      </c>
      <c r="H50" s="103">
        <f t="shared" si="28"/>
        <v>30532358.899999902</v>
      </c>
      <c r="I50" s="103">
        <f t="shared" si="29"/>
        <v>30532358.899999902</v>
      </c>
    </row>
    <row r="51" spans="1:9" ht="14.4" customHeight="1" x14ac:dyDescent="0.3">
      <c r="A51" s="2" t="s">
        <v>70</v>
      </c>
      <c r="B51" s="103">
        <v>0</v>
      </c>
      <c r="C51" s="103">
        <v>-26523.55</v>
      </c>
      <c r="D51" s="103">
        <v>0</v>
      </c>
      <c r="E51" s="103">
        <v>0</v>
      </c>
      <c r="F51" s="103">
        <v>0</v>
      </c>
      <c r="G51" s="103">
        <f t="shared" si="27"/>
        <v>0</v>
      </c>
      <c r="H51" s="103">
        <f t="shared" si="28"/>
        <v>-26523.55</v>
      </c>
      <c r="I51" s="103">
        <f t="shared" si="29"/>
        <v>-26523.55</v>
      </c>
    </row>
    <row r="52" spans="1:9" ht="14.4" customHeight="1" x14ac:dyDescent="0.3">
      <c r="A52" s="2" t="s">
        <v>71</v>
      </c>
      <c r="B52" s="103">
        <v>0</v>
      </c>
      <c r="C52" s="103">
        <v>5537686.2599999905</v>
      </c>
      <c r="D52" s="103">
        <v>0</v>
      </c>
      <c r="E52" s="103">
        <v>0</v>
      </c>
      <c r="F52" s="103">
        <v>0</v>
      </c>
      <c r="G52" s="103">
        <f t="shared" si="27"/>
        <v>0</v>
      </c>
      <c r="H52" s="103">
        <f t="shared" si="28"/>
        <v>5537686.2599999905</v>
      </c>
      <c r="I52" s="103">
        <f t="shared" si="29"/>
        <v>5537686.2599999905</v>
      </c>
    </row>
    <row r="53" spans="1:9" ht="14.4" customHeight="1" x14ac:dyDescent="0.3">
      <c r="A53" s="2" t="s">
        <v>72</v>
      </c>
      <c r="B53" s="103">
        <v>0</v>
      </c>
      <c r="C53" s="103">
        <v>8387036.3999999901</v>
      </c>
      <c r="D53" s="103">
        <v>0</v>
      </c>
      <c r="E53" s="103">
        <v>0</v>
      </c>
      <c r="F53" s="103">
        <v>0</v>
      </c>
      <c r="G53" s="103">
        <f t="shared" si="27"/>
        <v>0</v>
      </c>
      <c r="H53" s="103">
        <f t="shared" si="28"/>
        <v>8387036.3999999901</v>
      </c>
      <c r="I53" s="103">
        <f t="shared" si="29"/>
        <v>8387036.3999999901</v>
      </c>
    </row>
    <row r="54" spans="1:9" ht="14.4" customHeight="1" x14ac:dyDescent="0.3">
      <c r="A54" s="2" t="s">
        <v>73</v>
      </c>
      <c r="B54" s="103">
        <v>0</v>
      </c>
      <c r="C54" s="103">
        <v>-649571.67000000004</v>
      </c>
      <c r="D54" s="103">
        <v>0</v>
      </c>
      <c r="E54" s="103">
        <v>0</v>
      </c>
      <c r="F54" s="103">
        <v>0</v>
      </c>
      <c r="G54" s="103">
        <f t="shared" si="27"/>
        <v>0</v>
      </c>
      <c r="H54" s="103">
        <f t="shared" si="28"/>
        <v>-649571.67000000004</v>
      </c>
      <c r="I54" s="103">
        <f t="shared" si="29"/>
        <v>-649571.67000000004</v>
      </c>
    </row>
    <row r="55" spans="1:9" ht="14.4" customHeight="1" x14ac:dyDescent="0.3">
      <c r="A55" s="2" t="s">
        <v>74</v>
      </c>
      <c r="B55" s="104">
        <f>SUM(B48:B54)</f>
        <v>50194571.729999997</v>
      </c>
      <c r="C55" s="104">
        <f t="shared" ref="C55:I55" si="30">SUM(C48:C54)</f>
        <v>43780986.339999884</v>
      </c>
      <c r="D55" s="104">
        <f t="shared" si="30"/>
        <v>0</v>
      </c>
      <c r="E55" s="104">
        <f t="shared" si="30"/>
        <v>0</v>
      </c>
      <c r="F55" s="104">
        <f t="shared" si="30"/>
        <v>0</v>
      </c>
      <c r="G55" s="104">
        <f t="shared" si="30"/>
        <v>50194571.729999997</v>
      </c>
      <c r="H55" s="104">
        <f t="shared" si="30"/>
        <v>43780986.339999884</v>
      </c>
      <c r="I55" s="104">
        <f t="shared" si="30"/>
        <v>93975558.069999889</v>
      </c>
    </row>
    <row r="56" spans="1:9" ht="14.4" customHeight="1" x14ac:dyDescent="0.3">
      <c r="A56" s="7" t="s">
        <v>75</v>
      </c>
      <c r="B56" s="103"/>
      <c r="C56" s="103"/>
      <c r="D56" s="103"/>
      <c r="E56" s="103"/>
      <c r="F56" s="103"/>
      <c r="G56" s="103"/>
      <c r="H56" s="103"/>
      <c r="I56" s="103"/>
    </row>
    <row r="57" spans="1:9" ht="14.4" customHeight="1" x14ac:dyDescent="0.3">
      <c r="A57" s="2" t="s">
        <v>76</v>
      </c>
      <c r="B57" s="103">
        <v>9742316.5899999999</v>
      </c>
      <c r="C57" s="103">
        <v>0</v>
      </c>
      <c r="D57" s="103">
        <v>0</v>
      </c>
      <c r="E57" s="103">
        <v>0</v>
      </c>
      <c r="F57" s="103">
        <v>0</v>
      </c>
      <c r="G57" s="103">
        <f t="shared" ref="G57" si="31">B57+E57</f>
        <v>9742316.5899999999</v>
      </c>
      <c r="H57" s="103">
        <f t="shared" ref="H57" si="32">C57+F57</f>
        <v>0</v>
      </c>
      <c r="I57" s="103">
        <f t="shared" ref="I57" si="33">SUM(G57:H57)</f>
        <v>9742316.5899999999</v>
      </c>
    </row>
    <row r="58" spans="1:9" ht="14.4" customHeight="1" x14ac:dyDescent="0.3">
      <c r="A58" s="2" t="s">
        <v>77</v>
      </c>
      <c r="B58" s="104">
        <f>SUM(B57)</f>
        <v>9742316.5899999999</v>
      </c>
      <c r="C58" s="104">
        <f t="shared" ref="C58:I58" si="34">SUM(C57)</f>
        <v>0</v>
      </c>
      <c r="D58" s="104">
        <f t="shared" si="34"/>
        <v>0</v>
      </c>
      <c r="E58" s="104">
        <f t="shared" si="34"/>
        <v>0</v>
      </c>
      <c r="F58" s="104">
        <f t="shared" si="34"/>
        <v>0</v>
      </c>
      <c r="G58" s="104">
        <f t="shared" si="34"/>
        <v>9742316.5899999999</v>
      </c>
      <c r="H58" s="104">
        <f t="shared" si="34"/>
        <v>0</v>
      </c>
      <c r="I58" s="104">
        <f t="shared" si="34"/>
        <v>9742316.5899999999</v>
      </c>
    </row>
    <row r="59" spans="1:9" ht="14.4" customHeight="1" x14ac:dyDescent="0.3">
      <c r="A59" s="7" t="s">
        <v>78</v>
      </c>
      <c r="B59" s="103"/>
      <c r="C59" s="103"/>
      <c r="D59" s="103"/>
      <c r="E59" s="103"/>
      <c r="F59" s="103"/>
      <c r="G59" s="103"/>
      <c r="H59" s="103"/>
      <c r="I59" s="103"/>
    </row>
    <row r="60" spans="1:9" ht="14.4" customHeight="1" x14ac:dyDescent="0.3">
      <c r="A60" s="2" t="s">
        <v>79</v>
      </c>
      <c r="B60" s="107">
        <v>-8456210.3900000006</v>
      </c>
      <c r="C60" s="107">
        <v>0</v>
      </c>
      <c r="D60" s="107">
        <v>0</v>
      </c>
      <c r="E60" s="107">
        <v>0</v>
      </c>
      <c r="F60" s="107">
        <v>0</v>
      </c>
      <c r="G60" s="107">
        <f t="shared" ref="G60" si="35">B60+E60</f>
        <v>-8456210.3900000006</v>
      </c>
      <c r="H60" s="107">
        <f t="shared" ref="H60" si="36">C60+F60</f>
        <v>0</v>
      </c>
      <c r="I60" s="107">
        <f t="shared" ref="I60" si="37">SUM(G60:H60)</f>
        <v>-8456210.3900000006</v>
      </c>
    </row>
    <row r="61" spans="1:9" ht="14.4" customHeight="1" x14ac:dyDescent="0.3">
      <c r="A61" s="2" t="s">
        <v>80</v>
      </c>
      <c r="B61" s="103">
        <f>SUM(B60)</f>
        <v>-8456210.3900000006</v>
      </c>
      <c r="C61" s="103">
        <f t="shared" ref="C61:I61" si="38">SUM(C60)</f>
        <v>0</v>
      </c>
      <c r="D61" s="103">
        <f t="shared" si="38"/>
        <v>0</v>
      </c>
      <c r="E61" s="103">
        <f t="shared" si="38"/>
        <v>0</v>
      </c>
      <c r="F61" s="103">
        <f t="shared" si="38"/>
        <v>0</v>
      </c>
      <c r="G61" s="103">
        <f t="shared" si="38"/>
        <v>-8456210.3900000006</v>
      </c>
      <c r="H61" s="103">
        <f t="shared" si="38"/>
        <v>0</v>
      </c>
      <c r="I61" s="103">
        <f t="shared" si="38"/>
        <v>-8456210.3900000006</v>
      </c>
    </row>
    <row r="62" spans="1:9" ht="14.4" customHeight="1" x14ac:dyDescent="0.3">
      <c r="A62" s="5" t="s">
        <v>23</v>
      </c>
      <c r="B62" s="106">
        <f>B46+B55+B58+B61</f>
        <v>63972562.469999999</v>
      </c>
      <c r="C62" s="106">
        <f t="shared" ref="C62:I62" si="39">C46+C55+C58+C61</f>
        <v>43780986.339999884</v>
      </c>
      <c r="D62" s="106">
        <f t="shared" si="39"/>
        <v>0</v>
      </c>
      <c r="E62" s="106">
        <f t="shared" si="39"/>
        <v>0</v>
      </c>
      <c r="F62" s="106">
        <f t="shared" si="39"/>
        <v>0</v>
      </c>
      <c r="G62" s="106">
        <f t="shared" si="39"/>
        <v>63972562.469999999</v>
      </c>
      <c r="H62" s="106">
        <f t="shared" si="39"/>
        <v>43780986.339999884</v>
      </c>
      <c r="I62" s="106">
        <f t="shared" si="39"/>
        <v>107753548.8099999</v>
      </c>
    </row>
    <row r="63" spans="1:9" ht="14.4" customHeight="1" x14ac:dyDescent="0.3">
      <c r="B63" s="107"/>
      <c r="C63" s="107"/>
      <c r="D63" s="107"/>
      <c r="E63" s="107"/>
      <c r="F63" s="107"/>
      <c r="G63" s="107"/>
      <c r="H63" s="107"/>
      <c r="I63" s="107"/>
    </row>
    <row r="64" spans="1:9" ht="14.4" customHeight="1" thickBot="1" x14ac:dyDescent="0.35">
      <c r="A64" s="5" t="s">
        <v>22</v>
      </c>
      <c r="B64" s="108">
        <f>B40-B62</f>
        <v>172535515.87</v>
      </c>
      <c r="C64" s="108">
        <f t="shared" ref="C64:I64" si="40">C40-C62</f>
        <v>74775445.270000115</v>
      </c>
      <c r="D64" s="108">
        <f t="shared" si="40"/>
        <v>0</v>
      </c>
      <c r="E64" s="108">
        <f t="shared" si="40"/>
        <v>0</v>
      </c>
      <c r="F64" s="108">
        <f t="shared" si="40"/>
        <v>0</v>
      </c>
      <c r="G64" s="108">
        <f t="shared" si="40"/>
        <v>172535515.87</v>
      </c>
      <c r="H64" s="108">
        <f t="shared" si="40"/>
        <v>74775445.270000115</v>
      </c>
      <c r="I64" s="108">
        <f t="shared" si="40"/>
        <v>247310961.1400001</v>
      </c>
    </row>
    <row r="65" spans="1:9" ht="14.4" customHeight="1" thickTop="1" x14ac:dyDescent="0.3">
      <c r="B65" s="103"/>
      <c r="C65" s="103"/>
      <c r="D65" s="103"/>
      <c r="E65" s="103"/>
      <c r="F65" s="103"/>
      <c r="G65" s="103"/>
      <c r="H65" s="103"/>
      <c r="I65" s="103"/>
    </row>
    <row r="66" spans="1:9" ht="14.4" customHeight="1" x14ac:dyDescent="0.3">
      <c r="A66" s="5" t="s">
        <v>21</v>
      </c>
      <c r="B66" s="103"/>
      <c r="C66" s="103"/>
      <c r="D66" s="103"/>
      <c r="E66" s="103"/>
      <c r="F66" s="103"/>
      <c r="G66" s="103"/>
      <c r="H66" s="103"/>
      <c r="I66" s="103"/>
    </row>
    <row r="67" spans="1:9" ht="14.4" customHeight="1" x14ac:dyDescent="0.3">
      <c r="A67" s="2" t="s">
        <v>81</v>
      </c>
      <c r="B67" s="103"/>
      <c r="C67" s="103"/>
      <c r="D67" s="103"/>
      <c r="E67" s="103"/>
      <c r="F67" s="103"/>
      <c r="G67" s="103"/>
      <c r="H67" s="103"/>
      <c r="I67" s="103"/>
    </row>
    <row r="68" spans="1:9" ht="14.4" customHeight="1" x14ac:dyDescent="0.3">
      <c r="A68" s="7" t="s">
        <v>82</v>
      </c>
      <c r="B68" s="103"/>
      <c r="C68" s="103"/>
      <c r="D68" s="103"/>
      <c r="E68" s="103"/>
      <c r="F68" s="103"/>
      <c r="G68" s="103"/>
      <c r="H68" s="103"/>
      <c r="I68" s="103"/>
    </row>
    <row r="69" spans="1:9" ht="14.4" customHeight="1" x14ac:dyDescent="0.3">
      <c r="A69" s="2" t="s">
        <v>83</v>
      </c>
      <c r="B69" s="103">
        <v>157960.44</v>
      </c>
      <c r="C69" s="103">
        <v>0</v>
      </c>
      <c r="D69" s="103">
        <v>0</v>
      </c>
      <c r="E69" s="103">
        <v>0</v>
      </c>
      <c r="F69" s="103">
        <v>0</v>
      </c>
      <c r="G69" s="103">
        <f t="shared" ref="G69:G132" si="41">B69+E69</f>
        <v>157960.44</v>
      </c>
      <c r="H69" s="103">
        <f t="shared" ref="H69:H132" si="42">C69+F69</f>
        <v>0</v>
      </c>
      <c r="I69" s="103">
        <f t="shared" ref="I69:I132" si="43">SUM(G69:H69)</f>
        <v>157960.44</v>
      </c>
    </row>
    <row r="70" spans="1:9" ht="14.4" customHeight="1" x14ac:dyDescent="0.3">
      <c r="A70" s="2" t="s">
        <v>84</v>
      </c>
      <c r="B70" s="103">
        <v>698815.12</v>
      </c>
      <c r="C70" s="103">
        <v>0</v>
      </c>
      <c r="D70" s="103">
        <v>0</v>
      </c>
      <c r="E70" s="103">
        <v>0</v>
      </c>
      <c r="F70" s="103">
        <v>0</v>
      </c>
      <c r="G70" s="103">
        <f t="shared" si="41"/>
        <v>698815.12</v>
      </c>
      <c r="H70" s="103">
        <f t="shared" si="42"/>
        <v>0</v>
      </c>
      <c r="I70" s="103">
        <f t="shared" si="43"/>
        <v>698815.12</v>
      </c>
    </row>
    <row r="71" spans="1:9" ht="14.4" customHeight="1" x14ac:dyDescent="0.3">
      <c r="A71" s="2" t="s">
        <v>85</v>
      </c>
      <c r="B71" s="103">
        <v>163078.56</v>
      </c>
      <c r="C71" s="103">
        <v>0</v>
      </c>
      <c r="D71" s="103">
        <v>0</v>
      </c>
      <c r="E71" s="103">
        <v>0</v>
      </c>
      <c r="F71" s="103">
        <v>0</v>
      </c>
      <c r="G71" s="103">
        <f t="shared" si="41"/>
        <v>163078.56</v>
      </c>
      <c r="H71" s="103">
        <f t="shared" si="42"/>
        <v>0</v>
      </c>
      <c r="I71" s="103">
        <f t="shared" si="43"/>
        <v>163078.56</v>
      </c>
    </row>
    <row r="72" spans="1:9" ht="14.4" customHeight="1" x14ac:dyDescent="0.3">
      <c r="A72" s="2" t="s">
        <v>86</v>
      </c>
      <c r="B72" s="103">
        <v>628529.49</v>
      </c>
      <c r="C72" s="103">
        <v>0</v>
      </c>
      <c r="D72" s="103">
        <v>0</v>
      </c>
      <c r="E72" s="103">
        <v>0</v>
      </c>
      <c r="F72" s="103">
        <v>0</v>
      </c>
      <c r="G72" s="103">
        <f t="shared" si="41"/>
        <v>628529.49</v>
      </c>
      <c r="H72" s="103">
        <f t="shared" si="42"/>
        <v>0</v>
      </c>
      <c r="I72" s="103">
        <f t="shared" si="43"/>
        <v>628529.49</v>
      </c>
    </row>
    <row r="73" spans="1:9" ht="14.4" customHeight="1" x14ac:dyDescent="0.3">
      <c r="A73" s="2" t="s">
        <v>87</v>
      </c>
      <c r="B73" s="103">
        <v>-12</v>
      </c>
      <c r="C73" s="103">
        <v>0</v>
      </c>
      <c r="D73" s="103">
        <v>0</v>
      </c>
      <c r="E73" s="103">
        <v>0</v>
      </c>
      <c r="F73" s="103">
        <v>0</v>
      </c>
      <c r="G73" s="103">
        <f t="shared" si="41"/>
        <v>-12</v>
      </c>
      <c r="H73" s="103">
        <f t="shared" si="42"/>
        <v>0</v>
      </c>
      <c r="I73" s="103">
        <f t="shared" si="43"/>
        <v>-12</v>
      </c>
    </row>
    <row r="74" spans="1:9" ht="14.4" customHeight="1" x14ac:dyDescent="0.3">
      <c r="A74" s="2" t="s">
        <v>88</v>
      </c>
      <c r="B74" s="103">
        <v>113933.11</v>
      </c>
      <c r="C74" s="103">
        <v>0</v>
      </c>
      <c r="D74" s="103">
        <v>0</v>
      </c>
      <c r="E74" s="103">
        <v>0</v>
      </c>
      <c r="F74" s="103">
        <v>0</v>
      </c>
      <c r="G74" s="103">
        <f t="shared" si="41"/>
        <v>113933.11</v>
      </c>
      <c r="H74" s="103">
        <f t="shared" si="42"/>
        <v>0</v>
      </c>
      <c r="I74" s="103">
        <f t="shared" si="43"/>
        <v>113933.11</v>
      </c>
    </row>
    <row r="75" spans="1:9" ht="14.4" customHeight="1" x14ac:dyDescent="0.3">
      <c r="A75" s="2" t="s">
        <v>89</v>
      </c>
      <c r="B75" s="103">
        <v>125559.19</v>
      </c>
      <c r="C75" s="103">
        <v>0</v>
      </c>
      <c r="D75" s="103">
        <v>0</v>
      </c>
      <c r="E75" s="103">
        <v>0</v>
      </c>
      <c r="F75" s="103">
        <v>0</v>
      </c>
      <c r="G75" s="103">
        <f t="shared" si="41"/>
        <v>125559.19</v>
      </c>
      <c r="H75" s="103">
        <f t="shared" si="42"/>
        <v>0</v>
      </c>
      <c r="I75" s="103">
        <f t="shared" si="43"/>
        <v>125559.19</v>
      </c>
    </row>
    <row r="76" spans="1:9" ht="14.4" customHeight="1" x14ac:dyDescent="0.3">
      <c r="A76" s="2" t="s">
        <v>90</v>
      </c>
      <c r="B76" s="103">
        <v>862399.90999999898</v>
      </c>
      <c r="C76" s="103">
        <v>0</v>
      </c>
      <c r="D76" s="103">
        <v>0</v>
      </c>
      <c r="E76" s="103">
        <v>0</v>
      </c>
      <c r="F76" s="103">
        <v>0</v>
      </c>
      <c r="G76" s="103">
        <f t="shared" si="41"/>
        <v>862399.90999999898</v>
      </c>
      <c r="H76" s="103">
        <f t="shared" si="42"/>
        <v>0</v>
      </c>
      <c r="I76" s="103">
        <f t="shared" si="43"/>
        <v>862399.90999999898</v>
      </c>
    </row>
    <row r="77" spans="1:9" ht="14.4" customHeight="1" x14ac:dyDescent="0.3">
      <c r="A77" s="2" t="s">
        <v>91</v>
      </c>
      <c r="B77" s="103">
        <v>741080.91</v>
      </c>
      <c r="C77" s="103">
        <v>0</v>
      </c>
      <c r="D77" s="103">
        <v>0</v>
      </c>
      <c r="E77" s="103">
        <v>0</v>
      </c>
      <c r="F77" s="103">
        <v>0</v>
      </c>
      <c r="G77" s="103">
        <f t="shared" si="41"/>
        <v>741080.91</v>
      </c>
      <c r="H77" s="103">
        <f t="shared" si="42"/>
        <v>0</v>
      </c>
      <c r="I77" s="103">
        <f t="shared" si="43"/>
        <v>741080.91</v>
      </c>
    </row>
    <row r="78" spans="1:9" ht="14.4" customHeight="1" x14ac:dyDescent="0.3">
      <c r="A78" s="2" t="s">
        <v>92</v>
      </c>
      <c r="B78" s="103">
        <v>201683.99999999901</v>
      </c>
      <c r="C78" s="103">
        <v>0</v>
      </c>
      <c r="D78" s="103">
        <v>0</v>
      </c>
      <c r="E78" s="103">
        <v>0</v>
      </c>
      <c r="F78" s="103">
        <v>0</v>
      </c>
      <c r="G78" s="103">
        <f t="shared" si="41"/>
        <v>201683.99999999901</v>
      </c>
      <c r="H78" s="103">
        <f t="shared" si="42"/>
        <v>0</v>
      </c>
      <c r="I78" s="103">
        <f t="shared" si="43"/>
        <v>201683.99999999901</v>
      </c>
    </row>
    <row r="79" spans="1:9" ht="14.4" customHeight="1" x14ac:dyDescent="0.3">
      <c r="A79" s="2" t="s">
        <v>93</v>
      </c>
      <c r="B79" s="103">
        <v>211659.4</v>
      </c>
      <c r="C79" s="103">
        <v>0</v>
      </c>
      <c r="D79" s="103">
        <v>0</v>
      </c>
      <c r="E79" s="103">
        <v>0</v>
      </c>
      <c r="F79" s="103">
        <v>0</v>
      </c>
      <c r="G79" s="103">
        <f t="shared" si="41"/>
        <v>211659.4</v>
      </c>
      <c r="H79" s="103">
        <f t="shared" si="42"/>
        <v>0</v>
      </c>
      <c r="I79" s="103">
        <f t="shared" si="43"/>
        <v>211659.4</v>
      </c>
    </row>
    <row r="80" spans="1:9" ht="14.4" customHeight="1" x14ac:dyDescent="0.3">
      <c r="A80" s="2" t="s">
        <v>94</v>
      </c>
      <c r="B80" s="103">
        <v>0</v>
      </c>
      <c r="C80" s="103">
        <v>0</v>
      </c>
      <c r="D80" s="103">
        <v>0</v>
      </c>
      <c r="E80" s="103">
        <v>0</v>
      </c>
      <c r="F80" s="103">
        <v>0</v>
      </c>
      <c r="G80" s="103">
        <f t="shared" si="41"/>
        <v>0</v>
      </c>
      <c r="H80" s="103">
        <f t="shared" si="42"/>
        <v>0</v>
      </c>
      <c r="I80" s="103">
        <f t="shared" si="43"/>
        <v>0</v>
      </c>
    </row>
    <row r="81" spans="1:9" ht="14.4" customHeight="1" x14ac:dyDescent="0.3">
      <c r="A81" s="2" t="s">
        <v>95</v>
      </c>
      <c r="B81" s="103">
        <v>254565.17</v>
      </c>
      <c r="C81" s="103">
        <v>0</v>
      </c>
      <c r="D81" s="103">
        <v>0</v>
      </c>
      <c r="E81" s="103">
        <v>0</v>
      </c>
      <c r="F81" s="103">
        <v>0</v>
      </c>
      <c r="G81" s="103">
        <f t="shared" si="41"/>
        <v>254565.17</v>
      </c>
      <c r="H81" s="103">
        <f t="shared" si="42"/>
        <v>0</v>
      </c>
      <c r="I81" s="103">
        <f t="shared" si="43"/>
        <v>254565.17</v>
      </c>
    </row>
    <row r="82" spans="1:9" ht="14.4" customHeight="1" x14ac:dyDescent="0.3">
      <c r="A82" s="2" t="s">
        <v>96</v>
      </c>
      <c r="B82" s="103">
        <v>19653.2399999999</v>
      </c>
      <c r="C82" s="103">
        <v>0</v>
      </c>
      <c r="D82" s="103">
        <v>0</v>
      </c>
      <c r="E82" s="103">
        <v>0</v>
      </c>
      <c r="F82" s="103">
        <v>0</v>
      </c>
      <c r="G82" s="103">
        <f t="shared" si="41"/>
        <v>19653.2399999999</v>
      </c>
      <c r="H82" s="103">
        <f t="shared" si="42"/>
        <v>0</v>
      </c>
      <c r="I82" s="103">
        <f t="shared" si="43"/>
        <v>19653.2399999999</v>
      </c>
    </row>
    <row r="83" spans="1:9" ht="14.4" customHeight="1" x14ac:dyDescent="0.3">
      <c r="A83" s="2" t="s">
        <v>97</v>
      </c>
      <c r="B83" s="103">
        <v>487215.27</v>
      </c>
      <c r="C83" s="103">
        <v>0</v>
      </c>
      <c r="D83" s="103">
        <v>0</v>
      </c>
      <c r="E83" s="103">
        <v>0</v>
      </c>
      <c r="F83" s="103">
        <v>0</v>
      </c>
      <c r="G83" s="103">
        <f t="shared" si="41"/>
        <v>487215.27</v>
      </c>
      <c r="H83" s="103">
        <f t="shared" si="42"/>
        <v>0</v>
      </c>
      <c r="I83" s="103">
        <f t="shared" si="43"/>
        <v>487215.27</v>
      </c>
    </row>
    <row r="84" spans="1:9" ht="14.4" customHeight="1" x14ac:dyDescent="0.3">
      <c r="A84" s="2" t="s">
        <v>98</v>
      </c>
      <c r="B84" s="103">
        <v>0</v>
      </c>
      <c r="C84" s="103">
        <v>0</v>
      </c>
      <c r="D84" s="103">
        <v>0</v>
      </c>
      <c r="E84" s="103">
        <v>0</v>
      </c>
      <c r="F84" s="103">
        <v>0</v>
      </c>
      <c r="G84" s="103">
        <f t="shared" si="41"/>
        <v>0</v>
      </c>
      <c r="H84" s="103">
        <f t="shared" si="42"/>
        <v>0</v>
      </c>
      <c r="I84" s="103">
        <f t="shared" si="43"/>
        <v>0</v>
      </c>
    </row>
    <row r="85" spans="1:9" ht="14.4" customHeight="1" x14ac:dyDescent="0.3">
      <c r="A85" s="2" t="s">
        <v>99</v>
      </c>
      <c r="B85" s="103">
        <v>52268.160000000003</v>
      </c>
      <c r="C85" s="103">
        <v>0</v>
      </c>
      <c r="D85" s="103">
        <v>0</v>
      </c>
      <c r="E85" s="103">
        <v>0</v>
      </c>
      <c r="F85" s="103">
        <v>0</v>
      </c>
      <c r="G85" s="103">
        <f t="shared" si="41"/>
        <v>52268.160000000003</v>
      </c>
      <c r="H85" s="103">
        <f t="shared" si="42"/>
        <v>0</v>
      </c>
      <c r="I85" s="103">
        <f t="shared" si="43"/>
        <v>52268.160000000003</v>
      </c>
    </row>
    <row r="86" spans="1:9" ht="14.4" customHeight="1" x14ac:dyDescent="0.3">
      <c r="A86" s="2" t="s">
        <v>100</v>
      </c>
      <c r="B86" s="103">
        <v>34781.910000000003</v>
      </c>
      <c r="C86" s="103">
        <v>0</v>
      </c>
      <c r="D86" s="103">
        <v>0</v>
      </c>
      <c r="E86" s="103">
        <v>0</v>
      </c>
      <c r="F86" s="103">
        <v>0</v>
      </c>
      <c r="G86" s="103">
        <f t="shared" si="41"/>
        <v>34781.910000000003</v>
      </c>
      <c r="H86" s="103">
        <f t="shared" si="42"/>
        <v>0</v>
      </c>
      <c r="I86" s="103">
        <f t="shared" si="43"/>
        <v>34781.910000000003</v>
      </c>
    </row>
    <row r="87" spans="1:9" ht="14.4" customHeight="1" x14ac:dyDescent="0.3">
      <c r="A87" s="2" t="s">
        <v>101</v>
      </c>
      <c r="B87" s="103">
        <v>32473.34</v>
      </c>
      <c r="C87" s="103">
        <v>0</v>
      </c>
      <c r="D87" s="103">
        <v>0</v>
      </c>
      <c r="E87" s="103">
        <v>0</v>
      </c>
      <c r="F87" s="103">
        <v>0</v>
      </c>
      <c r="G87" s="103">
        <f t="shared" si="41"/>
        <v>32473.34</v>
      </c>
      <c r="H87" s="103">
        <f t="shared" si="42"/>
        <v>0</v>
      </c>
      <c r="I87" s="103">
        <f t="shared" si="43"/>
        <v>32473.34</v>
      </c>
    </row>
    <row r="88" spans="1:9" ht="14.4" customHeight="1" x14ac:dyDescent="0.3">
      <c r="A88" s="2" t="s">
        <v>102</v>
      </c>
      <c r="B88" s="103">
        <v>62475.26</v>
      </c>
      <c r="C88" s="103">
        <v>0</v>
      </c>
      <c r="D88" s="103">
        <v>0</v>
      </c>
      <c r="E88" s="103">
        <v>0</v>
      </c>
      <c r="F88" s="103">
        <v>0</v>
      </c>
      <c r="G88" s="103">
        <f t="shared" si="41"/>
        <v>62475.26</v>
      </c>
      <c r="H88" s="103">
        <f t="shared" si="42"/>
        <v>0</v>
      </c>
      <c r="I88" s="103">
        <f t="shared" si="43"/>
        <v>62475.26</v>
      </c>
    </row>
    <row r="89" spans="1:9" ht="14.4" customHeight="1" x14ac:dyDescent="0.3">
      <c r="A89" s="2" t="s">
        <v>103</v>
      </c>
      <c r="B89" s="103">
        <v>518143.63</v>
      </c>
      <c r="C89" s="103">
        <v>0</v>
      </c>
      <c r="D89" s="103">
        <v>0</v>
      </c>
      <c r="E89" s="103">
        <v>0</v>
      </c>
      <c r="F89" s="103">
        <v>0</v>
      </c>
      <c r="G89" s="103">
        <f t="shared" si="41"/>
        <v>518143.63</v>
      </c>
      <c r="H89" s="103">
        <f t="shared" si="42"/>
        <v>0</v>
      </c>
      <c r="I89" s="103">
        <f t="shared" si="43"/>
        <v>518143.63</v>
      </c>
    </row>
    <row r="90" spans="1:9" ht="14.4" customHeight="1" x14ac:dyDescent="0.3">
      <c r="A90" s="2" t="s">
        <v>104</v>
      </c>
      <c r="B90" s="103">
        <v>298866.34000000003</v>
      </c>
      <c r="C90" s="103">
        <v>0</v>
      </c>
      <c r="D90" s="103">
        <v>0</v>
      </c>
      <c r="E90" s="103">
        <v>0</v>
      </c>
      <c r="F90" s="103">
        <v>0</v>
      </c>
      <c r="G90" s="103">
        <f t="shared" si="41"/>
        <v>298866.34000000003</v>
      </c>
      <c r="H90" s="103">
        <f t="shared" si="42"/>
        <v>0</v>
      </c>
      <c r="I90" s="103">
        <f t="shared" si="43"/>
        <v>298866.34000000003</v>
      </c>
    </row>
    <row r="91" spans="1:9" ht="14.4" customHeight="1" x14ac:dyDescent="0.3">
      <c r="A91" s="2" t="s">
        <v>105</v>
      </c>
      <c r="B91" s="103">
        <v>937495.14999999898</v>
      </c>
      <c r="C91" s="103">
        <v>0</v>
      </c>
      <c r="D91" s="103">
        <v>0</v>
      </c>
      <c r="E91" s="103">
        <v>0</v>
      </c>
      <c r="F91" s="103">
        <v>0</v>
      </c>
      <c r="G91" s="103">
        <f t="shared" si="41"/>
        <v>937495.14999999898</v>
      </c>
      <c r="H91" s="103">
        <f t="shared" si="42"/>
        <v>0</v>
      </c>
      <c r="I91" s="103">
        <f t="shared" si="43"/>
        <v>937495.14999999898</v>
      </c>
    </row>
    <row r="92" spans="1:9" ht="14.4" customHeight="1" x14ac:dyDescent="0.3">
      <c r="A92" s="2" t="s">
        <v>106</v>
      </c>
      <c r="B92" s="103">
        <v>365406.42</v>
      </c>
      <c r="C92" s="103">
        <v>0</v>
      </c>
      <c r="D92" s="103">
        <v>0</v>
      </c>
      <c r="E92" s="103">
        <v>0</v>
      </c>
      <c r="F92" s="103">
        <v>0</v>
      </c>
      <c r="G92" s="103">
        <f t="shared" si="41"/>
        <v>365406.42</v>
      </c>
      <c r="H92" s="103">
        <f t="shared" si="42"/>
        <v>0</v>
      </c>
      <c r="I92" s="103">
        <f t="shared" si="43"/>
        <v>365406.42</v>
      </c>
    </row>
    <row r="93" spans="1:9" ht="14.4" customHeight="1" x14ac:dyDescent="0.3">
      <c r="A93" s="2" t="s">
        <v>107</v>
      </c>
      <c r="B93" s="103">
        <v>614221.9</v>
      </c>
      <c r="C93" s="103">
        <v>0</v>
      </c>
      <c r="D93" s="103">
        <v>0</v>
      </c>
      <c r="E93" s="103">
        <v>0</v>
      </c>
      <c r="F93" s="103">
        <v>0</v>
      </c>
      <c r="G93" s="103">
        <f t="shared" si="41"/>
        <v>614221.9</v>
      </c>
      <c r="H93" s="103">
        <f t="shared" si="42"/>
        <v>0</v>
      </c>
      <c r="I93" s="103">
        <f t="shared" si="43"/>
        <v>614221.9</v>
      </c>
    </row>
    <row r="94" spans="1:9" ht="14.4" customHeight="1" x14ac:dyDescent="0.3">
      <c r="A94" s="2" t="s">
        <v>108</v>
      </c>
      <c r="B94" s="103">
        <v>104593.02999999899</v>
      </c>
      <c r="C94" s="103">
        <v>0</v>
      </c>
      <c r="D94" s="103">
        <v>0</v>
      </c>
      <c r="E94" s="103">
        <v>0</v>
      </c>
      <c r="F94" s="103">
        <v>0</v>
      </c>
      <c r="G94" s="103">
        <f t="shared" si="41"/>
        <v>104593.02999999899</v>
      </c>
      <c r="H94" s="103">
        <f t="shared" si="42"/>
        <v>0</v>
      </c>
      <c r="I94" s="103">
        <f t="shared" si="43"/>
        <v>104593.02999999899</v>
      </c>
    </row>
    <row r="95" spans="1:9" ht="14.4" customHeight="1" x14ac:dyDescent="0.3">
      <c r="A95" s="2" t="s">
        <v>109</v>
      </c>
      <c r="B95" s="103">
        <v>33699.669999999896</v>
      </c>
      <c r="C95" s="103">
        <v>0</v>
      </c>
      <c r="D95" s="103">
        <v>0</v>
      </c>
      <c r="E95" s="103">
        <v>0</v>
      </c>
      <c r="F95" s="103">
        <v>0</v>
      </c>
      <c r="G95" s="103">
        <f t="shared" si="41"/>
        <v>33699.669999999896</v>
      </c>
      <c r="H95" s="103">
        <f t="shared" si="42"/>
        <v>0</v>
      </c>
      <c r="I95" s="103">
        <f t="shared" si="43"/>
        <v>33699.669999999896</v>
      </c>
    </row>
    <row r="96" spans="1:9" ht="14.4" customHeight="1" x14ac:dyDescent="0.3">
      <c r="A96" s="2" t="s">
        <v>110</v>
      </c>
      <c r="B96" s="103">
        <v>2562860.8999999901</v>
      </c>
      <c r="C96" s="103">
        <v>0</v>
      </c>
      <c r="D96" s="103">
        <v>0</v>
      </c>
      <c r="E96" s="103">
        <v>0</v>
      </c>
      <c r="F96" s="103">
        <v>0</v>
      </c>
      <c r="G96" s="103">
        <f t="shared" si="41"/>
        <v>2562860.8999999901</v>
      </c>
      <c r="H96" s="103">
        <f t="shared" si="42"/>
        <v>0</v>
      </c>
      <c r="I96" s="103">
        <f t="shared" si="43"/>
        <v>2562860.8999999901</v>
      </c>
    </row>
    <row r="97" spans="1:9" ht="14.4" customHeight="1" x14ac:dyDescent="0.3">
      <c r="A97" s="2" t="s">
        <v>111</v>
      </c>
      <c r="B97" s="103">
        <v>62721.760000000002</v>
      </c>
      <c r="C97" s="103">
        <v>0</v>
      </c>
      <c r="D97" s="103">
        <v>0</v>
      </c>
      <c r="E97" s="103">
        <v>0</v>
      </c>
      <c r="F97" s="103">
        <v>0</v>
      </c>
      <c r="G97" s="103">
        <f t="shared" si="41"/>
        <v>62721.760000000002</v>
      </c>
      <c r="H97" s="103">
        <f t="shared" si="42"/>
        <v>0</v>
      </c>
      <c r="I97" s="103">
        <f t="shared" si="43"/>
        <v>62721.760000000002</v>
      </c>
    </row>
    <row r="98" spans="1:9" ht="14.4" customHeight="1" x14ac:dyDescent="0.3">
      <c r="A98" s="2" t="s">
        <v>112</v>
      </c>
      <c r="B98" s="103">
        <v>0</v>
      </c>
      <c r="C98" s="103">
        <v>0</v>
      </c>
      <c r="D98" s="103">
        <v>0</v>
      </c>
      <c r="E98" s="103">
        <v>0</v>
      </c>
      <c r="F98" s="103">
        <v>0</v>
      </c>
      <c r="G98" s="103">
        <f t="shared" si="41"/>
        <v>0</v>
      </c>
      <c r="H98" s="103">
        <f t="shared" si="42"/>
        <v>0</v>
      </c>
      <c r="I98" s="103">
        <f t="shared" si="43"/>
        <v>0</v>
      </c>
    </row>
    <row r="99" spans="1:9" ht="14.4" customHeight="1" x14ac:dyDescent="0.3">
      <c r="A99" s="2" t="s">
        <v>113</v>
      </c>
      <c r="B99" s="103">
        <v>0</v>
      </c>
      <c r="C99" s="103">
        <v>0</v>
      </c>
      <c r="D99" s="103">
        <v>0</v>
      </c>
      <c r="E99" s="103">
        <v>0</v>
      </c>
      <c r="F99" s="103">
        <v>0</v>
      </c>
      <c r="G99" s="103">
        <f t="shared" si="41"/>
        <v>0</v>
      </c>
      <c r="H99" s="103">
        <f t="shared" si="42"/>
        <v>0</v>
      </c>
      <c r="I99" s="103">
        <f t="shared" si="43"/>
        <v>0</v>
      </c>
    </row>
    <row r="100" spans="1:9" ht="14.4" customHeight="1" x14ac:dyDescent="0.3">
      <c r="A100" s="2" t="s">
        <v>114</v>
      </c>
      <c r="B100" s="103">
        <v>0</v>
      </c>
      <c r="C100" s="103">
        <v>8253.14</v>
      </c>
      <c r="D100" s="103">
        <v>0</v>
      </c>
      <c r="E100" s="103">
        <v>0</v>
      </c>
      <c r="F100" s="103">
        <v>0</v>
      </c>
      <c r="G100" s="103">
        <f t="shared" si="41"/>
        <v>0</v>
      </c>
      <c r="H100" s="103">
        <f t="shared" si="42"/>
        <v>8253.14</v>
      </c>
      <c r="I100" s="103">
        <f t="shared" si="43"/>
        <v>8253.14</v>
      </c>
    </row>
    <row r="101" spans="1:9" ht="14.4" customHeight="1" x14ac:dyDescent="0.3">
      <c r="A101" s="2" t="s">
        <v>115</v>
      </c>
      <c r="B101" s="103">
        <v>0</v>
      </c>
      <c r="C101" s="103">
        <v>0</v>
      </c>
      <c r="D101" s="103">
        <v>0</v>
      </c>
      <c r="E101" s="103">
        <v>0</v>
      </c>
      <c r="F101" s="103">
        <v>0</v>
      </c>
      <c r="G101" s="103">
        <f t="shared" si="41"/>
        <v>0</v>
      </c>
      <c r="H101" s="103">
        <f t="shared" si="42"/>
        <v>0</v>
      </c>
      <c r="I101" s="103">
        <f t="shared" si="43"/>
        <v>0</v>
      </c>
    </row>
    <row r="102" spans="1:9" ht="14.4" customHeight="1" x14ac:dyDescent="0.3">
      <c r="A102" s="2" t="s">
        <v>116</v>
      </c>
      <c r="B102" s="103">
        <v>0</v>
      </c>
      <c r="C102" s="103">
        <v>0</v>
      </c>
      <c r="D102" s="103">
        <v>0</v>
      </c>
      <c r="E102" s="103">
        <v>0</v>
      </c>
      <c r="F102" s="103">
        <v>0</v>
      </c>
      <c r="G102" s="103">
        <f t="shared" si="41"/>
        <v>0</v>
      </c>
      <c r="H102" s="103">
        <f t="shared" si="42"/>
        <v>0</v>
      </c>
      <c r="I102" s="103">
        <f t="shared" si="43"/>
        <v>0</v>
      </c>
    </row>
    <row r="103" spans="1:9" ht="14.4" customHeight="1" x14ac:dyDescent="0.3">
      <c r="A103" s="2" t="s">
        <v>117</v>
      </c>
      <c r="B103" s="103">
        <v>0</v>
      </c>
      <c r="C103" s="103">
        <v>0</v>
      </c>
      <c r="D103" s="103">
        <v>0</v>
      </c>
      <c r="E103" s="103">
        <v>0</v>
      </c>
      <c r="F103" s="103">
        <v>0</v>
      </c>
      <c r="G103" s="103">
        <f t="shared" si="41"/>
        <v>0</v>
      </c>
      <c r="H103" s="103">
        <f t="shared" si="42"/>
        <v>0</v>
      </c>
      <c r="I103" s="103">
        <f t="shared" si="43"/>
        <v>0</v>
      </c>
    </row>
    <row r="104" spans="1:9" ht="14.4" customHeight="1" x14ac:dyDescent="0.3">
      <c r="A104" s="2" t="s">
        <v>118</v>
      </c>
      <c r="B104" s="103">
        <v>0</v>
      </c>
      <c r="C104" s="103">
        <v>0</v>
      </c>
      <c r="D104" s="103">
        <v>0</v>
      </c>
      <c r="E104" s="103">
        <v>0</v>
      </c>
      <c r="F104" s="103">
        <v>0</v>
      </c>
      <c r="G104" s="103">
        <f t="shared" si="41"/>
        <v>0</v>
      </c>
      <c r="H104" s="103">
        <f t="shared" si="42"/>
        <v>0</v>
      </c>
      <c r="I104" s="103">
        <f t="shared" si="43"/>
        <v>0</v>
      </c>
    </row>
    <row r="105" spans="1:9" ht="14.4" customHeight="1" x14ac:dyDescent="0.3">
      <c r="A105" s="2" t="s">
        <v>119</v>
      </c>
      <c r="B105" s="103">
        <v>0</v>
      </c>
      <c r="C105" s="103">
        <v>0</v>
      </c>
      <c r="D105" s="103">
        <v>0</v>
      </c>
      <c r="E105" s="103">
        <v>0</v>
      </c>
      <c r="F105" s="103">
        <v>0</v>
      </c>
      <c r="G105" s="103">
        <f t="shared" si="41"/>
        <v>0</v>
      </c>
      <c r="H105" s="103">
        <f t="shared" si="42"/>
        <v>0</v>
      </c>
      <c r="I105" s="103">
        <f t="shared" si="43"/>
        <v>0</v>
      </c>
    </row>
    <row r="106" spans="1:9" ht="14.4" customHeight="1" x14ac:dyDescent="0.3">
      <c r="A106" s="2" t="s">
        <v>120</v>
      </c>
      <c r="B106" s="103">
        <v>0</v>
      </c>
      <c r="C106" s="103">
        <v>173659.459999999</v>
      </c>
      <c r="D106" s="103">
        <v>0</v>
      </c>
      <c r="E106" s="103">
        <v>0</v>
      </c>
      <c r="F106" s="103">
        <v>0</v>
      </c>
      <c r="G106" s="103">
        <f t="shared" si="41"/>
        <v>0</v>
      </c>
      <c r="H106" s="103">
        <f t="shared" si="42"/>
        <v>173659.459999999</v>
      </c>
      <c r="I106" s="103">
        <f t="shared" si="43"/>
        <v>173659.459999999</v>
      </c>
    </row>
    <row r="107" spans="1:9" ht="14.4" customHeight="1" x14ac:dyDescent="0.3">
      <c r="A107" s="2" t="s">
        <v>121</v>
      </c>
      <c r="B107" s="103">
        <v>0</v>
      </c>
      <c r="C107" s="103">
        <v>-10572.72</v>
      </c>
      <c r="D107" s="103">
        <v>0</v>
      </c>
      <c r="E107" s="103">
        <v>0</v>
      </c>
      <c r="F107" s="103">
        <v>0</v>
      </c>
      <c r="G107" s="103">
        <f t="shared" si="41"/>
        <v>0</v>
      </c>
      <c r="H107" s="103">
        <f t="shared" si="42"/>
        <v>-10572.72</v>
      </c>
      <c r="I107" s="103">
        <f t="shared" si="43"/>
        <v>-10572.72</v>
      </c>
    </row>
    <row r="108" spans="1:9" ht="14.4" customHeight="1" x14ac:dyDescent="0.3">
      <c r="A108" s="2" t="s">
        <v>122</v>
      </c>
      <c r="B108" s="103">
        <v>0</v>
      </c>
      <c r="C108" s="103">
        <v>28607.16</v>
      </c>
      <c r="D108" s="103">
        <v>0</v>
      </c>
      <c r="E108" s="103">
        <v>0</v>
      </c>
      <c r="F108" s="103">
        <v>0</v>
      </c>
      <c r="G108" s="103">
        <f t="shared" si="41"/>
        <v>0</v>
      </c>
      <c r="H108" s="103">
        <f t="shared" si="42"/>
        <v>28607.16</v>
      </c>
      <c r="I108" s="103">
        <f t="shared" si="43"/>
        <v>28607.16</v>
      </c>
    </row>
    <row r="109" spans="1:9" ht="14.4" customHeight="1" x14ac:dyDescent="0.3">
      <c r="A109" s="2" t="s">
        <v>123</v>
      </c>
      <c r="B109" s="103">
        <v>0</v>
      </c>
      <c r="C109" s="103">
        <v>13903.15</v>
      </c>
      <c r="D109" s="103">
        <v>0</v>
      </c>
      <c r="E109" s="103">
        <v>0</v>
      </c>
      <c r="F109" s="103">
        <v>0</v>
      </c>
      <c r="G109" s="103">
        <f t="shared" si="41"/>
        <v>0</v>
      </c>
      <c r="H109" s="103">
        <f t="shared" si="42"/>
        <v>13903.15</v>
      </c>
      <c r="I109" s="103">
        <f t="shared" si="43"/>
        <v>13903.15</v>
      </c>
    </row>
    <row r="110" spans="1:9" ht="14.4" customHeight="1" x14ac:dyDescent="0.3">
      <c r="A110" s="2" t="s">
        <v>124</v>
      </c>
      <c r="B110" s="103">
        <v>0</v>
      </c>
      <c r="C110" s="103">
        <v>0</v>
      </c>
      <c r="D110" s="103">
        <v>0</v>
      </c>
      <c r="E110" s="103">
        <v>0</v>
      </c>
      <c r="F110" s="103">
        <v>0</v>
      </c>
      <c r="G110" s="103">
        <f t="shared" si="41"/>
        <v>0</v>
      </c>
      <c r="H110" s="103">
        <f t="shared" si="42"/>
        <v>0</v>
      </c>
      <c r="I110" s="103">
        <f t="shared" si="43"/>
        <v>0</v>
      </c>
    </row>
    <row r="111" spans="1:9" ht="14.4" customHeight="1" x14ac:dyDescent="0.3">
      <c r="A111" s="2" t="s">
        <v>125</v>
      </c>
      <c r="B111" s="103">
        <v>0</v>
      </c>
      <c r="C111" s="103">
        <v>1274.4100000000001</v>
      </c>
      <c r="D111" s="103">
        <v>0</v>
      </c>
      <c r="E111" s="103">
        <v>0</v>
      </c>
      <c r="F111" s="103">
        <v>0</v>
      </c>
      <c r="G111" s="103">
        <f t="shared" si="41"/>
        <v>0</v>
      </c>
      <c r="H111" s="103">
        <f t="shared" si="42"/>
        <v>1274.4100000000001</v>
      </c>
      <c r="I111" s="103">
        <f t="shared" si="43"/>
        <v>1274.4100000000001</v>
      </c>
    </row>
    <row r="112" spans="1:9" ht="14.4" customHeight="1" x14ac:dyDescent="0.3">
      <c r="A112" s="2" t="s">
        <v>126</v>
      </c>
      <c r="B112" s="103">
        <v>0</v>
      </c>
      <c r="C112" s="103">
        <v>0.86</v>
      </c>
      <c r="D112" s="103">
        <v>0</v>
      </c>
      <c r="E112" s="103">
        <v>0</v>
      </c>
      <c r="F112" s="103">
        <v>0</v>
      </c>
      <c r="G112" s="103">
        <f t="shared" si="41"/>
        <v>0</v>
      </c>
      <c r="H112" s="103">
        <f t="shared" si="42"/>
        <v>0.86</v>
      </c>
      <c r="I112" s="103">
        <f t="shared" si="43"/>
        <v>0.86</v>
      </c>
    </row>
    <row r="113" spans="1:9" ht="14.4" customHeight="1" x14ac:dyDescent="0.3">
      <c r="A113" s="2" t="s">
        <v>127</v>
      </c>
      <c r="B113" s="103">
        <v>0</v>
      </c>
      <c r="C113" s="103">
        <v>21700.799999999999</v>
      </c>
      <c r="D113" s="103">
        <v>0</v>
      </c>
      <c r="E113" s="103">
        <v>0</v>
      </c>
      <c r="F113" s="103">
        <v>0</v>
      </c>
      <c r="G113" s="103">
        <f t="shared" si="41"/>
        <v>0</v>
      </c>
      <c r="H113" s="103">
        <f t="shared" si="42"/>
        <v>21700.799999999999</v>
      </c>
      <c r="I113" s="103">
        <f t="shared" si="43"/>
        <v>21700.799999999999</v>
      </c>
    </row>
    <row r="114" spans="1:9" ht="14.4" customHeight="1" x14ac:dyDescent="0.3">
      <c r="A114" s="2" t="s">
        <v>128</v>
      </c>
      <c r="B114" s="103">
        <v>0</v>
      </c>
      <c r="C114" s="103">
        <v>2488.3200000000002</v>
      </c>
      <c r="D114" s="103">
        <v>0</v>
      </c>
      <c r="E114" s="103">
        <v>0</v>
      </c>
      <c r="F114" s="103">
        <v>0</v>
      </c>
      <c r="G114" s="103">
        <f t="shared" si="41"/>
        <v>0</v>
      </c>
      <c r="H114" s="103">
        <f t="shared" si="42"/>
        <v>2488.3200000000002</v>
      </c>
      <c r="I114" s="103">
        <f t="shared" si="43"/>
        <v>2488.3200000000002</v>
      </c>
    </row>
    <row r="115" spans="1:9" ht="14.4" customHeight="1" x14ac:dyDescent="0.3">
      <c r="A115" s="2" t="s">
        <v>129</v>
      </c>
      <c r="B115" s="103">
        <v>0</v>
      </c>
      <c r="C115" s="103">
        <v>7462.71</v>
      </c>
      <c r="D115" s="103">
        <v>0</v>
      </c>
      <c r="E115" s="103">
        <v>0</v>
      </c>
      <c r="F115" s="103">
        <v>0</v>
      </c>
      <c r="G115" s="103">
        <f t="shared" si="41"/>
        <v>0</v>
      </c>
      <c r="H115" s="103">
        <f t="shared" si="42"/>
        <v>7462.71</v>
      </c>
      <c r="I115" s="103">
        <f t="shared" si="43"/>
        <v>7462.71</v>
      </c>
    </row>
    <row r="116" spans="1:9" ht="14.4" customHeight="1" x14ac:dyDescent="0.3">
      <c r="A116" s="2" t="s">
        <v>130</v>
      </c>
      <c r="B116" s="103">
        <v>0</v>
      </c>
      <c r="C116" s="103">
        <v>0</v>
      </c>
      <c r="D116" s="103">
        <v>0</v>
      </c>
      <c r="E116" s="103">
        <v>0</v>
      </c>
      <c r="F116" s="103">
        <v>0</v>
      </c>
      <c r="G116" s="103">
        <f t="shared" si="41"/>
        <v>0</v>
      </c>
      <c r="H116" s="103">
        <f t="shared" si="42"/>
        <v>0</v>
      </c>
      <c r="I116" s="103">
        <f t="shared" si="43"/>
        <v>0</v>
      </c>
    </row>
    <row r="117" spans="1:9" ht="14.4" customHeight="1" x14ac:dyDescent="0.3">
      <c r="A117" s="2" t="s">
        <v>131</v>
      </c>
      <c r="B117" s="103">
        <v>0</v>
      </c>
      <c r="C117" s="103">
        <v>0</v>
      </c>
      <c r="D117" s="103">
        <v>0</v>
      </c>
      <c r="E117" s="103">
        <v>0</v>
      </c>
      <c r="F117" s="103">
        <v>0</v>
      </c>
      <c r="G117" s="103">
        <f t="shared" si="41"/>
        <v>0</v>
      </c>
      <c r="H117" s="103">
        <f t="shared" si="42"/>
        <v>0</v>
      </c>
      <c r="I117" s="103">
        <f t="shared" si="43"/>
        <v>0</v>
      </c>
    </row>
    <row r="118" spans="1:9" ht="14.4" customHeight="1" x14ac:dyDescent="0.3">
      <c r="A118" s="2" t="s">
        <v>132</v>
      </c>
      <c r="B118" s="103">
        <v>0</v>
      </c>
      <c r="C118" s="103">
        <v>5306.5199999999904</v>
      </c>
      <c r="D118" s="103">
        <v>0</v>
      </c>
      <c r="E118" s="103">
        <v>0</v>
      </c>
      <c r="F118" s="103">
        <v>0</v>
      </c>
      <c r="G118" s="103">
        <f t="shared" si="41"/>
        <v>0</v>
      </c>
      <c r="H118" s="103">
        <f t="shared" si="42"/>
        <v>5306.5199999999904</v>
      </c>
      <c r="I118" s="103">
        <f t="shared" si="43"/>
        <v>5306.5199999999904</v>
      </c>
    </row>
    <row r="119" spans="1:9" ht="14.4" customHeight="1" x14ac:dyDescent="0.3">
      <c r="A119" s="2" t="s">
        <v>133</v>
      </c>
      <c r="B119" s="103">
        <v>0</v>
      </c>
      <c r="C119" s="103">
        <v>365.67</v>
      </c>
      <c r="D119" s="103">
        <v>0</v>
      </c>
      <c r="E119" s="103">
        <v>0</v>
      </c>
      <c r="F119" s="103">
        <v>0</v>
      </c>
      <c r="G119" s="103">
        <f t="shared" si="41"/>
        <v>0</v>
      </c>
      <c r="H119" s="103">
        <f t="shared" si="42"/>
        <v>365.67</v>
      </c>
      <c r="I119" s="103">
        <f t="shared" si="43"/>
        <v>365.67</v>
      </c>
    </row>
    <row r="120" spans="1:9" ht="14.4" customHeight="1" x14ac:dyDescent="0.3">
      <c r="A120" s="2" t="s">
        <v>134</v>
      </c>
      <c r="B120" s="103">
        <v>0</v>
      </c>
      <c r="C120" s="103">
        <v>0</v>
      </c>
      <c r="D120" s="103">
        <v>0</v>
      </c>
      <c r="E120" s="103">
        <v>0</v>
      </c>
      <c r="F120" s="103">
        <v>0</v>
      </c>
      <c r="G120" s="103">
        <f t="shared" si="41"/>
        <v>0</v>
      </c>
      <c r="H120" s="103">
        <f t="shared" si="42"/>
        <v>0</v>
      </c>
      <c r="I120" s="103">
        <f t="shared" si="43"/>
        <v>0</v>
      </c>
    </row>
    <row r="121" spans="1:9" ht="14.4" customHeight="1" x14ac:dyDescent="0.3">
      <c r="A121" s="2" t="s">
        <v>135</v>
      </c>
      <c r="B121" s="103">
        <v>0</v>
      </c>
      <c r="C121" s="103">
        <v>11997.119999999901</v>
      </c>
      <c r="D121" s="103">
        <v>0</v>
      </c>
      <c r="E121" s="103">
        <v>0</v>
      </c>
      <c r="F121" s="103">
        <v>0</v>
      </c>
      <c r="G121" s="103">
        <f t="shared" si="41"/>
        <v>0</v>
      </c>
      <c r="H121" s="103">
        <f t="shared" si="42"/>
        <v>11997.119999999901</v>
      </c>
      <c r="I121" s="103">
        <f t="shared" si="43"/>
        <v>11997.119999999901</v>
      </c>
    </row>
    <row r="122" spans="1:9" ht="14.4" customHeight="1" x14ac:dyDescent="0.3">
      <c r="A122" s="2" t="s">
        <v>136</v>
      </c>
      <c r="B122" s="103">
        <v>0</v>
      </c>
      <c r="C122" s="103">
        <v>3560.7399999999898</v>
      </c>
      <c r="D122" s="103">
        <v>0</v>
      </c>
      <c r="E122" s="103">
        <v>0</v>
      </c>
      <c r="F122" s="103">
        <v>0</v>
      </c>
      <c r="G122" s="103">
        <f t="shared" si="41"/>
        <v>0</v>
      </c>
      <c r="H122" s="103">
        <f t="shared" si="42"/>
        <v>3560.7399999999898</v>
      </c>
      <c r="I122" s="103">
        <f t="shared" si="43"/>
        <v>3560.7399999999898</v>
      </c>
    </row>
    <row r="123" spans="1:9" ht="14.4" customHeight="1" x14ac:dyDescent="0.3">
      <c r="A123" s="2" t="s">
        <v>137</v>
      </c>
      <c r="B123" s="103">
        <v>0</v>
      </c>
      <c r="C123" s="103">
        <v>13323.15</v>
      </c>
      <c r="D123" s="103">
        <v>0</v>
      </c>
      <c r="E123" s="103">
        <v>0</v>
      </c>
      <c r="F123" s="103">
        <v>0</v>
      </c>
      <c r="G123" s="103">
        <f t="shared" si="41"/>
        <v>0</v>
      </c>
      <c r="H123" s="103">
        <f t="shared" si="42"/>
        <v>13323.15</v>
      </c>
      <c r="I123" s="103">
        <f t="shared" si="43"/>
        <v>13323.15</v>
      </c>
    </row>
    <row r="124" spans="1:9" ht="14.4" customHeight="1" x14ac:dyDescent="0.3">
      <c r="A124" s="2" t="s">
        <v>138</v>
      </c>
      <c r="B124" s="103">
        <v>0</v>
      </c>
      <c r="C124" s="103">
        <v>6503.66</v>
      </c>
      <c r="D124" s="103">
        <v>0</v>
      </c>
      <c r="E124" s="103">
        <v>0</v>
      </c>
      <c r="F124" s="103">
        <v>0</v>
      </c>
      <c r="G124" s="103">
        <f t="shared" si="41"/>
        <v>0</v>
      </c>
      <c r="H124" s="103">
        <f t="shared" si="42"/>
        <v>6503.66</v>
      </c>
      <c r="I124" s="103">
        <f t="shared" si="43"/>
        <v>6503.66</v>
      </c>
    </row>
    <row r="125" spans="1:9" ht="14.4" customHeight="1" x14ac:dyDescent="0.3">
      <c r="A125" s="2" t="s">
        <v>139</v>
      </c>
      <c r="B125" s="103">
        <v>0</v>
      </c>
      <c r="C125" s="103">
        <v>16203.52</v>
      </c>
      <c r="D125" s="103">
        <v>0</v>
      </c>
      <c r="E125" s="103">
        <v>0</v>
      </c>
      <c r="F125" s="103">
        <v>0</v>
      </c>
      <c r="G125" s="103">
        <f t="shared" si="41"/>
        <v>0</v>
      </c>
      <c r="H125" s="103">
        <f t="shared" si="42"/>
        <v>16203.52</v>
      </c>
      <c r="I125" s="103">
        <f t="shared" si="43"/>
        <v>16203.52</v>
      </c>
    </row>
    <row r="126" spans="1:9" ht="14.4" customHeight="1" x14ac:dyDescent="0.3">
      <c r="A126" s="2" t="s">
        <v>140</v>
      </c>
      <c r="B126" s="103">
        <v>0</v>
      </c>
      <c r="C126" s="103">
        <v>0</v>
      </c>
      <c r="D126" s="103">
        <v>0</v>
      </c>
      <c r="E126" s="103">
        <v>0</v>
      </c>
      <c r="F126" s="103">
        <v>0</v>
      </c>
      <c r="G126" s="103">
        <f t="shared" si="41"/>
        <v>0</v>
      </c>
      <c r="H126" s="103">
        <f t="shared" si="42"/>
        <v>0</v>
      </c>
      <c r="I126" s="103">
        <f t="shared" si="43"/>
        <v>0</v>
      </c>
    </row>
    <row r="127" spans="1:9" ht="14.4" customHeight="1" x14ac:dyDescent="0.3">
      <c r="A127" s="2" t="s">
        <v>141</v>
      </c>
      <c r="B127" s="103">
        <v>0</v>
      </c>
      <c r="C127" s="103">
        <v>611.71</v>
      </c>
      <c r="D127" s="103">
        <v>0</v>
      </c>
      <c r="E127" s="103">
        <v>0</v>
      </c>
      <c r="F127" s="103">
        <v>0</v>
      </c>
      <c r="G127" s="103">
        <f t="shared" si="41"/>
        <v>0</v>
      </c>
      <c r="H127" s="103">
        <f t="shared" si="42"/>
        <v>611.71</v>
      </c>
      <c r="I127" s="103">
        <f t="shared" si="43"/>
        <v>611.71</v>
      </c>
    </row>
    <row r="128" spans="1:9" ht="14.4" customHeight="1" x14ac:dyDescent="0.3">
      <c r="A128" s="2" t="s">
        <v>142</v>
      </c>
      <c r="B128" s="103">
        <v>0</v>
      </c>
      <c r="C128" s="103">
        <v>1039.8800000000001</v>
      </c>
      <c r="D128" s="103">
        <v>0</v>
      </c>
      <c r="E128" s="103">
        <v>0</v>
      </c>
      <c r="F128" s="103">
        <v>0</v>
      </c>
      <c r="G128" s="103">
        <f t="shared" si="41"/>
        <v>0</v>
      </c>
      <c r="H128" s="103">
        <f t="shared" si="42"/>
        <v>1039.8800000000001</v>
      </c>
      <c r="I128" s="103">
        <f t="shared" si="43"/>
        <v>1039.8800000000001</v>
      </c>
    </row>
    <row r="129" spans="1:9" ht="14.4" customHeight="1" x14ac:dyDescent="0.3">
      <c r="A129" s="2" t="s">
        <v>143</v>
      </c>
      <c r="B129" s="103">
        <v>0</v>
      </c>
      <c r="C129" s="103">
        <v>67453.25</v>
      </c>
      <c r="D129" s="103">
        <v>0</v>
      </c>
      <c r="E129" s="103">
        <v>0</v>
      </c>
      <c r="F129" s="103">
        <v>0</v>
      </c>
      <c r="G129" s="103">
        <f t="shared" si="41"/>
        <v>0</v>
      </c>
      <c r="H129" s="103">
        <f t="shared" si="42"/>
        <v>67453.25</v>
      </c>
      <c r="I129" s="103">
        <f t="shared" si="43"/>
        <v>67453.25</v>
      </c>
    </row>
    <row r="130" spans="1:9" ht="14.4" customHeight="1" x14ac:dyDescent="0.3">
      <c r="A130" s="2" t="s">
        <v>144</v>
      </c>
      <c r="B130" s="103">
        <v>0</v>
      </c>
      <c r="C130" s="103">
        <v>0</v>
      </c>
      <c r="D130" s="103">
        <v>0</v>
      </c>
      <c r="E130" s="103">
        <v>0</v>
      </c>
      <c r="F130" s="103">
        <v>0</v>
      </c>
      <c r="G130" s="103">
        <f t="shared" si="41"/>
        <v>0</v>
      </c>
      <c r="H130" s="103">
        <f t="shared" si="42"/>
        <v>0</v>
      </c>
      <c r="I130" s="103">
        <f t="shared" si="43"/>
        <v>0</v>
      </c>
    </row>
    <row r="131" spans="1:9" ht="14.4" customHeight="1" x14ac:dyDescent="0.3">
      <c r="A131" s="2" t="s">
        <v>145</v>
      </c>
      <c r="B131" s="103">
        <v>0</v>
      </c>
      <c r="C131" s="103">
        <v>0</v>
      </c>
      <c r="D131" s="103">
        <v>0</v>
      </c>
      <c r="E131" s="103">
        <v>0</v>
      </c>
      <c r="F131" s="103">
        <v>0</v>
      </c>
      <c r="G131" s="103">
        <f t="shared" si="41"/>
        <v>0</v>
      </c>
      <c r="H131" s="103">
        <f t="shared" si="42"/>
        <v>0</v>
      </c>
      <c r="I131" s="103">
        <f t="shared" si="43"/>
        <v>0</v>
      </c>
    </row>
    <row r="132" spans="1:9" ht="14.4" customHeight="1" x14ac:dyDescent="0.3">
      <c r="A132" s="2" t="s">
        <v>146</v>
      </c>
      <c r="B132" s="103">
        <v>0</v>
      </c>
      <c r="C132" s="103">
        <v>0</v>
      </c>
      <c r="D132" s="103">
        <v>0</v>
      </c>
      <c r="E132" s="103">
        <v>0</v>
      </c>
      <c r="F132" s="103">
        <v>0</v>
      </c>
      <c r="G132" s="103">
        <f t="shared" si="41"/>
        <v>0</v>
      </c>
      <c r="H132" s="103">
        <f t="shared" si="42"/>
        <v>0</v>
      </c>
      <c r="I132" s="103">
        <f t="shared" si="43"/>
        <v>0</v>
      </c>
    </row>
    <row r="133" spans="1:9" ht="14.4" customHeight="1" x14ac:dyDescent="0.3">
      <c r="A133" s="2" t="s">
        <v>147</v>
      </c>
      <c r="B133" s="103">
        <v>0</v>
      </c>
      <c r="C133" s="103">
        <v>0</v>
      </c>
      <c r="D133" s="103">
        <v>0</v>
      </c>
      <c r="E133" s="103">
        <v>0</v>
      </c>
      <c r="F133" s="103">
        <v>0</v>
      </c>
      <c r="G133" s="103">
        <f t="shared" ref="G133:G135" si="44">B133+E133</f>
        <v>0</v>
      </c>
      <c r="H133" s="103">
        <f t="shared" ref="H133:H135" si="45">C133+F133</f>
        <v>0</v>
      </c>
      <c r="I133" s="103">
        <f t="shared" ref="I133:I135" si="46">SUM(G133:H133)</f>
        <v>0</v>
      </c>
    </row>
    <row r="134" spans="1:9" ht="14.4" customHeight="1" x14ac:dyDescent="0.3">
      <c r="A134" s="2" t="s">
        <v>148</v>
      </c>
      <c r="B134" s="103">
        <v>0</v>
      </c>
      <c r="C134" s="103">
        <v>0</v>
      </c>
      <c r="D134" s="103">
        <v>0</v>
      </c>
      <c r="E134" s="103">
        <v>0</v>
      </c>
      <c r="F134" s="103">
        <v>0</v>
      </c>
      <c r="G134" s="103">
        <f t="shared" si="44"/>
        <v>0</v>
      </c>
      <c r="H134" s="103">
        <f t="shared" si="45"/>
        <v>0</v>
      </c>
      <c r="I134" s="103">
        <f t="shared" si="46"/>
        <v>0</v>
      </c>
    </row>
    <row r="135" spans="1:9" ht="14.4" customHeight="1" x14ac:dyDescent="0.3">
      <c r="A135" s="2" t="s">
        <v>417</v>
      </c>
      <c r="B135" s="103">
        <v>0</v>
      </c>
      <c r="C135" s="103">
        <v>25.82</v>
      </c>
      <c r="D135" s="103">
        <v>0</v>
      </c>
      <c r="E135" s="103">
        <v>0</v>
      </c>
      <c r="F135" s="103">
        <v>0</v>
      </c>
      <c r="G135" s="103">
        <f t="shared" si="44"/>
        <v>0</v>
      </c>
      <c r="H135" s="103">
        <f t="shared" si="45"/>
        <v>25.82</v>
      </c>
      <c r="I135" s="103">
        <f t="shared" si="46"/>
        <v>25.82</v>
      </c>
    </row>
    <row r="136" spans="1:9" ht="14.4" customHeight="1" x14ac:dyDescent="0.3">
      <c r="A136" s="2" t="s">
        <v>149</v>
      </c>
      <c r="B136" s="104">
        <f>SUM(B69:B135)</f>
        <v>10346129.279999988</v>
      </c>
      <c r="C136" s="104">
        <f t="shared" ref="C136:I136" si="47">SUM(C69:C135)</f>
        <v>373168.32999999891</v>
      </c>
      <c r="D136" s="104">
        <f t="shared" si="47"/>
        <v>0</v>
      </c>
      <c r="E136" s="104">
        <f t="shared" si="47"/>
        <v>0</v>
      </c>
      <c r="F136" s="104">
        <f t="shared" si="47"/>
        <v>0</v>
      </c>
      <c r="G136" s="104">
        <f t="shared" si="47"/>
        <v>10346129.279999988</v>
      </c>
      <c r="H136" s="104">
        <f t="shared" si="47"/>
        <v>373168.32999999891</v>
      </c>
      <c r="I136" s="104">
        <f t="shared" si="47"/>
        <v>10719297.60999999</v>
      </c>
    </row>
    <row r="137" spans="1:9" ht="14.4" customHeight="1" x14ac:dyDescent="0.3">
      <c r="A137" s="7" t="s">
        <v>150</v>
      </c>
      <c r="B137" s="103"/>
      <c r="C137" s="103"/>
      <c r="D137" s="103"/>
      <c r="E137" s="103"/>
      <c r="F137" s="103"/>
      <c r="G137" s="103"/>
      <c r="H137" s="103"/>
      <c r="I137" s="103"/>
    </row>
    <row r="138" spans="1:9" ht="14.4" customHeight="1" x14ac:dyDescent="0.3">
      <c r="A138" s="2" t="s">
        <v>151</v>
      </c>
      <c r="B138" s="103">
        <v>324024.429999999</v>
      </c>
      <c r="C138" s="103">
        <v>0</v>
      </c>
      <c r="D138" s="103">
        <v>0</v>
      </c>
      <c r="E138" s="103">
        <v>0</v>
      </c>
      <c r="F138" s="103">
        <v>0</v>
      </c>
      <c r="G138" s="103">
        <f t="shared" ref="G138:G165" si="48">B138+E138</f>
        <v>324024.429999999</v>
      </c>
      <c r="H138" s="103">
        <f t="shared" ref="H138:H165" si="49">C138+F138</f>
        <v>0</v>
      </c>
      <c r="I138" s="103">
        <f t="shared" ref="I138:I165" si="50">SUM(G138:H138)</f>
        <v>324024.429999999</v>
      </c>
    </row>
    <row r="139" spans="1:9" ht="14.4" customHeight="1" x14ac:dyDescent="0.3">
      <c r="A139" s="2" t="s">
        <v>152</v>
      </c>
      <c r="B139" s="103">
        <v>0</v>
      </c>
      <c r="C139" s="103">
        <v>0</v>
      </c>
      <c r="D139" s="103">
        <v>0</v>
      </c>
      <c r="E139" s="103">
        <v>0</v>
      </c>
      <c r="F139" s="103">
        <v>0</v>
      </c>
      <c r="G139" s="103">
        <f t="shared" si="48"/>
        <v>0</v>
      </c>
      <c r="H139" s="103">
        <f t="shared" si="49"/>
        <v>0</v>
      </c>
      <c r="I139" s="103">
        <f t="shared" si="50"/>
        <v>0</v>
      </c>
    </row>
    <row r="140" spans="1:9" ht="14.4" customHeight="1" x14ac:dyDescent="0.3">
      <c r="A140" s="2" t="s">
        <v>153</v>
      </c>
      <c r="B140" s="103">
        <v>15299.82</v>
      </c>
      <c r="C140" s="103">
        <v>0</v>
      </c>
      <c r="D140" s="103">
        <v>0</v>
      </c>
      <c r="E140" s="103">
        <v>0</v>
      </c>
      <c r="F140" s="103">
        <v>0</v>
      </c>
      <c r="G140" s="103">
        <f t="shared" si="48"/>
        <v>15299.82</v>
      </c>
      <c r="H140" s="103">
        <f t="shared" si="49"/>
        <v>0</v>
      </c>
      <c r="I140" s="103">
        <f t="shared" si="50"/>
        <v>15299.82</v>
      </c>
    </row>
    <row r="141" spans="1:9" ht="14.4" customHeight="1" x14ac:dyDescent="0.3">
      <c r="A141" s="2" t="s">
        <v>154</v>
      </c>
      <c r="B141" s="103">
        <v>156444.97</v>
      </c>
      <c r="C141" s="103">
        <v>0</v>
      </c>
      <c r="D141" s="103">
        <v>0</v>
      </c>
      <c r="E141" s="103">
        <v>0</v>
      </c>
      <c r="F141" s="103">
        <v>0</v>
      </c>
      <c r="G141" s="103">
        <f t="shared" si="48"/>
        <v>156444.97</v>
      </c>
      <c r="H141" s="103">
        <f t="shared" si="49"/>
        <v>0</v>
      </c>
      <c r="I141" s="103">
        <f t="shared" si="50"/>
        <v>156444.97</v>
      </c>
    </row>
    <row r="142" spans="1:9" ht="14.4" customHeight="1" x14ac:dyDescent="0.3">
      <c r="A142" s="2" t="s">
        <v>155</v>
      </c>
      <c r="B142" s="103">
        <v>43353.98</v>
      </c>
      <c r="C142" s="103">
        <v>0</v>
      </c>
      <c r="D142" s="103">
        <v>0</v>
      </c>
      <c r="E142" s="103">
        <v>0</v>
      </c>
      <c r="F142" s="103">
        <v>0</v>
      </c>
      <c r="G142" s="103">
        <f t="shared" si="48"/>
        <v>43353.98</v>
      </c>
      <c r="H142" s="103">
        <f t="shared" si="49"/>
        <v>0</v>
      </c>
      <c r="I142" s="103">
        <f t="shared" si="50"/>
        <v>43353.98</v>
      </c>
    </row>
    <row r="143" spans="1:9" ht="14.4" customHeight="1" x14ac:dyDescent="0.3">
      <c r="A143" s="2" t="s">
        <v>156</v>
      </c>
      <c r="B143" s="103">
        <v>201421.16</v>
      </c>
      <c r="C143" s="103">
        <v>0</v>
      </c>
      <c r="D143" s="103">
        <v>0</v>
      </c>
      <c r="E143" s="103">
        <v>0</v>
      </c>
      <c r="F143" s="103">
        <v>0</v>
      </c>
      <c r="G143" s="103">
        <f t="shared" si="48"/>
        <v>201421.16</v>
      </c>
      <c r="H143" s="103">
        <f t="shared" si="49"/>
        <v>0</v>
      </c>
      <c r="I143" s="103">
        <f t="shared" si="50"/>
        <v>201421.16</v>
      </c>
    </row>
    <row r="144" spans="1:9" ht="14.4" customHeight="1" x14ac:dyDescent="0.3">
      <c r="A144" s="2" t="s">
        <v>157</v>
      </c>
      <c r="B144" s="103">
        <v>0</v>
      </c>
      <c r="C144" s="103">
        <v>0</v>
      </c>
      <c r="D144" s="103">
        <v>0</v>
      </c>
      <c r="E144" s="103">
        <v>0</v>
      </c>
      <c r="F144" s="103">
        <v>0</v>
      </c>
      <c r="G144" s="103">
        <f t="shared" si="48"/>
        <v>0</v>
      </c>
      <c r="H144" s="103">
        <f t="shared" si="49"/>
        <v>0</v>
      </c>
      <c r="I144" s="103">
        <f t="shared" si="50"/>
        <v>0</v>
      </c>
    </row>
    <row r="145" spans="1:9" ht="14.4" customHeight="1" x14ac:dyDescent="0.3">
      <c r="A145" s="2" t="s">
        <v>158</v>
      </c>
      <c r="B145" s="103">
        <v>111995.59</v>
      </c>
      <c r="C145" s="103">
        <v>0</v>
      </c>
      <c r="D145" s="103">
        <v>0</v>
      </c>
      <c r="E145" s="103">
        <v>0</v>
      </c>
      <c r="F145" s="103">
        <v>0</v>
      </c>
      <c r="G145" s="103">
        <f t="shared" si="48"/>
        <v>111995.59</v>
      </c>
      <c r="H145" s="103">
        <f t="shared" si="49"/>
        <v>0</v>
      </c>
      <c r="I145" s="103">
        <f t="shared" si="50"/>
        <v>111995.59</v>
      </c>
    </row>
    <row r="146" spans="1:9" ht="14.4" customHeight="1" x14ac:dyDescent="0.3">
      <c r="A146" s="2" t="s">
        <v>159</v>
      </c>
      <c r="B146" s="103">
        <v>12993.2499999999</v>
      </c>
      <c r="C146" s="103">
        <v>0</v>
      </c>
      <c r="D146" s="103">
        <v>0</v>
      </c>
      <c r="E146" s="103">
        <v>0</v>
      </c>
      <c r="F146" s="103">
        <v>0</v>
      </c>
      <c r="G146" s="103">
        <f t="shared" si="48"/>
        <v>12993.2499999999</v>
      </c>
      <c r="H146" s="103">
        <f t="shared" si="49"/>
        <v>0</v>
      </c>
      <c r="I146" s="103">
        <f t="shared" si="50"/>
        <v>12993.2499999999</v>
      </c>
    </row>
    <row r="147" spans="1:9" ht="14.4" customHeight="1" x14ac:dyDescent="0.3">
      <c r="A147" s="2" t="s">
        <v>160</v>
      </c>
      <c r="B147" s="103">
        <v>79029.36</v>
      </c>
      <c r="C147" s="103">
        <v>0</v>
      </c>
      <c r="D147" s="103">
        <v>0</v>
      </c>
      <c r="E147" s="103">
        <v>0</v>
      </c>
      <c r="F147" s="103">
        <v>0</v>
      </c>
      <c r="G147" s="103">
        <f t="shared" si="48"/>
        <v>79029.36</v>
      </c>
      <c r="H147" s="103">
        <f t="shared" si="49"/>
        <v>0</v>
      </c>
      <c r="I147" s="103">
        <f t="shared" si="50"/>
        <v>79029.36</v>
      </c>
    </row>
    <row r="148" spans="1:9" ht="14.4" customHeight="1" x14ac:dyDescent="0.3">
      <c r="A148" s="2" t="s">
        <v>161</v>
      </c>
      <c r="B148" s="103">
        <v>36124.47</v>
      </c>
      <c r="C148" s="103">
        <v>0</v>
      </c>
      <c r="D148" s="103">
        <v>0</v>
      </c>
      <c r="E148" s="103">
        <v>0</v>
      </c>
      <c r="F148" s="103">
        <v>0</v>
      </c>
      <c r="G148" s="103">
        <f t="shared" si="48"/>
        <v>36124.47</v>
      </c>
      <c r="H148" s="103">
        <f t="shared" si="49"/>
        <v>0</v>
      </c>
      <c r="I148" s="103">
        <f t="shared" si="50"/>
        <v>36124.47</v>
      </c>
    </row>
    <row r="149" spans="1:9" ht="14.4" customHeight="1" x14ac:dyDescent="0.3">
      <c r="A149" s="2" t="s">
        <v>162</v>
      </c>
      <c r="B149" s="103">
        <v>121892.02</v>
      </c>
      <c r="C149" s="103">
        <v>0</v>
      </c>
      <c r="D149" s="103">
        <v>0</v>
      </c>
      <c r="E149" s="103">
        <v>0</v>
      </c>
      <c r="F149" s="103">
        <v>0</v>
      </c>
      <c r="G149" s="103">
        <f t="shared" si="48"/>
        <v>121892.02</v>
      </c>
      <c r="H149" s="103">
        <f t="shared" si="49"/>
        <v>0</v>
      </c>
      <c r="I149" s="103">
        <f t="shared" si="50"/>
        <v>121892.02</v>
      </c>
    </row>
    <row r="150" spans="1:9" ht="14.4" customHeight="1" x14ac:dyDescent="0.3">
      <c r="A150" s="2" t="s">
        <v>163</v>
      </c>
      <c r="B150" s="103">
        <v>99558.45</v>
      </c>
      <c r="C150" s="103">
        <v>0</v>
      </c>
      <c r="D150" s="103">
        <v>0</v>
      </c>
      <c r="E150" s="103">
        <v>0</v>
      </c>
      <c r="F150" s="103">
        <v>0</v>
      </c>
      <c r="G150" s="103">
        <f t="shared" si="48"/>
        <v>99558.45</v>
      </c>
      <c r="H150" s="103">
        <f t="shared" si="49"/>
        <v>0</v>
      </c>
      <c r="I150" s="103">
        <f t="shared" si="50"/>
        <v>99558.45</v>
      </c>
    </row>
    <row r="151" spans="1:9" ht="14.4" customHeight="1" x14ac:dyDescent="0.3">
      <c r="A151" s="2" t="s">
        <v>164</v>
      </c>
      <c r="B151" s="103">
        <v>5930.61</v>
      </c>
      <c r="C151" s="103">
        <v>0</v>
      </c>
      <c r="D151" s="103">
        <v>0</v>
      </c>
      <c r="E151" s="103">
        <v>0</v>
      </c>
      <c r="F151" s="103">
        <v>0</v>
      </c>
      <c r="G151" s="103">
        <f t="shared" si="48"/>
        <v>5930.61</v>
      </c>
      <c r="H151" s="103">
        <f t="shared" si="49"/>
        <v>0</v>
      </c>
      <c r="I151" s="103">
        <f t="shared" si="50"/>
        <v>5930.61</v>
      </c>
    </row>
    <row r="152" spans="1:9" ht="14.4" customHeight="1" x14ac:dyDescent="0.3">
      <c r="A152" s="2" t="s">
        <v>165</v>
      </c>
      <c r="B152" s="103">
        <v>613.16999999999996</v>
      </c>
      <c r="C152" s="103">
        <v>0</v>
      </c>
      <c r="D152" s="103">
        <v>0</v>
      </c>
      <c r="E152" s="103">
        <v>0</v>
      </c>
      <c r="F152" s="103">
        <v>0</v>
      </c>
      <c r="G152" s="103">
        <f t="shared" si="48"/>
        <v>613.16999999999996</v>
      </c>
      <c r="H152" s="103">
        <f t="shared" si="49"/>
        <v>0</v>
      </c>
      <c r="I152" s="103">
        <f t="shared" si="50"/>
        <v>613.16999999999996</v>
      </c>
    </row>
    <row r="153" spans="1:9" ht="14.4" customHeight="1" x14ac:dyDescent="0.3">
      <c r="A153" s="2" t="s">
        <v>166</v>
      </c>
      <c r="B153" s="103">
        <v>0</v>
      </c>
      <c r="C153" s="103">
        <v>0</v>
      </c>
      <c r="D153" s="103">
        <v>0</v>
      </c>
      <c r="E153" s="103">
        <v>0</v>
      </c>
      <c r="F153" s="103">
        <v>0</v>
      </c>
      <c r="G153" s="103">
        <f t="shared" si="48"/>
        <v>0</v>
      </c>
      <c r="H153" s="103">
        <f t="shared" si="49"/>
        <v>0</v>
      </c>
      <c r="I153" s="103">
        <f t="shared" si="50"/>
        <v>0</v>
      </c>
    </row>
    <row r="154" spans="1:9" ht="14.4" customHeight="1" x14ac:dyDescent="0.3">
      <c r="A154" s="2" t="s">
        <v>167</v>
      </c>
      <c r="B154" s="103">
        <v>9363.03999999999</v>
      </c>
      <c r="C154" s="103">
        <v>0</v>
      </c>
      <c r="D154" s="103">
        <v>0</v>
      </c>
      <c r="E154" s="103">
        <v>0</v>
      </c>
      <c r="F154" s="103">
        <v>0</v>
      </c>
      <c r="G154" s="103">
        <f t="shared" si="48"/>
        <v>9363.03999999999</v>
      </c>
      <c r="H154" s="103">
        <f t="shared" si="49"/>
        <v>0</v>
      </c>
      <c r="I154" s="103">
        <f t="shared" si="50"/>
        <v>9363.03999999999</v>
      </c>
    </row>
    <row r="155" spans="1:9" ht="14.4" customHeight="1" x14ac:dyDescent="0.3">
      <c r="A155" s="2" t="s">
        <v>168</v>
      </c>
      <c r="B155" s="103">
        <v>142898.56</v>
      </c>
      <c r="C155" s="103">
        <v>0</v>
      </c>
      <c r="D155" s="103">
        <v>0</v>
      </c>
      <c r="E155" s="103">
        <v>0</v>
      </c>
      <c r="F155" s="103">
        <v>0</v>
      </c>
      <c r="G155" s="103">
        <f t="shared" si="48"/>
        <v>142898.56</v>
      </c>
      <c r="H155" s="103">
        <f t="shared" si="49"/>
        <v>0</v>
      </c>
      <c r="I155" s="103">
        <f t="shared" si="50"/>
        <v>142898.56</v>
      </c>
    </row>
    <row r="156" spans="1:9" ht="14.4" customHeight="1" x14ac:dyDescent="0.3">
      <c r="A156" s="2" t="s">
        <v>169</v>
      </c>
      <c r="B156" s="103">
        <v>645244.95999999903</v>
      </c>
      <c r="C156" s="103">
        <v>0</v>
      </c>
      <c r="D156" s="103">
        <v>0</v>
      </c>
      <c r="E156" s="103">
        <v>0</v>
      </c>
      <c r="F156" s="103">
        <v>0</v>
      </c>
      <c r="G156" s="103">
        <f t="shared" si="48"/>
        <v>645244.95999999903</v>
      </c>
      <c r="H156" s="103">
        <f t="shared" si="49"/>
        <v>0</v>
      </c>
      <c r="I156" s="103">
        <f t="shared" si="50"/>
        <v>645244.95999999903</v>
      </c>
    </row>
    <row r="157" spans="1:9" ht="14.4" customHeight="1" x14ac:dyDescent="0.3">
      <c r="A157" s="2" t="s">
        <v>170</v>
      </c>
      <c r="B157" s="103">
        <v>0</v>
      </c>
      <c r="C157" s="103">
        <v>0</v>
      </c>
      <c r="D157" s="103">
        <v>0</v>
      </c>
      <c r="E157" s="103">
        <v>0</v>
      </c>
      <c r="F157" s="103">
        <v>0</v>
      </c>
      <c r="G157" s="103">
        <f t="shared" si="48"/>
        <v>0</v>
      </c>
      <c r="H157" s="103">
        <f t="shared" si="49"/>
        <v>0</v>
      </c>
      <c r="I157" s="103">
        <f t="shared" si="50"/>
        <v>0</v>
      </c>
    </row>
    <row r="158" spans="1:9" ht="14.4" customHeight="1" x14ac:dyDescent="0.3">
      <c r="A158" s="2" t="s">
        <v>171</v>
      </c>
      <c r="B158" s="103">
        <v>15198.059999999899</v>
      </c>
      <c r="C158" s="103">
        <v>0</v>
      </c>
      <c r="D158" s="103">
        <v>0</v>
      </c>
      <c r="E158" s="103">
        <v>0</v>
      </c>
      <c r="F158" s="103">
        <v>0</v>
      </c>
      <c r="G158" s="103">
        <f t="shared" si="48"/>
        <v>15198.059999999899</v>
      </c>
      <c r="H158" s="103">
        <f t="shared" si="49"/>
        <v>0</v>
      </c>
      <c r="I158" s="103">
        <f t="shared" si="50"/>
        <v>15198.059999999899</v>
      </c>
    </row>
    <row r="159" spans="1:9" ht="14.4" customHeight="1" x14ac:dyDescent="0.3">
      <c r="A159" s="2" t="s">
        <v>172</v>
      </c>
      <c r="B159" s="103">
        <v>0</v>
      </c>
      <c r="C159" s="103">
        <v>0</v>
      </c>
      <c r="D159" s="103">
        <v>0</v>
      </c>
      <c r="E159" s="103">
        <v>0</v>
      </c>
      <c r="F159" s="103">
        <v>0</v>
      </c>
      <c r="G159" s="103">
        <f t="shared" si="48"/>
        <v>0</v>
      </c>
      <c r="H159" s="103">
        <f t="shared" si="49"/>
        <v>0</v>
      </c>
      <c r="I159" s="103">
        <f t="shared" si="50"/>
        <v>0</v>
      </c>
    </row>
    <row r="160" spans="1:9" ht="14.4" customHeight="1" x14ac:dyDescent="0.3">
      <c r="A160" s="2" t="s">
        <v>173</v>
      </c>
      <c r="B160" s="103">
        <v>0</v>
      </c>
      <c r="C160" s="103">
        <v>0</v>
      </c>
      <c r="D160" s="103">
        <v>0</v>
      </c>
      <c r="E160" s="103">
        <v>0</v>
      </c>
      <c r="F160" s="103">
        <v>0</v>
      </c>
      <c r="G160" s="103">
        <f t="shared" si="48"/>
        <v>0</v>
      </c>
      <c r="H160" s="103">
        <f t="shared" si="49"/>
        <v>0</v>
      </c>
      <c r="I160" s="103">
        <f t="shared" si="50"/>
        <v>0</v>
      </c>
    </row>
    <row r="161" spans="1:9" ht="14.4" customHeight="1" x14ac:dyDescent="0.3">
      <c r="A161" s="2" t="s">
        <v>174</v>
      </c>
      <c r="B161" s="103">
        <v>0</v>
      </c>
      <c r="C161" s="103">
        <v>0</v>
      </c>
      <c r="D161" s="103">
        <v>0</v>
      </c>
      <c r="E161" s="103">
        <v>0</v>
      </c>
      <c r="F161" s="103">
        <v>0</v>
      </c>
      <c r="G161" s="103">
        <f t="shared" si="48"/>
        <v>0</v>
      </c>
      <c r="H161" s="103">
        <f t="shared" si="49"/>
        <v>0</v>
      </c>
      <c r="I161" s="103">
        <f t="shared" si="50"/>
        <v>0</v>
      </c>
    </row>
    <row r="162" spans="1:9" ht="14.4" customHeight="1" x14ac:dyDescent="0.3">
      <c r="A162" s="2" t="s">
        <v>175</v>
      </c>
      <c r="B162" s="103">
        <v>0</v>
      </c>
      <c r="C162" s="103">
        <v>0</v>
      </c>
      <c r="D162" s="103">
        <v>0</v>
      </c>
      <c r="E162" s="103">
        <v>0</v>
      </c>
      <c r="F162" s="103">
        <v>0</v>
      </c>
      <c r="G162" s="103">
        <f t="shared" si="48"/>
        <v>0</v>
      </c>
      <c r="H162" s="103">
        <f t="shared" si="49"/>
        <v>0</v>
      </c>
      <c r="I162" s="103">
        <f t="shared" si="50"/>
        <v>0</v>
      </c>
    </row>
    <row r="163" spans="1:9" ht="14.4" customHeight="1" x14ac:dyDescent="0.3">
      <c r="A163" s="2" t="s">
        <v>176</v>
      </c>
      <c r="B163" s="103">
        <v>0</v>
      </c>
      <c r="C163" s="103">
        <v>0</v>
      </c>
      <c r="D163" s="103">
        <v>0</v>
      </c>
      <c r="E163" s="103">
        <v>0</v>
      </c>
      <c r="F163" s="103">
        <v>0</v>
      </c>
      <c r="G163" s="103">
        <f t="shared" si="48"/>
        <v>0</v>
      </c>
      <c r="H163" s="103">
        <f t="shared" si="49"/>
        <v>0</v>
      </c>
      <c r="I163" s="103">
        <f t="shared" si="50"/>
        <v>0</v>
      </c>
    </row>
    <row r="164" spans="1:9" ht="14.4" customHeight="1" x14ac:dyDescent="0.3">
      <c r="A164" s="2" t="s">
        <v>177</v>
      </c>
      <c r="B164" s="103">
        <v>0</v>
      </c>
      <c r="C164" s="103">
        <v>0</v>
      </c>
      <c r="D164" s="103">
        <v>0</v>
      </c>
      <c r="E164" s="103">
        <v>0</v>
      </c>
      <c r="F164" s="103">
        <v>0</v>
      </c>
      <c r="G164" s="103">
        <f t="shared" si="48"/>
        <v>0</v>
      </c>
      <c r="H164" s="103">
        <f t="shared" si="49"/>
        <v>0</v>
      </c>
      <c r="I164" s="103">
        <f t="shared" si="50"/>
        <v>0</v>
      </c>
    </row>
    <row r="165" spans="1:9" ht="14.4" customHeight="1" x14ac:dyDescent="0.3">
      <c r="A165" s="2" t="s">
        <v>178</v>
      </c>
      <c r="B165" s="103">
        <v>0</v>
      </c>
      <c r="C165" s="103">
        <v>0</v>
      </c>
      <c r="D165" s="103">
        <v>0</v>
      </c>
      <c r="E165" s="103">
        <v>0</v>
      </c>
      <c r="F165" s="103">
        <v>0</v>
      </c>
      <c r="G165" s="103">
        <f t="shared" si="48"/>
        <v>0</v>
      </c>
      <c r="H165" s="103">
        <f t="shared" si="49"/>
        <v>0</v>
      </c>
      <c r="I165" s="103">
        <f t="shared" si="50"/>
        <v>0</v>
      </c>
    </row>
    <row r="166" spans="1:9" ht="14.4" customHeight="1" x14ac:dyDescent="0.3">
      <c r="A166" s="2" t="s">
        <v>179</v>
      </c>
      <c r="B166" s="104">
        <f>SUM(B138:B165)</f>
        <v>2021385.8999999978</v>
      </c>
      <c r="C166" s="104">
        <f t="shared" ref="C166:I166" si="51">SUM(C138:C165)</f>
        <v>0</v>
      </c>
      <c r="D166" s="104">
        <f t="shared" si="51"/>
        <v>0</v>
      </c>
      <c r="E166" s="104">
        <f t="shared" si="51"/>
        <v>0</v>
      </c>
      <c r="F166" s="104">
        <f t="shared" si="51"/>
        <v>0</v>
      </c>
      <c r="G166" s="104">
        <f t="shared" si="51"/>
        <v>2021385.8999999978</v>
      </c>
      <c r="H166" s="104">
        <f t="shared" si="51"/>
        <v>0</v>
      </c>
      <c r="I166" s="104">
        <f t="shared" si="51"/>
        <v>2021385.8999999978</v>
      </c>
    </row>
    <row r="167" spans="1:9" ht="14.4" customHeight="1" x14ac:dyDescent="0.3">
      <c r="A167" s="7" t="s">
        <v>180</v>
      </c>
      <c r="B167" s="103"/>
      <c r="C167" s="103"/>
      <c r="D167" s="103"/>
      <c r="E167" s="103"/>
      <c r="F167" s="103"/>
      <c r="G167" s="103"/>
      <c r="H167" s="103"/>
      <c r="I167" s="103"/>
    </row>
    <row r="168" spans="1:9" ht="14.4" customHeight="1" x14ac:dyDescent="0.3">
      <c r="A168" s="2" t="s">
        <v>181</v>
      </c>
      <c r="B168" s="103">
        <v>336056.04</v>
      </c>
      <c r="C168" s="103">
        <v>0</v>
      </c>
      <c r="D168" s="103">
        <v>0</v>
      </c>
      <c r="E168" s="103">
        <v>0</v>
      </c>
      <c r="F168" s="103">
        <v>0</v>
      </c>
      <c r="G168" s="103">
        <f t="shared" ref="G168:G203" si="52">B168+E168</f>
        <v>336056.04</v>
      </c>
      <c r="H168" s="103">
        <f t="shared" ref="H168:H203" si="53">C168+F168</f>
        <v>0</v>
      </c>
      <c r="I168" s="103">
        <f t="shared" ref="I168:I203" si="54">SUM(G168:H168)</f>
        <v>336056.04</v>
      </c>
    </row>
    <row r="169" spans="1:9" ht="14.4" customHeight="1" x14ac:dyDescent="0.3">
      <c r="A169" s="2" t="s">
        <v>182</v>
      </c>
      <c r="B169" s="103">
        <v>170241.27999999901</v>
      </c>
      <c r="C169" s="103">
        <v>0</v>
      </c>
      <c r="D169" s="103">
        <v>0</v>
      </c>
      <c r="E169" s="103">
        <v>0</v>
      </c>
      <c r="F169" s="103">
        <v>0</v>
      </c>
      <c r="G169" s="103">
        <f t="shared" si="52"/>
        <v>170241.27999999901</v>
      </c>
      <c r="H169" s="103">
        <f t="shared" si="53"/>
        <v>0</v>
      </c>
      <c r="I169" s="103">
        <f t="shared" si="54"/>
        <v>170241.27999999901</v>
      </c>
    </row>
    <row r="170" spans="1:9" ht="14.4" customHeight="1" x14ac:dyDescent="0.3">
      <c r="A170" s="2" t="s">
        <v>183</v>
      </c>
      <c r="B170" s="103">
        <v>91394.61</v>
      </c>
      <c r="C170" s="103">
        <v>0</v>
      </c>
      <c r="D170" s="103">
        <v>0</v>
      </c>
      <c r="E170" s="103">
        <v>0</v>
      </c>
      <c r="F170" s="103">
        <v>0</v>
      </c>
      <c r="G170" s="103">
        <f t="shared" si="52"/>
        <v>91394.61</v>
      </c>
      <c r="H170" s="103">
        <f t="shared" si="53"/>
        <v>0</v>
      </c>
      <c r="I170" s="103">
        <f t="shared" si="54"/>
        <v>91394.61</v>
      </c>
    </row>
    <row r="171" spans="1:9" ht="14.4" customHeight="1" x14ac:dyDescent="0.3">
      <c r="A171" s="2" t="s">
        <v>184</v>
      </c>
      <c r="B171" s="103">
        <v>186836.01</v>
      </c>
      <c r="C171" s="103">
        <v>0</v>
      </c>
      <c r="D171" s="103">
        <v>0</v>
      </c>
      <c r="E171" s="103">
        <v>0</v>
      </c>
      <c r="F171" s="103">
        <v>0</v>
      </c>
      <c r="G171" s="103">
        <f t="shared" si="52"/>
        <v>186836.01</v>
      </c>
      <c r="H171" s="103">
        <f t="shared" si="53"/>
        <v>0</v>
      </c>
      <c r="I171" s="103">
        <f t="shared" si="54"/>
        <v>186836.01</v>
      </c>
    </row>
    <row r="172" spans="1:9" ht="14.4" customHeight="1" x14ac:dyDescent="0.3">
      <c r="A172" s="2" t="s">
        <v>185</v>
      </c>
      <c r="B172" s="103">
        <v>388193.65</v>
      </c>
      <c r="C172" s="103">
        <v>0</v>
      </c>
      <c r="D172" s="103">
        <v>0</v>
      </c>
      <c r="E172" s="103">
        <v>0</v>
      </c>
      <c r="F172" s="103">
        <v>0</v>
      </c>
      <c r="G172" s="103">
        <f t="shared" si="52"/>
        <v>388193.65</v>
      </c>
      <c r="H172" s="103">
        <f t="shared" si="53"/>
        <v>0</v>
      </c>
      <c r="I172" s="103">
        <f t="shared" si="54"/>
        <v>388193.65</v>
      </c>
    </row>
    <row r="173" spans="1:9" ht="14.4" customHeight="1" x14ac:dyDescent="0.3">
      <c r="A173" s="2" t="s">
        <v>186</v>
      </c>
      <c r="B173" s="103">
        <v>4393.0200000000004</v>
      </c>
      <c r="C173" s="103">
        <v>0</v>
      </c>
      <c r="D173" s="103">
        <v>0</v>
      </c>
      <c r="E173" s="103">
        <v>0</v>
      </c>
      <c r="F173" s="103">
        <v>0</v>
      </c>
      <c r="G173" s="103">
        <f t="shared" si="52"/>
        <v>4393.0200000000004</v>
      </c>
      <c r="H173" s="103">
        <f t="shared" si="53"/>
        <v>0</v>
      </c>
      <c r="I173" s="103">
        <f t="shared" si="54"/>
        <v>4393.0200000000004</v>
      </c>
    </row>
    <row r="174" spans="1:9" ht="14.4" customHeight="1" x14ac:dyDescent="0.3">
      <c r="A174" s="2" t="s">
        <v>187</v>
      </c>
      <c r="B174" s="103">
        <v>226312.78999999899</v>
      </c>
      <c r="C174" s="103">
        <v>0</v>
      </c>
      <c r="D174" s="103">
        <v>0</v>
      </c>
      <c r="E174" s="103">
        <v>0</v>
      </c>
      <c r="F174" s="103">
        <v>0</v>
      </c>
      <c r="G174" s="103">
        <f t="shared" si="52"/>
        <v>226312.78999999899</v>
      </c>
      <c r="H174" s="103">
        <f t="shared" si="53"/>
        <v>0</v>
      </c>
      <c r="I174" s="103">
        <f t="shared" si="54"/>
        <v>226312.78999999899</v>
      </c>
    </row>
    <row r="175" spans="1:9" ht="14.4" customHeight="1" x14ac:dyDescent="0.3">
      <c r="A175" s="2" t="s">
        <v>188</v>
      </c>
      <c r="B175" s="103">
        <v>272760.01</v>
      </c>
      <c r="C175" s="103">
        <v>0</v>
      </c>
      <c r="D175" s="103">
        <v>0</v>
      </c>
      <c r="E175" s="103">
        <v>0</v>
      </c>
      <c r="F175" s="103">
        <v>0</v>
      </c>
      <c r="G175" s="103">
        <f t="shared" si="52"/>
        <v>272760.01</v>
      </c>
      <c r="H175" s="103">
        <f t="shared" si="53"/>
        <v>0</v>
      </c>
      <c r="I175" s="103">
        <f t="shared" si="54"/>
        <v>272760.01</v>
      </c>
    </row>
    <row r="176" spans="1:9" ht="14.4" customHeight="1" x14ac:dyDescent="0.3">
      <c r="A176" s="2" t="s">
        <v>189</v>
      </c>
      <c r="B176" s="103">
        <v>319809.799999999</v>
      </c>
      <c r="C176" s="103">
        <v>0</v>
      </c>
      <c r="D176" s="103">
        <v>0</v>
      </c>
      <c r="E176" s="103">
        <v>0</v>
      </c>
      <c r="F176" s="103">
        <v>0</v>
      </c>
      <c r="G176" s="103">
        <f t="shared" si="52"/>
        <v>319809.799999999</v>
      </c>
      <c r="H176" s="103">
        <f t="shared" si="53"/>
        <v>0</v>
      </c>
      <c r="I176" s="103">
        <f t="shared" si="54"/>
        <v>319809.799999999</v>
      </c>
    </row>
    <row r="177" spans="1:9" ht="14.4" customHeight="1" x14ac:dyDescent="0.3">
      <c r="A177" s="2" t="s">
        <v>190</v>
      </c>
      <c r="B177" s="103">
        <v>155567.19</v>
      </c>
      <c r="C177" s="103">
        <v>0</v>
      </c>
      <c r="D177" s="103">
        <v>0</v>
      </c>
      <c r="E177" s="103">
        <v>0</v>
      </c>
      <c r="F177" s="103">
        <v>0</v>
      </c>
      <c r="G177" s="103">
        <f t="shared" si="52"/>
        <v>155567.19</v>
      </c>
      <c r="H177" s="103">
        <f t="shared" si="53"/>
        <v>0</v>
      </c>
      <c r="I177" s="103">
        <f t="shared" si="54"/>
        <v>155567.19</v>
      </c>
    </row>
    <row r="178" spans="1:9" ht="14.4" customHeight="1" x14ac:dyDescent="0.3">
      <c r="A178" s="2" t="s">
        <v>191</v>
      </c>
      <c r="B178" s="103">
        <v>25599.7</v>
      </c>
      <c r="C178" s="103">
        <v>0</v>
      </c>
      <c r="D178" s="103">
        <v>0</v>
      </c>
      <c r="E178" s="103">
        <v>0</v>
      </c>
      <c r="F178" s="103">
        <v>0</v>
      </c>
      <c r="G178" s="103">
        <f t="shared" si="52"/>
        <v>25599.7</v>
      </c>
      <c r="H178" s="103">
        <f t="shared" si="53"/>
        <v>0</v>
      </c>
      <c r="I178" s="103">
        <f t="shared" si="54"/>
        <v>25599.7</v>
      </c>
    </row>
    <row r="179" spans="1:9" ht="14.4" customHeight="1" x14ac:dyDescent="0.3">
      <c r="A179" s="2" t="s">
        <v>192</v>
      </c>
      <c r="B179" s="103">
        <v>0</v>
      </c>
      <c r="C179" s="103">
        <v>0</v>
      </c>
      <c r="D179" s="103">
        <v>0</v>
      </c>
      <c r="E179" s="103">
        <v>0</v>
      </c>
      <c r="F179" s="103">
        <v>0</v>
      </c>
      <c r="G179" s="103">
        <f t="shared" si="52"/>
        <v>0</v>
      </c>
      <c r="H179" s="103">
        <f t="shared" si="53"/>
        <v>0</v>
      </c>
      <c r="I179" s="103">
        <f t="shared" si="54"/>
        <v>0</v>
      </c>
    </row>
    <row r="180" spans="1:9" ht="14.4" customHeight="1" x14ac:dyDescent="0.3">
      <c r="A180" s="2" t="s">
        <v>193</v>
      </c>
      <c r="B180" s="103">
        <v>117533.9</v>
      </c>
      <c r="C180" s="103">
        <v>0</v>
      </c>
      <c r="D180" s="103">
        <v>0</v>
      </c>
      <c r="E180" s="103">
        <v>0</v>
      </c>
      <c r="F180" s="103">
        <v>0</v>
      </c>
      <c r="G180" s="103">
        <f t="shared" si="52"/>
        <v>117533.9</v>
      </c>
      <c r="H180" s="103">
        <f t="shared" si="53"/>
        <v>0</v>
      </c>
      <c r="I180" s="103">
        <f t="shared" si="54"/>
        <v>117533.9</v>
      </c>
    </row>
    <row r="181" spans="1:9" ht="14.4" customHeight="1" x14ac:dyDescent="0.3">
      <c r="A181" s="2" t="s">
        <v>194</v>
      </c>
      <c r="B181" s="103">
        <v>3663449.2999999798</v>
      </c>
      <c r="C181" s="103">
        <v>0</v>
      </c>
      <c r="D181" s="103">
        <v>0</v>
      </c>
      <c r="E181" s="103">
        <v>0</v>
      </c>
      <c r="F181" s="103">
        <v>0</v>
      </c>
      <c r="G181" s="103">
        <f t="shared" si="52"/>
        <v>3663449.2999999798</v>
      </c>
      <c r="H181" s="103">
        <f t="shared" si="53"/>
        <v>0</v>
      </c>
      <c r="I181" s="103">
        <f t="shared" si="54"/>
        <v>3663449.2999999798</v>
      </c>
    </row>
    <row r="182" spans="1:9" ht="14.4" customHeight="1" x14ac:dyDescent="0.3">
      <c r="A182" s="2" t="s">
        <v>195</v>
      </c>
      <c r="B182" s="103">
        <v>1122186.8400000001</v>
      </c>
      <c r="C182" s="103">
        <v>0</v>
      </c>
      <c r="D182" s="103">
        <v>0</v>
      </c>
      <c r="E182" s="103">
        <v>0</v>
      </c>
      <c r="F182" s="103">
        <v>0</v>
      </c>
      <c r="G182" s="103">
        <f t="shared" si="52"/>
        <v>1122186.8400000001</v>
      </c>
      <c r="H182" s="103">
        <f t="shared" si="53"/>
        <v>0</v>
      </c>
      <c r="I182" s="103">
        <f t="shared" si="54"/>
        <v>1122186.8400000001</v>
      </c>
    </row>
    <row r="183" spans="1:9" ht="14.4" customHeight="1" x14ac:dyDescent="0.3">
      <c r="A183" s="2" t="s">
        <v>196</v>
      </c>
      <c r="B183" s="103">
        <v>15084.67</v>
      </c>
      <c r="C183" s="103">
        <v>0</v>
      </c>
      <c r="D183" s="103">
        <v>0</v>
      </c>
      <c r="E183" s="103">
        <v>0</v>
      </c>
      <c r="F183" s="103">
        <v>0</v>
      </c>
      <c r="G183" s="103">
        <f t="shared" si="52"/>
        <v>15084.67</v>
      </c>
      <c r="H183" s="103">
        <f t="shared" si="53"/>
        <v>0</v>
      </c>
      <c r="I183" s="103">
        <f t="shared" si="54"/>
        <v>15084.67</v>
      </c>
    </row>
    <row r="184" spans="1:9" ht="14.4" customHeight="1" x14ac:dyDescent="0.3">
      <c r="A184" s="2" t="s">
        <v>197</v>
      </c>
      <c r="B184" s="103">
        <v>219712.709999999</v>
      </c>
      <c r="C184" s="103">
        <v>0</v>
      </c>
      <c r="D184" s="103">
        <v>0</v>
      </c>
      <c r="E184" s="103">
        <v>0</v>
      </c>
      <c r="F184" s="103">
        <v>0</v>
      </c>
      <c r="G184" s="103">
        <f t="shared" si="52"/>
        <v>219712.709999999</v>
      </c>
      <c r="H184" s="103">
        <f t="shared" si="53"/>
        <v>0</v>
      </c>
      <c r="I184" s="103">
        <f t="shared" si="54"/>
        <v>219712.709999999</v>
      </c>
    </row>
    <row r="185" spans="1:9" ht="14.4" customHeight="1" x14ac:dyDescent="0.3">
      <c r="A185" s="2" t="s">
        <v>198</v>
      </c>
      <c r="B185" s="103">
        <v>30656.9899999999</v>
      </c>
      <c r="C185" s="103">
        <v>0</v>
      </c>
      <c r="D185" s="103">
        <v>0</v>
      </c>
      <c r="E185" s="103">
        <v>0</v>
      </c>
      <c r="F185" s="103">
        <v>0</v>
      </c>
      <c r="G185" s="103">
        <f t="shared" si="52"/>
        <v>30656.9899999999</v>
      </c>
      <c r="H185" s="103">
        <f t="shared" si="53"/>
        <v>0</v>
      </c>
      <c r="I185" s="103">
        <f t="shared" si="54"/>
        <v>30656.9899999999</v>
      </c>
    </row>
    <row r="186" spans="1:9" ht="14.4" customHeight="1" x14ac:dyDescent="0.3">
      <c r="A186" s="2" t="s">
        <v>199</v>
      </c>
      <c r="B186" s="103">
        <v>0</v>
      </c>
      <c r="C186" s="103">
        <v>0</v>
      </c>
      <c r="D186" s="103">
        <v>0</v>
      </c>
      <c r="E186" s="103">
        <v>0</v>
      </c>
      <c r="F186" s="103">
        <v>0</v>
      </c>
      <c r="G186" s="103">
        <f t="shared" si="52"/>
        <v>0</v>
      </c>
      <c r="H186" s="103">
        <f t="shared" si="53"/>
        <v>0</v>
      </c>
      <c r="I186" s="103">
        <f t="shared" si="54"/>
        <v>0</v>
      </c>
    </row>
    <row r="187" spans="1:9" ht="14.4" customHeight="1" x14ac:dyDescent="0.3">
      <c r="A187" s="2" t="s">
        <v>200</v>
      </c>
      <c r="B187" s="103">
        <v>0</v>
      </c>
      <c r="C187" s="103">
        <v>223604.18</v>
      </c>
      <c r="D187" s="103">
        <v>0</v>
      </c>
      <c r="E187" s="103">
        <v>0</v>
      </c>
      <c r="F187" s="103">
        <v>0</v>
      </c>
      <c r="G187" s="103">
        <f t="shared" si="52"/>
        <v>0</v>
      </c>
      <c r="H187" s="103">
        <f t="shared" si="53"/>
        <v>223604.18</v>
      </c>
      <c r="I187" s="103">
        <f t="shared" si="54"/>
        <v>223604.18</v>
      </c>
    </row>
    <row r="188" spans="1:9" ht="14.4" customHeight="1" x14ac:dyDescent="0.3">
      <c r="A188" s="2" t="s">
        <v>201</v>
      </c>
      <c r="B188" s="103">
        <v>0</v>
      </c>
      <c r="C188" s="103">
        <v>31945.11</v>
      </c>
      <c r="D188" s="103">
        <v>0</v>
      </c>
      <c r="E188" s="103">
        <v>0</v>
      </c>
      <c r="F188" s="103">
        <v>0</v>
      </c>
      <c r="G188" s="103">
        <f t="shared" si="52"/>
        <v>0</v>
      </c>
      <c r="H188" s="103">
        <f t="shared" si="53"/>
        <v>31945.11</v>
      </c>
      <c r="I188" s="103">
        <f t="shared" si="54"/>
        <v>31945.11</v>
      </c>
    </row>
    <row r="189" spans="1:9" ht="14.4" customHeight="1" x14ac:dyDescent="0.3">
      <c r="A189" s="2" t="s">
        <v>202</v>
      </c>
      <c r="B189" s="103">
        <v>0</v>
      </c>
      <c r="C189" s="103">
        <v>1248081.67</v>
      </c>
      <c r="D189" s="103">
        <v>0</v>
      </c>
      <c r="E189" s="103">
        <v>0</v>
      </c>
      <c r="F189" s="103">
        <v>0</v>
      </c>
      <c r="G189" s="103">
        <f t="shared" si="52"/>
        <v>0</v>
      </c>
      <c r="H189" s="103">
        <f t="shared" si="53"/>
        <v>1248081.67</v>
      </c>
      <c r="I189" s="103">
        <f t="shared" si="54"/>
        <v>1248081.67</v>
      </c>
    </row>
    <row r="190" spans="1:9" ht="14.4" customHeight="1" x14ac:dyDescent="0.3">
      <c r="A190" s="2" t="s">
        <v>203</v>
      </c>
      <c r="B190" s="103">
        <v>0</v>
      </c>
      <c r="C190" s="103">
        <v>111291.04</v>
      </c>
      <c r="D190" s="103">
        <v>0</v>
      </c>
      <c r="E190" s="103">
        <v>0</v>
      </c>
      <c r="F190" s="103">
        <v>0</v>
      </c>
      <c r="G190" s="103">
        <f t="shared" si="52"/>
        <v>0</v>
      </c>
      <c r="H190" s="103">
        <f t="shared" si="53"/>
        <v>111291.04</v>
      </c>
      <c r="I190" s="103">
        <f t="shared" si="54"/>
        <v>111291.04</v>
      </c>
    </row>
    <row r="191" spans="1:9" ht="14.4" customHeight="1" x14ac:dyDescent="0.3">
      <c r="A191" s="2" t="s">
        <v>204</v>
      </c>
      <c r="B191" s="103">
        <v>0</v>
      </c>
      <c r="C191" s="103">
        <v>46746.02</v>
      </c>
      <c r="D191" s="103">
        <v>0</v>
      </c>
      <c r="E191" s="103">
        <v>0</v>
      </c>
      <c r="F191" s="103">
        <v>0</v>
      </c>
      <c r="G191" s="103">
        <f t="shared" si="52"/>
        <v>0</v>
      </c>
      <c r="H191" s="103">
        <f t="shared" si="53"/>
        <v>46746.02</v>
      </c>
      <c r="I191" s="103">
        <f t="shared" si="54"/>
        <v>46746.02</v>
      </c>
    </row>
    <row r="192" spans="1:9" ht="14.4" customHeight="1" x14ac:dyDescent="0.3">
      <c r="A192" s="2" t="s">
        <v>205</v>
      </c>
      <c r="B192" s="103">
        <v>0</v>
      </c>
      <c r="C192" s="103">
        <v>294835.01</v>
      </c>
      <c r="D192" s="103">
        <v>0</v>
      </c>
      <c r="E192" s="103">
        <v>0</v>
      </c>
      <c r="F192" s="103">
        <v>0</v>
      </c>
      <c r="G192" s="103">
        <f t="shared" si="52"/>
        <v>0</v>
      </c>
      <c r="H192" s="103">
        <f t="shared" si="53"/>
        <v>294835.01</v>
      </c>
      <c r="I192" s="103">
        <f t="shared" si="54"/>
        <v>294835.01</v>
      </c>
    </row>
    <row r="193" spans="1:9" ht="14.4" customHeight="1" x14ac:dyDescent="0.3">
      <c r="A193" s="2" t="s">
        <v>206</v>
      </c>
      <c r="B193" s="103">
        <v>0</v>
      </c>
      <c r="C193" s="103">
        <v>302342.76999999897</v>
      </c>
      <c r="D193" s="103">
        <v>0</v>
      </c>
      <c r="E193" s="103">
        <v>0</v>
      </c>
      <c r="F193" s="103">
        <v>0</v>
      </c>
      <c r="G193" s="103">
        <f t="shared" si="52"/>
        <v>0</v>
      </c>
      <c r="H193" s="103">
        <f t="shared" si="53"/>
        <v>302342.76999999897</v>
      </c>
      <c r="I193" s="103">
        <f t="shared" si="54"/>
        <v>302342.76999999897</v>
      </c>
    </row>
    <row r="194" spans="1:9" ht="14.4" customHeight="1" x14ac:dyDescent="0.3">
      <c r="A194" s="2" t="s">
        <v>207</v>
      </c>
      <c r="B194" s="103">
        <v>0</v>
      </c>
      <c r="C194" s="103">
        <v>1399499.25</v>
      </c>
      <c r="D194" s="103">
        <v>0</v>
      </c>
      <c r="E194" s="103">
        <v>0</v>
      </c>
      <c r="F194" s="103">
        <v>0</v>
      </c>
      <c r="G194" s="103">
        <f t="shared" si="52"/>
        <v>0</v>
      </c>
      <c r="H194" s="103">
        <f t="shared" si="53"/>
        <v>1399499.25</v>
      </c>
      <c r="I194" s="103">
        <f t="shared" si="54"/>
        <v>1399499.25</v>
      </c>
    </row>
    <row r="195" spans="1:9" ht="14.4" customHeight="1" x14ac:dyDescent="0.3">
      <c r="A195" s="2" t="s">
        <v>208</v>
      </c>
      <c r="B195" s="103">
        <v>0</v>
      </c>
      <c r="C195" s="103">
        <v>18389.79</v>
      </c>
      <c r="D195" s="103">
        <v>0</v>
      </c>
      <c r="E195" s="103">
        <v>0</v>
      </c>
      <c r="F195" s="103">
        <v>0</v>
      </c>
      <c r="G195" s="103">
        <f t="shared" si="52"/>
        <v>0</v>
      </c>
      <c r="H195" s="103">
        <f t="shared" si="53"/>
        <v>18389.79</v>
      </c>
      <c r="I195" s="103">
        <f t="shared" si="54"/>
        <v>18389.79</v>
      </c>
    </row>
    <row r="196" spans="1:9" ht="14.4" customHeight="1" x14ac:dyDescent="0.3">
      <c r="A196" s="2" t="s">
        <v>209</v>
      </c>
      <c r="B196" s="103">
        <v>0</v>
      </c>
      <c r="C196" s="103">
        <v>13245.779999999901</v>
      </c>
      <c r="D196" s="103">
        <v>0</v>
      </c>
      <c r="E196" s="103">
        <v>0</v>
      </c>
      <c r="F196" s="103">
        <v>0</v>
      </c>
      <c r="G196" s="103">
        <f t="shared" si="52"/>
        <v>0</v>
      </c>
      <c r="H196" s="103">
        <f t="shared" si="53"/>
        <v>13245.779999999901</v>
      </c>
      <c r="I196" s="103">
        <f t="shared" si="54"/>
        <v>13245.779999999901</v>
      </c>
    </row>
    <row r="197" spans="1:9" ht="14.4" customHeight="1" x14ac:dyDescent="0.3">
      <c r="A197" s="2" t="s">
        <v>210</v>
      </c>
      <c r="B197" s="103">
        <v>0</v>
      </c>
      <c r="C197" s="103">
        <v>12736.74</v>
      </c>
      <c r="D197" s="103">
        <v>0</v>
      </c>
      <c r="E197" s="103">
        <v>0</v>
      </c>
      <c r="F197" s="103">
        <v>0</v>
      </c>
      <c r="G197" s="103">
        <f t="shared" si="52"/>
        <v>0</v>
      </c>
      <c r="H197" s="103">
        <f t="shared" si="53"/>
        <v>12736.74</v>
      </c>
      <c r="I197" s="103">
        <f t="shared" si="54"/>
        <v>12736.74</v>
      </c>
    </row>
    <row r="198" spans="1:9" ht="14.4" customHeight="1" x14ac:dyDescent="0.3">
      <c r="A198" s="2" t="s">
        <v>211</v>
      </c>
      <c r="B198" s="103">
        <v>0</v>
      </c>
      <c r="C198" s="103">
        <v>569855.31999999995</v>
      </c>
      <c r="D198" s="103">
        <v>0</v>
      </c>
      <c r="E198" s="103">
        <v>0</v>
      </c>
      <c r="F198" s="103">
        <v>0</v>
      </c>
      <c r="G198" s="103">
        <f t="shared" si="52"/>
        <v>0</v>
      </c>
      <c r="H198" s="103">
        <f t="shared" si="53"/>
        <v>569855.31999999995</v>
      </c>
      <c r="I198" s="103">
        <f t="shared" si="54"/>
        <v>569855.31999999995</v>
      </c>
    </row>
    <row r="199" spans="1:9" ht="14.4" customHeight="1" x14ac:dyDescent="0.3">
      <c r="A199" s="2" t="s">
        <v>212</v>
      </c>
      <c r="B199" s="103">
        <v>0</v>
      </c>
      <c r="C199" s="103">
        <v>10061.7499999999</v>
      </c>
      <c r="D199" s="103">
        <v>0</v>
      </c>
      <c r="E199" s="103">
        <v>0</v>
      </c>
      <c r="F199" s="103">
        <v>0</v>
      </c>
      <c r="G199" s="103">
        <f t="shared" si="52"/>
        <v>0</v>
      </c>
      <c r="H199" s="103">
        <f t="shared" si="53"/>
        <v>10061.7499999999</v>
      </c>
      <c r="I199" s="103">
        <f t="shared" si="54"/>
        <v>10061.7499999999</v>
      </c>
    </row>
    <row r="200" spans="1:9" ht="14.4" customHeight="1" x14ac:dyDescent="0.3">
      <c r="A200" s="2" t="s">
        <v>213</v>
      </c>
      <c r="B200" s="103">
        <v>0</v>
      </c>
      <c r="C200" s="103">
        <v>35565.93</v>
      </c>
      <c r="D200" s="103">
        <v>0</v>
      </c>
      <c r="E200" s="103">
        <v>0</v>
      </c>
      <c r="F200" s="103">
        <v>0</v>
      </c>
      <c r="G200" s="103">
        <f t="shared" si="52"/>
        <v>0</v>
      </c>
      <c r="H200" s="103">
        <f t="shared" si="53"/>
        <v>35565.93</v>
      </c>
      <c r="I200" s="103">
        <f t="shared" si="54"/>
        <v>35565.93</v>
      </c>
    </row>
    <row r="201" spans="1:9" ht="14.4" customHeight="1" x14ac:dyDescent="0.3">
      <c r="A201" s="2" t="s">
        <v>214</v>
      </c>
      <c r="B201" s="103">
        <v>0</v>
      </c>
      <c r="C201" s="103">
        <v>667950.08999999904</v>
      </c>
      <c r="D201" s="103">
        <v>0</v>
      </c>
      <c r="E201" s="103">
        <v>0</v>
      </c>
      <c r="F201" s="103">
        <v>0</v>
      </c>
      <c r="G201" s="103">
        <f t="shared" si="52"/>
        <v>0</v>
      </c>
      <c r="H201" s="103">
        <f t="shared" si="53"/>
        <v>667950.08999999904</v>
      </c>
      <c r="I201" s="103">
        <f t="shared" si="54"/>
        <v>667950.08999999904</v>
      </c>
    </row>
    <row r="202" spans="1:9" ht="14.4" customHeight="1" x14ac:dyDescent="0.3">
      <c r="A202" s="2" t="s">
        <v>215</v>
      </c>
      <c r="B202" s="103">
        <v>0</v>
      </c>
      <c r="C202" s="103">
        <v>102539.73</v>
      </c>
      <c r="D202" s="103">
        <v>0</v>
      </c>
      <c r="E202" s="103">
        <v>0</v>
      </c>
      <c r="F202" s="103">
        <v>0</v>
      </c>
      <c r="G202" s="103">
        <f t="shared" si="52"/>
        <v>0</v>
      </c>
      <c r="H202" s="103">
        <f t="shared" si="53"/>
        <v>102539.73</v>
      </c>
      <c r="I202" s="103">
        <f t="shared" si="54"/>
        <v>102539.73</v>
      </c>
    </row>
    <row r="203" spans="1:9" ht="14.4" customHeight="1" x14ac:dyDescent="0.3">
      <c r="A203" s="2" t="s">
        <v>216</v>
      </c>
      <c r="B203" s="103">
        <v>0</v>
      </c>
      <c r="C203" s="103">
        <v>56907.7599999999</v>
      </c>
      <c r="D203" s="103">
        <v>0</v>
      </c>
      <c r="E203" s="103">
        <v>0</v>
      </c>
      <c r="F203" s="103">
        <v>0</v>
      </c>
      <c r="G203" s="103">
        <f t="shared" si="52"/>
        <v>0</v>
      </c>
      <c r="H203" s="103">
        <f t="shared" si="53"/>
        <v>56907.7599999999</v>
      </c>
      <c r="I203" s="103">
        <f t="shared" si="54"/>
        <v>56907.7599999999</v>
      </c>
    </row>
    <row r="204" spans="1:9" ht="14.4" customHeight="1" x14ac:dyDescent="0.3">
      <c r="A204" s="2" t="s">
        <v>217</v>
      </c>
      <c r="B204" s="104">
        <f>SUM(B168:B203)</f>
        <v>7345788.5099999756</v>
      </c>
      <c r="C204" s="104">
        <f t="shared" ref="C204:I204" si="55">SUM(C168:C203)</f>
        <v>5145597.9399999976</v>
      </c>
      <c r="D204" s="104">
        <f t="shared" si="55"/>
        <v>0</v>
      </c>
      <c r="E204" s="104">
        <f t="shared" si="55"/>
        <v>0</v>
      </c>
      <c r="F204" s="104">
        <f t="shared" si="55"/>
        <v>0</v>
      </c>
      <c r="G204" s="104">
        <f t="shared" si="55"/>
        <v>7345788.5099999756</v>
      </c>
      <c r="H204" s="104">
        <f t="shared" si="55"/>
        <v>5145597.9399999976</v>
      </c>
      <c r="I204" s="104">
        <f t="shared" si="55"/>
        <v>12491386.449999973</v>
      </c>
    </row>
    <row r="205" spans="1:9" ht="14.4" customHeight="1" x14ac:dyDescent="0.3">
      <c r="A205" s="7" t="s">
        <v>218</v>
      </c>
      <c r="B205" s="103"/>
      <c r="C205" s="103"/>
      <c r="D205" s="103"/>
      <c r="E205" s="103"/>
      <c r="F205" s="103"/>
      <c r="G205" s="103"/>
      <c r="H205" s="103"/>
      <c r="I205" s="103"/>
    </row>
    <row r="206" spans="1:9" ht="14.4" customHeight="1" x14ac:dyDescent="0.3">
      <c r="A206" s="2" t="s">
        <v>219</v>
      </c>
      <c r="B206" s="103">
        <v>0</v>
      </c>
      <c r="C206" s="103">
        <v>0</v>
      </c>
      <c r="D206" s="103">
        <v>19267.009999999998</v>
      </c>
      <c r="E206" s="103">
        <v>11190.2794079999</v>
      </c>
      <c r="F206" s="103">
        <v>8076.7305919999999</v>
      </c>
      <c r="G206" s="103">
        <f t="shared" ref="G206:G210" si="56">B206+E206</f>
        <v>11190.2794079999</v>
      </c>
      <c r="H206" s="103">
        <f t="shared" ref="H206:H210" si="57">C206+F206</f>
        <v>8076.7305919999999</v>
      </c>
      <c r="I206" s="103">
        <f t="shared" ref="I206:I210" si="58">SUM(G206:H206)</f>
        <v>19267.0099999999</v>
      </c>
    </row>
    <row r="207" spans="1:9" ht="14.4" customHeight="1" x14ac:dyDescent="0.3">
      <c r="A207" s="2" t="s">
        <v>220</v>
      </c>
      <c r="B207" s="103">
        <v>854074.37</v>
      </c>
      <c r="C207" s="103">
        <v>631804.80999999901</v>
      </c>
      <c r="D207" s="103">
        <v>109161.76</v>
      </c>
      <c r="E207" s="103">
        <v>68324.345583999995</v>
      </c>
      <c r="F207" s="103">
        <v>40837.414416</v>
      </c>
      <c r="G207" s="103">
        <f t="shared" si="56"/>
        <v>922398.71558399999</v>
      </c>
      <c r="H207" s="103">
        <f t="shared" si="57"/>
        <v>672642.22441599902</v>
      </c>
      <c r="I207" s="103">
        <f t="shared" si="58"/>
        <v>1595040.939999999</v>
      </c>
    </row>
    <row r="208" spans="1:9" ht="14.4" customHeight="1" x14ac:dyDescent="0.3">
      <c r="A208" s="2" t="s">
        <v>221</v>
      </c>
      <c r="B208" s="103">
        <v>34286.9</v>
      </c>
      <c r="C208" s="103">
        <v>78417.97</v>
      </c>
      <c r="D208" s="103">
        <v>3463478.41</v>
      </c>
      <c r="E208" s="103">
        <v>2011588.2605280001</v>
      </c>
      <c r="F208" s="103">
        <v>1451890.1494720001</v>
      </c>
      <c r="G208" s="103">
        <f t="shared" si="56"/>
        <v>2045875.160528</v>
      </c>
      <c r="H208" s="103">
        <f t="shared" si="57"/>
        <v>1530308.119472</v>
      </c>
      <c r="I208" s="103">
        <f t="shared" si="58"/>
        <v>3576183.2800000003</v>
      </c>
    </row>
    <row r="209" spans="1:9" ht="14.4" customHeight="1" x14ac:dyDescent="0.3">
      <c r="A209" s="2" t="s">
        <v>222</v>
      </c>
      <c r="B209" s="103">
        <v>1699150.53</v>
      </c>
      <c r="C209" s="103">
        <v>382611.15</v>
      </c>
      <c r="D209" s="103">
        <v>0</v>
      </c>
      <c r="E209" s="103">
        <v>0</v>
      </c>
      <c r="F209" s="103">
        <v>0</v>
      </c>
      <c r="G209" s="103">
        <f t="shared" si="56"/>
        <v>1699150.53</v>
      </c>
      <c r="H209" s="103">
        <f t="shared" si="57"/>
        <v>382611.15</v>
      </c>
      <c r="I209" s="103">
        <f t="shared" si="58"/>
        <v>2081761.6800000002</v>
      </c>
    </row>
    <row r="210" spans="1:9" ht="14.4" customHeight="1" x14ac:dyDescent="0.3">
      <c r="A210" s="2" t="s">
        <v>223</v>
      </c>
      <c r="B210" s="103">
        <v>0</v>
      </c>
      <c r="C210" s="103">
        <v>0</v>
      </c>
      <c r="D210" s="103">
        <v>0</v>
      </c>
      <c r="E210" s="103">
        <v>0</v>
      </c>
      <c r="F210" s="103">
        <v>0</v>
      </c>
      <c r="G210" s="103">
        <f t="shared" si="56"/>
        <v>0</v>
      </c>
      <c r="H210" s="103">
        <f t="shared" si="57"/>
        <v>0</v>
      </c>
      <c r="I210" s="103">
        <f t="shared" si="58"/>
        <v>0</v>
      </c>
    </row>
    <row r="211" spans="1:9" ht="14.4" customHeight="1" x14ac:dyDescent="0.3">
      <c r="A211" s="2" t="s">
        <v>224</v>
      </c>
      <c r="B211" s="104">
        <f>SUM(B206:B210)</f>
        <v>2587511.7999999998</v>
      </c>
      <c r="C211" s="104">
        <f t="shared" ref="C211:I211" si="59">SUM(C206:C210)</f>
        <v>1092833.929999999</v>
      </c>
      <c r="D211" s="104">
        <f t="shared" si="59"/>
        <v>3591907.18</v>
      </c>
      <c r="E211" s="104">
        <f t="shared" si="59"/>
        <v>2091102.88552</v>
      </c>
      <c r="F211" s="104">
        <f t="shared" si="59"/>
        <v>1500804.2944800002</v>
      </c>
      <c r="G211" s="104">
        <f t="shared" si="59"/>
        <v>4678614.6855199998</v>
      </c>
      <c r="H211" s="104">
        <f t="shared" si="59"/>
        <v>2593638.2244799989</v>
      </c>
      <c r="I211" s="104">
        <f t="shared" si="59"/>
        <v>7272252.9100000001</v>
      </c>
    </row>
    <row r="212" spans="1:9" ht="14.4" customHeight="1" x14ac:dyDescent="0.3">
      <c r="A212" s="7" t="s">
        <v>225</v>
      </c>
      <c r="B212" s="103"/>
      <c r="C212" s="103"/>
      <c r="D212" s="103"/>
      <c r="E212" s="103"/>
      <c r="F212" s="103"/>
      <c r="G212" s="103"/>
      <c r="H212" s="103"/>
      <c r="I212" s="103"/>
    </row>
    <row r="213" spans="1:9" ht="14.4" customHeight="1" x14ac:dyDescent="0.3">
      <c r="A213" s="2" t="s">
        <v>226</v>
      </c>
      <c r="B213" s="103">
        <v>1771076.68</v>
      </c>
      <c r="C213" s="103">
        <v>727992.41</v>
      </c>
      <c r="D213" s="103">
        <v>111521.11</v>
      </c>
      <c r="E213" s="103">
        <v>64771.460687999999</v>
      </c>
      <c r="F213" s="103">
        <v>46749.649312000001</v>
      </c>
      <c r="G213" s="103">
        <f t="shared" ref="G213:G219" si="60">B213+E213</f>
        <v>1835848.140688</v>
      </c>
      <c r="H213" s="103">
        <f t="shared" ref="H213:H219" si="61">C213+F213</f>
        <v>774742.05931200006</v>
      </c>
      <c r="I213" s="103">
        <f t="shared" ref="I213:I219" si="62">SUM(G213:H213)</f>
        <v>2610590.2000000002</v>
      </c>
    </row>
    <row r="214" spans="1:9" ht="14.4" customHeight="1" x14ac:dyDescent="0.3">
      <c r="A214" s="2" t="s">
        <v>227</v>
      </c>
      <c r="B214" s="103">
        <v>141772.23000000001</v>
      </c>
      <c r="C214" s="103">
        <v>2465.6799999999998</v>
      </c>
      <c r="D214" s="103">
        <v>130034.89</v>
      </c>
      <c r="E214" s="103">
        <v>75524.264112000004</v>
      </c>
      <c r="F214" s="103">
        <v>54510.625888000002</v>
      </c>
      <c r="G214" s="103">
        <f t="shared" si="60"/>
        <v>217296.49411200001</v>
      </c>
      <c r="H214" s="103">
        <f t="shared" si="61"/>
        <v>56976.305888000003</v>
      </c>
      <c r="I214" s="103">
        <f t="shared" si="62"/>
        <v>274272.80000000005</v>
      </c>
    </row>
    <row r="215" spans="1:9" ht="14.4" customHeight="1" x14ac:dyDescent="0.3">
      <c r="A215" s="2" t="s">
        <v>228</v>
      </c>
      <c r="B215" s="103">
        <v>0</v>
      </c>
      <c r="C215" s="103">
        <v>0</v>
      </c>
      <c r="D215" s="103">
        <v>0</v>
      </c>
      <c r="E215" s="103">
        <v>0</v>
      </c>
      <c r="F215" s="103">
        <v>0</v>
      </c>
      <c r="G215" s="103">
        <f t="shared" si="60"/>
        <v>0</v>
      </c>
      <c r="H215" s="103">
        <f t="shared" si="61"/>
        <v>0</v>
      </c>
      <c r="I215" s="103">
        <f t="shared" si="62"/>
        <v>0</v>
      </c>
    </row>
    <row r="216" spans="1:9" ht="14.4" customHeight="1" x14ac:dyDescent="0.3">
      <c r="A216" s="2" t="s">
        <v>229</v>
      </c>
      <c r="B216" s="103">
        <v>0</v>
      </c>
      <c r="C216" s="103">
        <v>0</v>
      </c>
      <c r="D216" s="103">
        <v>0</v>
      </c>
      <c r="E216" s="103">
        <v>0</v>
      </c>
      <c r="F216" s="103">
        <v>0</v>
      </c>
      <c r="G216" s="103">
        <f t="shared" si="60"/>
        <v>0</v>
      </c>
      <c r="H216" s="103">
        <f t="shared" si="61"/>
        <v>0</v>
      </c>
      <c r="I216" s="103">
        <f t="shared" si="62"/>
        <v>0</v>
      </c>
    </row>
    <row r="217" spans="1:9" ht="14.4" customHeight="1" x14ac:dyDescent="0.3">
      <c r="A217" s="2" t="s">
        <v>230</v>
      </c>
      <c r="B217" s="103">
        <v>117601.909999999</v>
      </c>
      <c r="C217" s="103">
        <v>0</v>
      </c>
      <c r="D217" s="103">
        <v>-6076.11</v>
      </c>
      <c r="E217" s="103">
        <v>-3529.004688</v>
      </c>
      <c r="F217" s="103">
        <v>-2547.1053120000001</v>
      </c>
      <c r="G217" s="103">
        <f t="shared" si="60"/>
        <v>114072.905311999</v>
      </c>
      <c r="H217" s="103">
        <f t="shared" si="61"/>
        <v>-2547.1053120000001</v>
      </c>
      <c r="I217" s="103">
        <f t="shared" si="62"/>
        <v>111525.799999999</v>
      </c>
    </row>
    <row r="218" spans="1:9" ht="14.4" customHeight="1" x14ac:dyDescent="0.3">
      <c r="A218" s="2" t="s">
        <v>231</v>
      </c>
      <c r="B218" s="103">
        <v>0</v>
      </c>
      <c r="C218" s="103">
        <v>0</v>
      </c>
      <c r="D218" s="103">
        <v>0</v>
      </c>
      <c r="E218" s="103">
        <v>0</v>
      </c>
      <c r="F218" s="103">
        <v>0</v>
      </c>
      <c r="G218" s="103">
        <f t="shared" si="60"/>
        <v>0</v>
      </c>
      <c r="H218" s="103">
        <f t="shared" si="61"/>
        <v>0</v>
      </c>
      <c r="I218" s="103">
        <f t="shared" si="62"/>
        <v>0</v>
      </c>
    </row>
    <row r="219" spans="1:9" ht="14.4" customHeight="1" x14ac:dyDescent="0.3">
      <c r="A219" s="2" t="s">
        <v>232</v>
      </c>
      <c r="B219" s="103">
        <v>0</v>
      </c>
      <c r="C219" s="103">
        <v>0</v>
      </c>
      <c r="D219" s="103">
        <v>0</v>
      </c>
      <c r="E219" s="103">
        <v>0</v>
      </c>
      <c r="F219" s="103">
        <v>0</v>
      </c>
      <c r="G219" s="103">
        <f t="shared" si="60"/>
        <v>0</v>
      </c>
      <c r="H219" s="103">
        <f t="shared" si="61"/>
        <v>0</v>
      </c>
      <c r="I219" s="103">
        <f t="shared" si="62"/>
        <v>0</v>
      </c>
    </row>
    <row r="220" spans="1:9" ht="14.4" customHeight="1" x14ac:dyDescent="0.3">
      <c r="A220" s="2" t="s">
        <v>233</v>
      </c>
      <c r="B220" s="104">
        <f>SUM(B213:B219)</f>
        <v>2030450.8199999989</v>
      </c>
      <c r="C220" s="104">
        <f t="shared" ref="C220:I220" si="63">SUM(C213:C219)</f>
        <v>730458.09000000008</v>
      </c>
      <c r="D220" s="104">
        <f t="shared" si="63"/>
        <v>235479.89</v>
      </c>
      <c r="E220" s="104">
        <f t="shared" si="63"/>
        <v>136766.72011200001</v>
      </c>
      <c r="F220" s="104">
        <f t="shared" si="63"/>
        <v>98713.169888000004</v>
      </c>
      <c r="G220" s="104">
        <f t="shared" si="63"/>
        <v>2167217.540111999</v>
      </c>
      <c r="H220" s="104">
        <f t="shared" si="63"/>
        <v>829171.25988800009</v>
      </c>
      <c r="I220" s="104">
        <f t="shared" si="63"/>
        <v>2996388.7999999989</v>
      </c>
    </row>
    <row r="221" spans="1:9" ht="14.4" customHeight="1" x14ac:dyDescent="0.3">
      <c r="A221" s="7" t="s">
        <v>234</v>
      </c>
      <c r="B221" s="103"/>
      <c r="C221" s="103"/>
      <c r="D221" s="103"/>
      <c r="E221" s="103"/>
      <c r="F221" s="103"/>
      <c r="G221" s="103"/>
      <c r="H221" s="103"/>
      <c r="I221" s="103"/>
    </row>
    <row r="222" spans="1:9" ht="14.4" customHeight="1" x14ac:dyDescent="0.3">
      <c r="A222" s="2" t="s">
        <v>235</v>
      </c>
      <c r="B222" s="103">
        <v>10748628.970000001</v>
      </c>
      <c r="C222" s="103">
        <v>2051032.61</v>
      </c>
      <c r="D222" s="103">
        <v>0</v>
      </c>
      <c r="E222" s="103">
        <v>0</v>
      </c>
      <c r="F222" s="103">
        <v>0</v>
      </c>
      <c r="G222" s="103">
        <f t="shared" ref="G222" si="64">B222+E222</f>
        <v>10748628.970000001</v>
      </c>
      <c r="H222" s="103">
        <f t="shared" ref="H222" si="65">C222+F222</f>
        <v>2051032.61</v>
      </c>
      <c r="I222" s="103">
        <f t="shared" ref="I222" si="66">SUM(G222:H222)</f>
        <v>12799661.58</v>
      </c>
    </row>
    <row r="223" spans="1:9" ht="14.4" customHeight="1" x14ac:dyDescent="0.3">
      <c r="A223" s="2" t="s">
        <v>236</v>
      </c>
      <c r="B223" s="104">
        <f>SUM(B222)</f>
        <v>10748628.970000001</v>
      </c>
      <c r="C223" s="104">
        <f t="shared" ref="C223:I223" si="67">SUM(C222)</f>
        <v>2051032.61</v>
      </c>
      <c r="D223" s="104">
        <f t="shared" si="67"/>
        <v>0</v>
      </c>
      <c r="E223" s="104">
        <f t="shared" si="67"/>
        <v>0</v>
      </c>
      <c r="F223" s="104">
        <f t="shared" si="67"/>
        <v>0</v>
      </c>
      <c r="G223" s="104">
        <f t="shared" si="67"/>
        <v>10748628.970000001</v>
      </c>
      <c r="H223" s="104">
        <f t="shared" si="67"/>
        <v>2051032.61</v>
      </c>
      <c r="I223" s="104">
        <f t="shared" si="67"/>
        <v>12799661.58</v>
      </c>
    </row>
    <row r="224" spans="1:9" ht="14.4" customHeight="1" x14ac:dyDescent="0.3">
      <c r="A224" s="7" t="s">
        <v>237</v>
      </c>
      <c r="B224" s="103"/>
      <c r="C224" s="103"/>
      <c r="D224" s="103"/>
      <c r="E224" s="103"/>
      <c r="F224" s="103"/>
      <c r="G224" s="103"/>
      <c r="H224" s="103"/>
      <c r="I224" s="103"/>
    </row>
    <row r="225" spans="1:9" ht="14.4" customHeight="1" x14ac:dyDescent="0.3">
      <c r="A225" s="2" t="s">
        <v>238</v>
      </c>
      <c r="B225" s="103">
        <v>365185.70999999897</v>
      </c>
      <c r="C225" s="103">
        <v>122561.32</v>
      </c>
      <c r="D225" s="103">
        <v>5199394.2</v>
      </c>
      <c r="E225" s="103">
        <v>3410282.6557800001</v>
      </c>
      <c r="F225" s="103">
        <v>1789111.54421999</v>
      </c>
      <c r="G225" s="103">
        <f t="shared" ref="G225:G237" si="68">B225+E225</f>
        <v>3775468.3657799992</v>
      </c>
      <c r="H225" s="103">
        <f t="shared" ref="H225:H237" si="69">C225+F225</f>
        <v>1911672.8642199901</v>
      </c>
      <c r="I225" s="103">
        <f t="shared" ref="I225:I237" si="70">SUM(G225:H225)</f>
        <v>5687141.2299999893</v>
      </c>
    </row>
    <row r="226" spans="1:9" ht="14.4" customHeight="1" x14ac:dyDescent="0.3">
      <c r="A226" s="2" t="s">
        <v>239</v>
      </c>
      <c r="B226" s="103">
        <v>48169.67</v>
      </c>
      <c r="C226" s="103">
        <v>11591.289999999901</v>
      </c>
      <c r="D226" s="103">
        <v>620790.13</v>
      </c>
      <c r="E226" s="103">
        <v>407176.24626699998</v>
      </c>
      <c r="F226" s="103">
        <v>213613.88373299901</v>
      </c>
      <c r="G226" s="103">
        <f t="shared" si="68"/>
        <v>455345.91626699996</v>
      </c>
      <c r="H226" s="103">
        <f t="shared" si="69"/>
        <v>225205.1737329989</v>
      </c>
      <c r="I226" s="103">
        <f t="shared" si="70"/>
        <v>680551.08999999892</v>
      </c>
    </row>
    <row r="227" spans="1:9" ht="14.4" customHeight="1" x14ac:dyDescent="0.3">
      <c r="A227" s="2" t="s">
        <v>240</v>
      </c>
      <c r="B227" s="103">
        <v>0</v>
      </c>
      <c r="C227" s="103">
        <v>0</v>
      </c>
      <c r="D227" s="103">
        <v>-2396581.02</v>
      </c>
      <c r="E227" s="103">
        <v>-1571917.4910180001</v>
      </c>
      <c r="F227" s="103">
        <v>-824663.52898199996</v>
      </c>
      <c r="G227" s="103">
        <f t="shared" si="68"/>
        <v>-1571917.4910180001</v>
      </c>
      <c r="H227" s="103">
        <f t="shared" si="69"/>
        <v>-824663.52898199996</v>
      </c>
      <c r="I227" s="103">
        <f t="shared" si="70"/>
        <v>-2396581.02</v>
      </c>
    </row>
    <row r="228" spans="1:9" ht="14.4" customHeight="1" x14ac:dyDescent="0.3">
      <c r="A228" s="2" t="s">
        <v>241</v>
      </c>
      <c r="B228" s="103">
        <v>44561.41</v>
      </c>
      <c r="C228" s="103">
        <v>43231.34</v>
      </c>
      <c r="D228" s="103">
        <v>3212312.05</v>
      </c>
      <c r="E228" s="103">
        <v>2106955.4735949999</v>
      </c>
      <c r="F228" s="103">
        <v>1105356.5764049999</v>
      </c>
      <c r="G228" s="103">
        <f t="shared" si="68"/>
        <v>2151516.883595</v>
      </c>
      <c r="H228" s="103">
        <f t="shared" si="69"/>
        <v>1148587.916405</v>
      </c>
      <c r="I228" s="103">
        <f t="shared" si="70"/>
        <v>3300104.8</v>
      </c>
    </row>
    <row r="229" spans="1:9" ht="14.4" customHeight="1" x14ac:dyDescent="0.3">
      <c r="A229" s="2" t="s">
        <v>242</v>
      </c>
      <c r="B229" s="103">
        <v>390786.56</v>
      </c>
      <c r="C229" s="103">
        <v>14517.56</v>
      </c>
      <c r="D229" s="103">
        <v>-22582.289999999899</v>
      </c>
      <c r="E229" s="103">
        <v>-13684.8677399999</v>
      </c>
      <c r="F229" s="103">
        <v>-8897.4222599999994</v>
      </c>
      <c r="G229" s="103">
        <f t="shared" si="68"/>
        <v>377101.6922600001</v>
      </c>
      <c r="H229" s="103">
        <f t="shared" si="69"/>
        <v>5620.1377400000001</v>
      </c>
      <c r="I229" s="103">
        <f t="shared" si="70"/>
        <v>382721.83000000007</v>
      </c>
    </row>
    <row r="230" spans="1:9" ht="14.4" customHeight="1" x14ac:dyDescent="0.3">
      <c r="A230" s="2" t="s">
        <v>243</v>
      </c>
      <c r="B230" s="103">
        <v>67649.03</v>
      </c>
      <c r="C230" s="103">
        <v>31883.7399999999</v>
      </c>
      <c r="D230" s="103">
        <v>462518.42</v>
      </c>
      <c r="E230" s="103">
        <v>268630.69833599997</v>
      </c>
      <c r="F230" s="103">
        <v>193887.72166400001</v>
      </c>
      <c r="G230" s="103">
        <f t="shared" si="68"/>
        <v>336279.728336</v>
      </c>
      <c r="H230" s="103">
        <f t="shared" si="69"/>
        <v>225771.46166399991</v>
      </c>
      <c r="I230" s="103">
        <f t="shared" si="70"/>
        <v>562051.18999999994</v>
      </c>
    </row>
    <row r="231" spans="1:9" ht="14.4" customHeight="1" x14ac:dyDescent="0.3">
      <c r="A231" s="2" t="s">
        <v>244</v>
      </c>
      <c r="B231" s="103">
        <v>2100963.3699999899</v>
      </c>
      <c r="C231" s="103">
        <v>971016.94999999902</v>
      </c>
      <c r="D231" s="103">
        <v>1425348.53999999</v>
      </c>
      <c r="E231" s="103">
        <v>917354.32034399896</v>
      </c>
      <c r="F231" s="103">
        <v>507994.21965599898</v>
      </c>
      <c r="G231" s="103">
        <f t="shared" si="68"/>
        <v>3018317.6903439891</v>
      </c>
      <c r="H231" s="103">
        <f t="shared" si="69"/>
        <v>1479011.169655998</v>
      </c>
      <c r="I231" s="103">
        <f t="shared" si="70"/>
        <v>4497328.8599999873</v>
      </c>
    </row>
    <row r="232" spans="1:9" ht="14.4" customHeight="1" x14ac:dyDescent="0.3">
      <c r="A232" s="2" t="s">
        <v>245</v>
      </c>
      <c r="B232" s="103">
        <v>683515.03</v>
      </c>
      <c r="C232" s="103">
        <v>242799</v>
      </c>
      <c r="D232" s="103">
        <v>-24806.369999999901</v>
      </c>
      <c r="E232" s="103">
        <v>-16270.4980829999</v>
      </c>
      <c r="F232" s="103">
        <v>-8535.8719169999895</v>
      </c>
      <c r="G232" s="103">
        <f t="shared" si="68"/>
        <v>667244.53191700007</v>
      </c>
      <c r="H232" s="103">
        <f t="shared" si="69"/>
        <v>234263.12808300002</v>
      </c>
      <c r="I232" s="103">
        <f t="shared" si="70"/>
        <v>901507.66000000015</v>
      </c>
    </row>
    <row r="233" spans="1:9" ht="14.4" customHeight="1" x14ac:dyDescent="0.3">
      <c r="A233" s="2" t="s">
        <v>246</v>
      </c>
      <c r="B233" s="103">
        <v>0</v>
      </c>
      <c r="C233" s="103">
        <v>0</v>
      </c>
      <c r="D233" s="103">
        <v>0</v>
      </c>
      <c r="E233" s="103">
        <v>0</v>
      </c>
      <c r="F233" s="103">
        <v>0</v>
      </c>
      <c r="G233" s="103">
        <f t="shared" si="68"/>
        <v>0</v>
      </c>
      <c r="H233" s="103">
        <f t="shared" si="69"/>
        <v>0</v>
      </c>
      <c r="I233" s="103">
        <f t="shared" si="70"/>
        <v>0</v>
      </c>
    </row>
    <row r="234" spans="1:9" ht="14.4" customHeight="1" x14ac:dyDescent="0.3">
      <c r="A234" s="2" t="s">
        <v>247</v>
      </c>
      <c r="B234" s="103">
        <v>69226.89</v>
      </c>
      <c r="C234" s="103">
        <v>37603.42</v>
      </c>
      <c r="D234" s="103">
        <v>383405.56</v>
      </c>
      <c r="E234" s="103">
        <v>251475.70680399999</v>
      </c>
      <c r="F234" s="103">
        <v>131929.85319599899</v>
      </c>
      <c r="G234" s="103">
        <f t="shared" si="68"/>
        <v>320702.59680399997</v>
      </c>
      <c r="H234" s="103">
        <f t="shared" si="69"/>
        <v>169533.27319599898</v>
      </c>
      <c r="I234" s="103">
        <f t="shared" si="70"/>
        <v>490235.86999999895</v>
      </c>
    </row>
    <row r="235" spans="1:9" ht="14.4" customHeight="1" x14ac:dyDescent="0.3">
      <c r="A235" s="2" t="s">
        <v>248</v>
      </c>
      <c r="B235" s="103">
        <v>18942</v>
      </c>
      <c r="C235" s="103">
        <v>0</v>
      </c>
      <c r="D235" s="103">
        <v>1082918.05999999</v>
      </c>
      <c r="E235" s="103">
        <v>710285.95555399905</v>
      </c>
      <c r="F235" s="103">
        <v>372632.10444599902</v>
      </c>
      <c r="G235" s="103">
        <f t="shared" si="68"/>
        <v>729227.95555399905</v>
      </c>
      <c r="H235" s="103">
        <f t="shared" si="69"/>
        <v>372632.10444599902</v>
      </c>
      <c r="I235" s="103">
        <f t="shared" si="70"/>
        <v>1101860.0599999982</v>
      </c>
    </row>
    <row r="236" spans="1:9" ht="14.4" customHeight="1" x14ac:dyDescent="0.3">
      <c r="A236" s="2" t="s">
        <v>249</v>
      </c>
      <c r="B236" s="103">
        <v>0</v>
      </c>
      <c r="C236" s="103">
        <v>73637.460000000006</v>
      </c>
      <c r="D236" s="103">
        <v>0</v>
      </c>
      <c r="E236" s="103">
        <v>0</v>
      </c>
      <c r="F236" s="103">
        <v>0</v>
      </c>
      <c r="G236" s="103">
        <f t="shared" si="68"/>
        <v>0</v>
      </c>
      <c r="H236" s="103">
        <f t="shared" si="69"/>
        <v>73637.460000000006</v>
      </c>
      <c r="I236" s="103">
        <f t="shared" si="70"/>
        <v>73637.460000000006</v>
      </c>
    </row>
    <row r="237" spans="1:9" ht="14.4" customHeight="1" x14ac:dyDescent="0.3">
      <c r="A237" s="2" t="s">
        <v>250</v>
      </c>
      <c r="B237" s="103">
        <v>46081.91</v>
      </c>
      <c r="C237" s="103">
        <v>0</v>
      </c>
      <c r="D237" s="103">
        <v>1505404.36</v>
      </c>
      <c r="E237" s="103">
        <v>987394.71972399997</v>
      </c>
      <c r="F237" s="103">
        <v>518009.64027600002</v>
      </c>
      <c r="G237" s="103">
        <f t="shared" si="68"/>
        <v>1033476.629724</v>
      </c>
      <c r="H237" s="103">
        <f t="shared" si="69"/>
        <v>518009.64027600002</v>
      </c>
      <c r="I237" s="103">
        <f t="shared" si="70"/>
        <v>1551486.27</v>
      </c>
    </row>
    <row r="238" spans="1:9" ht="14.4" customHeight="1" x14ac:dyDescent="0.3">
      <c r="A238" s="2" t="s">
        <v>251</v>
      </c>
      <c r="B238" s="104">
        <f>SUM(B225:B237)</f>
        <v>3835081.5799999894</v>
      </c>
      <c r="C238" s="104">
        <f t="shared" ref="C238:I238" si="71">SUM(C225:C237)</f>
        <v>1548842.0799999987</v>
      </c>
      <c r="D238" s="104">
        <f t="shared" si="71"/>
        <v>11448121.63999998</v>
      </c>
      <c r="E238" s="104">
        <f t="shared" si="71"/>
        <v>7457682.9195629973</v>
      </c>
      <c r="F238" s="104">
        <f t="shared" si="71"/>
        <v>3990438.7204369856</v>
      </c>
      <c r="G238" s="104">
        <f t="shared" si="71"/>
        <v>11292764.499562986</v>
      </c>
      <c r="H238" s="104">
        <f t="shared" si="71"/>
        <v>5539280.8004369838</v>
      </c>
      <c r="I238" s="104">
        <f t="shared" si="71"/>
        <v>16832045.299999975</v>
      </c>
    </row>
    <row r="239" spans="1:9" ht="14.4" customHeight="1" thickBot="1" x14ac:dyDescent="0.35">
      <c r="A239" s="2" t="s">
        <v>252</v>
      </c>
      <c r="B239" s="104">
        <f>B136+B166+B204+B211+B220+B223+B238</f>
        <v>38914976.859999955</v>
      </c>
      <c r="C239" s="104">
        <f t="shared" ref="C239:I239" si="72">C136+C166+C204+C211+C220+C223+C238</f>
        <v>10941932.979999993</v>
      </c>
      <c r="D239" s="104">
        <f t="shared" si="72"/>
        <v>15275508.70999998</v>
      </c>
      <c r="E239" s="104">
        <f t="shared" si="72"/>
        <v>9685552.525194997</v>
      </c>
      <c r="F239" s="104">
        <f t="shared" si="72"/>
        <v>5589956.1848049853</v>
      </c>
      <c r="G239" s="104">
        <f t="shared" si="72"/>
        <v>48600529.38519495</v>
      </c>
      <c r="H239" s="104">
        <f t="shared" si="72"/>
        <v>16531889.16480498</v>
      </c>
      <c r="I239" s="104">
        <f t="shared" si="72"/>
        <v>65132418.549999937</v>
      </c>
    </row>
    <row r="240" spans="1:9" ht="14.4" customHeight="1" thickTop="1" x14ac:dyDescent="0.3">
      <c r="B240" s="109"/>
      <c r="C240" s="109"/>
      <c r="D240" s="109"/>
      <c r="E240" s="109"/>
      <c r="F240" s="109"/>
      <c r="G240" s="109"/>
      <c r="H240" s="109"/>
      <c r="I240" s="109"/>
    </row>
    <row r="241" spans="1:9" ht="14.4" customHeight="1" x14ac:dyDescent="0.3">
      <c r="A241" s="2" t="s">
        <v>253</v>
      </c>
      <c r="B241" s="103"/>
      <c r="C241" s="103"/>
      <c r="D241" s="103"/>
      <c r="E241" s="103"/>
      <c r="F241" s="103"/>
      <c r="G241" s="103"/>
      <c r="H241" s="103"/>
      <c r="I241" s="103"/>
    </row>
    <row r="242" spans="1:9" ht="14.4" customHeight="1" x14ac:dyDescent="0.3">
      <c r="A242" s="7" t="s">
        <v>254</v>
      </c>
      <c r="B242" s="103"/>
      <c r="C242" s="103"/>
      <c r="D242" s="103"/>
      <c r="E242" s="103"/>
      <c r="F242" s="103"/>
      <c r="G242" s="103"/>
      <c r="H242" s="103"/>
      <c r="I242" s="103"/>
    </row>
    <row r="243" spans="1:9" ht="14.4" customHeight="1" x14ac:dyDescent="0.3">
      <c r="A243" s="2" t="s">
        <v>255</v>
      </c>
      <c r="B243" s="103">
        <v>25906281.309999999</v>
      </c>
      <c r="C243" s="103">
        <v>8623298.25</v>
      </c>
      <c r="D243" s="103">
        <v>2420098.15</v>
      </c>
      <c r="E243" s="103">
        <v>1587342.376585</v>
      </c>
      <c r="F243" s="103">
        <v>832755.77341499901</v>
      </c>
      <c r="G243" s="103">
        <f t="shared" ref="G243:G244" si="73">B243+E243</f>
        <v>27493623.686584998</v>
      </c>
      <c r="H243" s="103">
        <f t="shared" ref="H243:H244" si="74">C243+F243</f>
        <v>9456054.0234149992</v>
      </c>
      <c r="I243" s="103">
        <f t="shared" ref="I243:I244" si="75">SUM(G243:H243)</f>
        <v>36949677.709999993</v>
      </c>
    </row>
    <row r="244" spans="1:9" ht="14.4" customHeight="1" x14ac:dyDescent="0.3">
      <c r="A244" s="2" t="s">
        <v>256</v>
      </c>
      <c r="B244" s="103">
        <v>1018813.74</v>
      </c>
      <c r="C244" s="103">
        <v>15930.45</v>
      </c>
      <c r="D244" s="103">
        <v>0</v>
      </c>
      <c r="E244" s="103">
        <v>0</v>
      </c>
      <c r="F244" s="103">
        <v>0</v>
      </c>
      <c r="G244" s="103">
        <f t="shared" si="73"/>
        <v>1018813.74</v>
      </c>
      <c r="H244" s="103">
        <f t="shared" si="74"/>
        <v>15930.45</v>
      </c>
      <c r="I244" s="103">
        <f t="shared" si="75"/>
        <v>1034744.19</v>
      </c>
    </row>
    <row r="245" spans="1:9" ht="14.4" customHeight="1" x14ac:dyDescent="0.3">
      <c r="A245" s="2" t="s">
        <v>257</v>
      </c>
      <c r="B245" s="104">
        <f>SUM(B243:B244)</f>
        <v>26925095.049999997</v>
      </c>
      <c r="C245" s="104">
        <f t="shared" ref="C245:I245" si="76">SUM(C243:C244)</f>
        <v>8639228.6999999993</v>
      </c>
      <c r="D245" s="104">
        <f t="shared" si="76"/>
        <v>2420098.15</v>
      </c>
      <c r="E245" s="104">
        <f t="shared" si="76"/>
        <v>1587342.376585</v>
      </c>
      <c r="F245" s="104">
        <f t="shared" si="76"/>
        <v>832755.77341499901</v>
      </c>
      <c r="G245" s="104">
        <f t="shared" si="76"/>
        <v>28512437.426584996</v>
      </c>
      <c r="H245" s="104">
        <f t="shared" si="76"/>
        <v>9471984.4734149985</v>
      </c>
      <c r="I245" s="104">
        <f t="shared" si="76"/>
        <v>37984421.899999991</v>
      </c>
    </row>
    <row r="246" spans="1:9" ht="14.4" customHeight="1" x14ac:dyDescent="0.3">
      <c r="A246" s="7" t="s">
        <v>258</v>
      </c>
      <c r="B246" s="103"/>
      <c r="C246" s="103"/>
      <c r="D246" s="103"/>
      <c r="E246" s="103"/>
      <c r="F246" s="103"/>
      <c r="G246" s="103"/>
      <c r="H246" s="103"/>
      <c r="I246" s="103"/>
    </row>
    <row r="247" spans="1:9" ht="14.4" customHeight="1" x14ac:dyDescent="0.3">
      <c r="A247" s="2" t="s">
        <v>259</v>
      </c>
      <c r="B247" s="103">
        <v>1312265.47999999</v>
      </c>
      <c r="C247" s="103">
        <v>273007.67</v>
      </c>
      <c r="D247" s="103">
        <v>4549747.7699999996</v>
      </c>
      <c r="E247" s="103">
        <v>2984179.562343</v>
      </c>
      <c r="F247" s="103">
        <v>1565568.20765699</v>
      </c>
      <c r="G247" s="103">
        <f t="shared" ref="G247:G249" si="77">B247+E247</f>
        <v>4296445.0423429897</v>
      </c>
      <c r="H247" s="103">
        <f t="shared" ref="H247:H249" si="78">C247+F247</f>
        <v>1838575.87765699</v>
      </c>
      <c r="I247" s="103">
        <f t="shared" ref="I247:I249" si="79">SUM(G247:H247)</f>
        <v>6135020.9199999794</v>
      </c>
    </row>
    <row r="248" spans="1:9" ht="14.4" customHeight="1" x14ac:dyDescent="0.3">
      <c r="A248" s="2" t="s">
        <v>260</v>
      </c>
      <c r="B248" s="103">
        <v>971366.74</v>
      </c>
      <c r="C248" s="103">
        <v>0</v>
      </c>
      <c r="D248" s="103">
        <v>0</v>
      </c>
      <c r="E248" s="103">
        <v>0</v>
      </c>
      <c r="F248" s="103">
        <v>0</v>
      </c>
      <c r="G248" s="103">
        <f t="shared" si="77"/>
        <v>971366.74</v>
      </c>
      <c r="H248" s="103">
        <f t="shared" si="78"/>
        <v>0</v>
      </c>
      <c r="I248" s="103">
        <f t="shared" si="79"/>
        <v>971366.74</v>
      </c>
    </row>
    <row r="249" spans="1:9" ht="14.4" customHeight="1" x14ac:dyDescent="0.3">
      <c r="A249" s="2" t="s">
        <v>261</v>
      </c>
      <c r="B249" s="103">
        <v>299785.17</v>
      </c>
      <c r="C249" s="103">
        <v>12833.95</v>
      </c>
      <c r="D249" s="103">
        <v>0</v>
      </c>
      <c r="E249" s="103">
        <v>0</v>
      </c>
      <c r="F249" s="103">
        <v>0</v>
      </c>
      <c r="G249" s="103">
        <f t="shared" si="77"/>
        <v>299785.17</v>
      </c>
      <c r="H249" s="103">
        <f t="shared" si="78"/>
        <v>12833.95</v>
      </c>
      <c r="I249" s="103">
        <f t="shared" si="79"/>
        <v>312619.12</v>
      </c>
    </row>
    <row r="250" spans="1:9" ht="14.4" customHeight="1" x14ac:dyDescent="0.3">
      <c r="A250" s="2" t="s">
        <v>262</v>
      </c>
      <c r="B250" s="104">
        <f>SUM(B247:B249)</f>
        <v>2583417.3899999899</v>
      </c>
      <c r="C250" s="104">
        <f t="shared" ref="C250:I250" si="80">SUM(C247:C249)</f>
        <v>285841.62</v>
      </c>
      <c r="D250" s="104">
        <f t="shared" si="80"/>
        <v>4549747.7699999996</v>
      </c>
      <c r="E250" s="104">
        <f t="shared" si="80"/>
        <v>2984179.562343</v>
      </c>
      <c r="F250" s="104">
        <f t="shared" si="80"/>
        <v>1565568.20765699</v>
      </c>
      <c r="G250" s="104">
        <f t="shared" si="80"/>
        <v>5567596.9523429899</v>
      </c>
      <c r="H250" s="104">
        <f t="shared" si="80"/>
        <v>1851409.8276569899</v>
      </c>
      <c r="I250" s="104">
        <f t="shared" si="80"/>
        <v>7419006.7799999798</v>
      </c>
    </row>
    <row r="251" spans="1:9" ht="14.4" customHeight="1" x14ac:dyDescent="0.3">
      <c r="A251" s="7" t="s">
        <v>263</v>
      </c>
      <c r="B251" s="103"/>
      <c r="C251" s="103"/>
      <c r="D251" s="103"/>
      <c r="E251" s="103"/>
      <c r="F251" s="103"/>
      <c r="G251" s="103"/>
      <c r="H251" s="103"/>
      <c r="I251" s="103"/>
    </row>
    <row r="252" spans="1:9" ht="14.4" customHeight="1" x14ac:dyDescent="0.3">
      <c r="A252" s="2" t="s">
        <v>264</v>
      </c>
      <c r="B252" s="103">
        <v>2934578.88</v>
      </c>
      <c r="C252" s="103">
        <v>0</v>
      </c>
      <c r="D252" s="103">
        <v>0</v>
      </c>
      <c r="E252" s="103">
        <v>0</v>
      </c>
      <c r="F252" s="103">
        <v>0</v>
      </c>
      <c r="G252" s="103">
        <f t="shared" ref="G252" si="81">B252+E252</f>
        <v>2934578.88</v>
      </c>
      <c r="H252" s="103">
        <f t="shared" ref="H252" si="82">C252+F252</f>
        <v>0</v>
      </c>
      <c r="I252" s="103">
        <f t="shared" ref="I252" si="83">SUM(G252:H252)</f>
        <v>2934578.88</v>
      </c>
    </row>
    <row r="253" spans="1:9" ht="14.4" customHeight="1" x14ac:dyDescent="0.3">
      <c r="A253" s="2" t="s">
        <v>265</v>
      </c>
      <c r="B253" s="104">
        <f>SUM(B252)</f>
        <v>2934578.88</v>
      </c>
      <c r="C253" s="104">
        <f t="shared" ref="C253:I253" si="84">SUM(C252)</f>
        <v>0</v>
      </c>
      <c r="D253" s="104">
        <f t="shared" si="84"/>
        <v>0</v>
      </c>
      <c r="E253" s="104">
        <f t="shared" si="84"/>
        <v>0</v>
      </c>
      <c r="F253" s="104">
        <f t="shared" si="84"/>
        <v>0</v>
      </c>
      <c r="G253" s="104">
        <f t="shared" si="84"/>
        <v>2934578.88</v>
      </c>
      <c r="H253" s="104">
        <f t="shared" si="84"/>
        <v>0</v>
      </c>
      <c r="I253" s="104">
        <f t="shared" si="84"/>
        <v>2934578.88</v>
      </c>
    </row>
    <row r="254" spans="1:9" ht="14.4" customHeight="1" x14ac:dyDescent="0.3">
      <c r="A254" s="7" t="s">
        <v>266</v>
      </c>
      <c r="B254" s="103"/>
      <c r="C254" s="103"/>
      <c r="D254" s="103"/>
      <c r="E254" s="103"/>
      <c r="F254" s="103"/>
      <c r="G254" s="103"/>
      <c r="H254" s="103"/>
      <c r="I254" s="103"/>
    </row>
    <row r="255" spans="1:9" ht="14.4" customHeight="1" x14ac:dyDescent="0.3">
      <c r="A255" s="2" t="s">
        <v>267</v>
      </c>
      <c r="B255" s="103">
        <v>1138569.75</v>
      </c>
      <c r="C255" s="103">
        <v>766720.46</v>
      </c>
      <c r="D255" s="103">
        <v>0</v>
      </c>
      <c r="E255" s="103">
        <v>0</v>
      </c>
      <c r="F255" s="103">
        <v>0</v>
      </c>
      <c r="G255" s="103">
        <f t="shared" ref="G255:G260" si="85">B255+E255</f>
        <v>1138569.75</v>
      </c>
      <c r="H255" s="103">
        <f t="shared" ref="H255:H260" si="86">C255+F255</f>
        <v>766720.46</v>
      </c>
      <c r="I255" s="103">
        <f t="shared" ref="I255:I260" si="87">SUM(G255:H255)</f>
        <v>1905290.21</v>
      </c>
    </row>
    <row r="256" spans="1:9" ht="14.4" customHeight="1" x14ac:dyDescent="0.3">
      <c r="A256" s="2" t="s">
        <v>268</v>
      </c>
      <c r="B256" s="103">
        <v>-3370903.68</v>
      </c>
      <c r="C256" s="103">
        <v>0</v>
      </c>
      <c r="D256" s="103">
        <v>0</v>
      </c>
      <c r="E256" s="103">
        <v>0</v>
      </c>
      <c r="F256" s="103">
        <v>0</v>
      </c>
      <c r="G256" s="103">
        <f t="shared" si="85"/>
        <v>-3370903.68</v>
      </c>
      <c r="H256" s="103">
        <f t="shared" si="86"/>
        <v>0</v>
      </c>
      <c r="I256" s="103">
        <f t="shared" si="87"/>
        <v>-3370903.68</v>
      </c>
    </row>
    <row r="257" spans="1:9" ht="14.4" customHeight="1" x14ac:dyDescent="0.3">
      <c r="A257" s="2" t="s">
        <v>269</v>
      </c>
      <c r="B257" s="103">
        <v>-62949.08</v>
      </c>
      <c r="C257" s="103">
        <v>2165.42</v>
      </c>
      <c r="D257" s="103">
        <v>0</v>
      </c>
      <c r="E257" s="103">
        <v>0</v>
      </c>
      <c r="F257" s="103">
        <v>0</v>
      </c>
      <c r="G257" s="103">
        <f t="shared" si="85"/>
        <v>-62949.08</v>
      </c>
      <c r="H257" s="103">
        <f t="shared" si="86"/>
        <v>2165.42</v>
      </c>
      <c r="I257" s="103">
        <f t="shared" si="87"/>
        <v>-60783.66</v>
      </c>
    </row>
    <row r="258" spans="1:9" ht="14.4" customHeight="1" x14ac:dyDescent="0.3">
      <c r="A258" s="2" t="s">
        <v>270</v>
      </c>
      <c r="B258" s="103">
        <v>-696.2</v>
      </c>
      <c r="C258" s="103">
        <v>7526.78</v>
      </c>
      <c r="D258" s="103">
        <v>0</v>
      </c>
      <c r="E258" s="103">
        <v>0</v>
      </c>
      <c r="F258" s="103">
        <v>0</v>
      </c>
      <c r="G258" s="103">
        <f t="shared" si="85"/>
        <v>-696.2</v>
      </c>
      <c r="H258" s="103">
        <f t="shared" si="86"/>
        <v>7526.78</v>
      </c>
      <c r="I258" s="103">
        <f t="shared" si="87"/>
        <v>6830.58</v>
      </c>
    </row>
    <row r="259" spans="1:9" ht="14.4" customHeight="1" x14ac:dyDescent="0.3">
      <c r="A259" s="2" t="s">
        <v>271</v>
      </c>
      <c r="B259" s="103">
        <v>-700.45</v>
      </c>
      <c r="C259" s="103">
        <v>0</v>
      </c>
      <c r="D259" s="103">
        <v>0</v>
      </c>
      <c r="E259" s="103">
        <v>0</v>
      </c>
      <c r="F259" s="103">
        <v>0</v>
      </c>
      <c r="G259" s="103">
        <f t="shared" si="85"/>
        <v>-700.45</v>
      </c>
      <c r="H259" s="103">
        <f t="shared" si="86"/>
        <v>0</v>
      </c>
      <c r="I259" s="103">
        <f t="shared" si="87"/>
        <v>-700.45</v>
      </c>
    </row>
    <row r="260" spans="1:9" ht="14.4" customHeight="1" x14ac:dyDescent="0.3">
      <c r="A260" s="2" t="s">
        <v>272</v>
      </c>
      <c r="B260" s="103">
        <v>0</v>
      </c>
      <c r="C260" s="103">
        <v>0</v>
      </c>
      <c r="D260" s="103">
        <v>0</v>
      </c>
      <c r="E260" s="103">
        <v>0</v>
      </c>
      <c r="F260" s="103">
        <v>0</v>
      </c>
      <c r="G260" s="103">
        <f t="shared" si="85"/>
        <v>0</v>
      </c>
      <c r="H260" s="103">
        <f t="shared" si="86"/>
        <v>0</v>
      </c>
      <c r="I260" s="103">
        <f t="shared" si="87"/>
        <v>0</v>
      </c>
    </row>
    <row r="261" spans="1:9" ht="14.4" customHeight="1" x14ac:dyDescent="0.3">
      <c r="A261" s="2" t="s">
        <v>273</v>
      </c>
      <c r="B261" s="104">
        <f>SUM(B255:B260)</f>
        <v>-2296679.6600000006</v>
      </c>
      <c r="C261" s="104">
        <f t="shared" ref="C261:I261" si="88">SUM(C255:C260)</f>
        <v>776412.66</v>
      </c>
      <c r="D261" s="104">
        <f t="shared" si="88"/>
        <v>0</v>
      </c>
      <c r="E261" s="104">
        <f t="shared" si="88"/>
        <v>0</v>
      </c>
      <c r="F261" s="104">
        <f t="shared" si="88"/>
        <v>0</v>
      </c>
      <c r="G261" s="104">
        <f t="shared" si="88"/>
        <v>-2296679.6600000006</v>
      </c>
      <c r="H261" s="104">
        <f t="shared" si="88"/>
        <v>776412.66</v>
      </c>
      <c r="I261" s="104">
        <f t="shared" si="88"/>
        <v>-1520267</v>
      </c>
    </row>
    <row r="262" spans="1:9" ht="14.4" customHeight="1" x14ac:dyDescent="0.3">
      <c r="A262" s="7" t="s">
        <v>274</v>
      </c>
      <c r="B262" s="103"/>
      <c r="C262" s="103"/>
      <c r="D262" s="103"/>
      <c r="E262" s="103"/>
      <c r="F262" s="103"/>
      <c r="G262" s="103"/>
      <c r="H262" s="103"/>
      <c r="I262" s="103"/>
    </row>
    <row r="263" spans="1:9" ht="14.4" customHeight="1" x14ac:dyDescent="0.3">
      <c r="A263" s="2" t="s">
        <v>275</v>
      </c>
      <c r="B263" s="103">
        <v>-1759474.07</v>
      </c>
      <c r="C263" s="103">
        <v>0</v>
      </c>
      <c r="D263" s="103">
        <v>0</v>
      </c>
      <c r="E263" s="103">
        <v>0</v>
      </c>
      <c r="F263" s="103">
        <v>0</v>
      </c>
      <c r="G263" s="103">
        <f t="shared" ref="G263:G264" si="89">B263+E263</f>
        <v>-1759474.07</v>
      </c>
      <c r="H263" s="103">
        <f t="shared" ref="H263:H264" si="90">C263+F263</f>
        <v>0</v>
      </c>
      <c r="I263" s="103">
        <f t="shared" ref="I263:I264" si="91">SUM(G263:H263)</f>
        <v>-1759474.07</v>
      </c>
    </row>
    <row r="264" spans="1:9" ht="14.4" customHeight="1" x14ac:dyDescent="0.3">
      <c r="A264" s="2" t="s">
        <v>276</v>
      </c>
      <c r="B264" s="103">
        <v>4036490.98</v>
      </c>
      <c r="C264" s="103">
        <v>0</v>
      </c>
      <c r="D264" s="103">
        <v>0</v>
      </c>
      <c r="E264" s="103">
        <v>0</v>
      </c>
      <c r="F264" s="103">
        <v>0</v>
      </c>
      <c r="G264" s="103">
        <f t="shared" si="89"/>
        <v>4036490.98</v>
      </c>
      <c r="H264" s="103">
        <f t="shared" si="90"/>
        <v>0</v>
      </c>
      <c r="I264" s="103">
        <f t="shared" si="91"/>
        <v>4036490.98</v>
      </c>
    </row>
    <row r="265" spans="1:9" ht="14.4" customHeight="1" x14ac:dyDescent="0.3">
      <c r="A265" s="2" t="s">
        <v>277</v>
      </c>
      <c r="B265" s="104">
        <f>SUM(B263:B264)</f>
        <v>2277016.91</v>
      </c>
      <c r="C265" s="104">
        <f t="shared" ref="C265:I265" si="92">SUM(C263:C264)</f>
        <v>0</v>
      </c>
      <c r="D265" s="104">
        <f t="shared" si="92"/>
        <v>0</v>
      </c>
      <c r="E265" s="104">
        <f t="shared" si="92"/>
        <v>0</v>
      </c>
      <c r="F265" s="104">
        <f t="shared" si="92"/>
        <v>0</v>
      </c>
      <c r="G265" s="104">
        <f t="shared" si="92"/>
        <v>2277016.91</v>
      </c>
      <c r="H265" s="104">
        <f t="shared" si="92"/>
        <v>0</v>
      </c>
      <c r="I265" s="104">
        <f t="shared" si="92"/>
        <v>2277016.91</v>
      </c>
    </row>
    <row r="266" spans="1:9" ht="14.4" customHeight="1" thickBot="1" x14ac:dyDescent="0.35">
      <c r="A266" s="2" t="s">
        <v>278</v>
      </c>
      <c r="B266" s="104">
        <f>B245+B250+B253+B261+B265</f>
        <v>32423428.569999985</v>
      </c>
      <c r="C266" s="104">
        <f t="shared" ref="C266:I266" si="93">C245+C250+C253+C261+C265</f>
        <v>9701482.9799999986</v>
      </c>
      <c r="D266" s="104">
        <f t="shared" si="93"/>
        <v>6969845.9199999999</v>
      </c>
      <c r="E266" s="104">
        <f t="shared" si="93"/>
        <v>4571521.9389279997</v>
      </c>
      <c r="F266" s="104">
        <f t="shared" si="93"/>
        <v>2398323.9810719891</v>
      </c>
      <c r="G266" s="104">
        <f t="shared" si="93"/>
        <v>36994950.508927986</v>
      </c>
      <c r="H266" s="104">
        <f t="shared" si="93"/>
        <v>12099806.961071989</v>
      </c>
      <c r="I266" s="104">
        <f t="shared" si="93"/>
        <v>49094757.469999969</v>
      </c>
    </row>
    <row r="267" spans="1:9" ht="14.4" customHeight="1" thickTop="1" x14ac:dyDescent="0.3">
      <c r="A267" s="2" t="s">
        <v>279</v>
      </c>
      <c r="B267" s="109"/>
      <c r="C267" s="109"/>
      <c r="D267" s="109"/>
      <c r="E267" s="109"/>
      <c r="F267" s="109"/>
      <c r="G267" s="109"/>
      <c r="H267" s="109"/>
      <c r="I267" s="109"/>
    </row>
    <row r="268" spans="1:9" ht="14.4" customHeight="1" x14ac:dyDescent="0.3">
      <c r="A268" s="7" t="s">
        <v>280</v>
      </c>
      <c r="B268" s="103"/>
      <c r="C268" s="103"/>
      <c r="D268" s="103"/>
      <c r="E268" s="103"/>
      <c r="F268" s="103"/>
      <c r="G268" s="103"/>
      <c r="H268" s="103"/>
      <c r="I268" s="103"/>
    </row>
    <row r="269" spans="1:9" ht="14.4" customHeight="1" x14ac:dyDescent="0.3">
      <c r="A269" s="2" t="s">
        <v>281</v>
      </c>
      <c r="B269" s="103">
        <v>23222019.169999901</v>
      </c>
      <c r="C269" s="103">
        <v>13194905.439999999</v>
      </c>
      <c r="D269" s="103">
        <v>454463.59</v>
      </c>
      <c r="E269" s="103">
        <v>298082.66868100001</v>
      </c>
      <c r="F269" s="103">
        <v>156380.92131899999</v>
      </c>
      <c r="G269" s="103">
        <f t="shared" ref="G269" si="94">B269+E269</f>
        <v>23520101.838680901</v>
      </c>
      <c r="H269" s="103">
        <f t="shared" ref="H269" si="95">C269+F269</f>
        <v>13351286.361319</v>
      </c>
      <c r="I269" s="103">
        <f t="shared" ref="I269" si="96">SUM(G269:H269)</f>
        <v>36871388.199999899</v>
      </c>
    </row>
    <row r="270" spans="1:9" ht="14.4" customHeight="1" x14ac:dyDescent="0.3">
      <c r="A270" s="2" t="s">
        <v>282</v>
      </c>
      <c r="B270" s="104">
        <f>SUM(B269)</f>
        <v>23222019.169999901</v>
      </c>
      <c r="C270" s="104">
        <f t="shared" ref="C270:I270" si="97">SUM(C269)</f>
        <v>13194905.439999999</v>
      </c>
      <c r="D270" s="104">
        <f t="shared" si="97"/>
        <v>454463.59</v>
      </c>
      <c r="E270" s="104">
        <f t="shared" si="97"/>
        <v>298082.66868100001</v>
      </c>
      <c r="F270" s="104">
        <f t="shared" si="97"/>
        <v>156380.92131899999</v>
      </c>
      <c r="G270" s="104">
        <f t="shared" si="97"/>
        <v>23520101.838680901</v>
      </c>
      <c r="H270" s="104">
        <f t="shared" si="97"/>
        <v>13351286.361319</v>
      </c>
      <c r="I270" s="104">
        <f t="shared" si="97"/>
        <v>36871388.199999899</v>
      </c>
    </row>
    <row r="271" spans="1:9" ht="14.4" customHeight="1" x14ac:dyDescent="0.3">
      <c r="A271" s="7" t="s">
        <v>283</v>
      </c>
      <c r="B271" s="103"/>
      <c r="C271" s="103"/>
      <c r="D271" s="103"/>
      <c r="E271" s="103"/>
      <c r="F271" s="103"/>
      <c r="G271" s="103"/>
      <c r="H271" s="103"/>
      <c r="I271" s="103"/>
    </row>
    <row r="272" spans="1:9" ht="14.4" customHeight="1" x14ac:dyDescent="0.3">
      <c r="A272" s="2" t="s">
        <v>284</v>
      </c>
      <c r="B272" s="103">
        <v>0</v>
      </c>
      <c r="C272" s="103">
        <v>0</v>
      </c>
      <c r="D272" s="103">
        <v>0</v>
      </c>
      <c r="E272" s="103">
        <v>0</v>
      </c>
      <c r="F272" s="103">
        <v>0</v>
      </c>
      <c r="G272" s="103">
        <f t="shared" ref="G272:G274" si="98">B272+E272</f>
        <v>0</v>
      </c>
      <c r="H272" s="103">
        <f t="shared" ref="H272:H274" si="99">C272+F272</f>
        <v>0</v>
      </c>
      <c r="I272" s="103">
        <f t="shared" ref="I272:I274" si="100">SUM(G272:H272)</f>
        <v>0</v>
      </c>
    </row>
    <row r="273" spans="1:9" ht="14.4" customHeight="1" x14ac:dyDescent="0.3">
      <c r="A273" s="2" t="s">
        <v>285</v>
      </c>
      <c r="B273" s="103">
        <v>178254.87</v>
      </c>
      <c r="C273" s="103">
        <v>0</v>
      </c>
      <c r="D273" s="103">
        <v>0</v>
      </c>
      <c r="E273" s="103">
        <v>0</v>
      </c>
      <c r="F273" s="103">
        <v>0</v>
      </c>
      <c r="G273" s="103">
        <f t="shared" si="98"/>
        <v>178254.87</v>
      </c>
      <c r="H273" s="103">
        <f t="shared" si="99"/>
        <v>0</v>
      </c>
      <c r="I273" s="103">
        <f t="shared" si="100"/>
        <v>178254.87</v>
      </c>
    </row>
    <row r="274" spans="1:9" ht="14.4" customHeight="1" x14ac:dyDescent="0.3">
      <c r="A274" s="2" t="s">
        <v>286</v>
      </c>
      <c r="B274" s="103">
        <v>398828.88</v>
      </c>
      <c r="C274" s="103">
        <v>7643103.1799999997</v>
      </c>
      <c r="D274" s="103">
        <v>0</v>
      </c>
      <c r="E274" s="103">
        <v>0</v>
      </c>
      <c r="F274" s="103">
        <v>0</v>
      </c>
      <c r="G274" s="103">
        <f t="shared" si="98"/>
        <v>398828.88</v>
      </c>
      <c r="H274" s="103">
        <f t="shared" si="99"/>
        <v>7643103.1799999997</v>
      </c>
      <c r="I274" s="103">
        <f t="shared" si="100"/>
        <v>8041932.0599999996</v>
      </c>
    </row>
    <row r="275" spans="1:9" ht="14.4" customHeight="1" x14ac:dyDescent="0.3">
      <c r="A275" s="2" t="s">
        <v>287</v>
      </c>
      <c r="B275" s="104">
        <f>SUM(B272:B274)</f>
        <v>577083.75</v>
      </c>
      <c r="C275" s="104">
        <f t="shared" ref="C275:I275" si="101">SUM(C272:C274)</f>
        <v>7643103.1799999997</v>
      </c>
      <c r="D275" s="104">
        <f t="shared" si="101"/>
        <v>0</v>
      </c>
      <c r="E275" s="104">
        <f t="shared" si="101"/>
        <v>0</v>
      </c>
      <c r="F275" s="104">
        <f t="shared" si="101"/>
        <v>0</v>
      </c>
      <c r="G275" s="104">
        <f t="shared" si="101"/>
        <v>577083.75</v>
      </c>
      <c r="H275" s="104">
        <f t="shared" si="101"/>
        <v>7643103.1799999997</v>
      </c>
      <c r="I275" s="104">
        <f t="shared" si="101"/>
        <v>8220186.9299999997</v>
      </c>
    </row>
    <row r="276" spans="1:9" ht="14.4" customHeight="1" x14ac:dyDescent="0.3">
      <c r="A276" s="7" t="s">
        <v>288</v>
      </c>
      <c r="B276" s="103"/>
      <c r="C276" s="103"/>
      <c r="D276" s="103"/>
      <c r="E276" s="103"/>
      <c r="F276" s="103"/>
      <c r="G276" s="103"/>
      <c r="H276" s="103"/>
      <c r="I276" s="103"/>
    </row>
    <row r="277" spans="1:9" ht="14.4" customHeight="1" x14ac:dyDescent="0.3">
      <c r="A277" s="2" t="s">
        <v>289</v>
      </c>
      <c r="B277" s="103">
        <v>34446293.719999999</v>
      </c>
      <c r="C277" s="103">
        <v>7701710.6699999999</v>
      </c>
      <c r="D277" s="103">
        <v>0</v>
      </c>
      <c r="E277" s="103">
        <v>0</v>
      </c>
      <c r="F277" s="103">
        <v>0</v>
      </c>
      <c r="G277" s="103">
        <f t="shared" ref="G277:G279" si="102">B277+E277</f>
        <v>34446293.719999999</v>
      </c>
      <c r="H277" s="103">
        <f t="shared" ref="H277:H279" si="103">C277+F277</f>
        <v>7701710.6699999999</v>
      </c>
      <c r="I277" s="103">
        <f t="shared" ref="I277:I279" si="104">SUM(G277:H277)</f>
        <v>42148004.390000001</v>
      </c>
    </row>
    <row r="278" spans="1:9" ht="14.4" customHeight="1" x14ac:dyDescent="0.3">
      <c r="A278" s="2" t="s">
        <v>290</v>
      </c>
      <c r="B278" s="103">
        <v>-23360181.73</v>
      </c>
      <c r="C278" s="103">
        <v>-9018952.4000000004</v>
      </c>
      <c r="D278" s="103">
        <v>0</v>
      </c>
      <c r="E278" s="103">
        <v>0</v>
      </c>
      <c r="F278" s="103">
        <v>0</v>
      </c>
      <c r="G278" s="103">
        <f t="shared" si="102"/>
        <v>-23360181.73</v>
      </c>
      <c r="H278" s="103">
        <f t="shared" si="103"/>
        <v>-9018952.4000000004</v>
      </c>
      <c r="I278" s="103">
        <f t="shared" si="104"/>
        <v>-32379134.130000003</v>
      </c>
    </row>
    <row r="279" spans="1:9" ht="14.4" customHeight="1" x14ac:dyDescent="0.3">
      <c r="A279" s="2" t="s">
        <v>291</v>
      </c>
      <c r="B279" s="103">
        <v>0</v>
      </c>
      <c r="C279" s="103">
        <v>0</v>
      </c>
      <c r="D279" s="103">
        <v>0</v>
      </c>
      <c r="E279" s="103">
        <v>0</v>
      </c>
      <c r="F279" s="103">
        <v>0</v>
      </c>
      <c r="G279" s="103">
        <f t="shared" si="102"/>
        <v>0</v>
      </c>
      <c r="H279" s="103">
        <f t="shared" si="103"/>
        <v>0</v>
      </c>
      <c r="I279" s="103">
        <f t="shared" si="104"/>
        <v>0</v>
      </c>
    </row>
    <row r="280" spans="1:9" ht="14.4" customHeight="1" x14ac:dyDescent="0.3">
      <c r="A280" s="2" t="s">
        <v>292</v>
      </c>
      <c r="B280" s="104">
        <f>SUM(B277:B279)</f>
        <v>11086111.989999998</v>
      </c>
      <c r="C280" s="104">
        <f t="shared" ref="C280:I280" si="105">SUM(C277:C279)</f>
        <v>-1317241.7300000004</v>
      </c>
      <c r="D280" s="104">
        <f t="shared" si="105"/>
        <v>0</v>
      </c>
      <c r="E280" s="104">
        <f t="shared" si="105"/>
        <v>0</v>
      </c>
      <c r="F280" s="104">
        <f t="shared" si="105"/>
        <v>0</v>
      </c>
      <c r="G280" s="104">
        <f t="shared" si="105"/>
        <v>11086111.989999998</v>
      </c>
      <c r="H280" s="104">
        <f t="shared" si="105"/>
        <v>-1317241.7300000004</v>
      </c>
      <c r="I280" s="104">
        <f t="shared" si="105"/>
        <v>9768870.2599999979</v>
      </c>
    </row>
    <row r="281" spans="1:9" ht="14.4" customHeight="1" x14ac:dyDescent="0.3">
      <c r="B281" s="107"/>
      <c r="C281" s="107"/>
      <c r="D281" s="107"/>
      <c r="E281" s="107"/>
      <c r="F281" s="107"/>
      <c r="G281" s="107"/>
      <c r="H281" s="107"/>
      <c r="I281" s="107"/>
    </row>
    <row r="282" spans="1:9" ht="14.4" customHeight="1" thickBot="1" x14ac:dyDescent="0.35">
      <c r="A282" s="5" t="s">
        <v>6</v>
      </c>
      <c r="B282" s="108">
        <f>B64-B239-B266-B270-B275-B280</f>
        <v>66311895.530000165</v>
      </c>
      <c r="C282" s="108">
        <f t="shared" ref="C282:I282" si="106">C64-C239-C266-C270-C275-C280</f>
        <v>34611262.420000136</v>
      </c>
      <c r="D282" s="108">
        <f t="shared" si="106"/>
        <v>-22699818.21999998</v>
      </c>
      <c r="E282" s="108">
        <f t="shared" si="106"/>
        <v>-14555157.132803995</v>
      </c>
      <c r="F282" s="108">
        <f t="shared" si="106"/>
        <v>-8144661.0871959748</v>
      </c>
      <c r="G282" s="108">
        <f t="shared" si="106"/>
        <v>51756738.397196159</v>
      </c>
      <c r="H282" s="108">
        <f t="shared" si="106"/>
        <v>26466601.332804147</v>
      </c>
      <c r="I282" s="108">
        <f t="shared" si="106"/>
        <v>78223339.730000287</v>
      </c>
    </row>
    <row r="283" spans="1:9" ht="14.4" customHeight="1" thickTop="1" x14ac:dyDescent="0.2">
      <c r="B283" s="103"/>
      <c r="C283" s="103"/>
      <c r="D283" s="103"/>
      <c r="E283" s="103"/>
      <c r="F283" s="103"/>
      <c r="G283" s="103"/>
      <c r="H283" s="103"/>
      <c r="I283" s="103"/>
    </row>
    <row r="284" spans="1:9" ht="14.4" customHeight="1" x14ac:dyDescent="0.2">
      <c r="A284" s="5" t="s">
        <v>5</v>
      </c>
      <c r="B284" s="103"/>
      <c r="C284" s="103"/>
      <c r="D284" s="103"/>
      <c r="E284" s="103"/>
      <c r="F284" s="103"/>
      <c r="G284" s="103"/>
      <c r="H284" s="103"/>
      <c r="I284" s="103"/>
    </row>
    <row r="285" spans="1:9" ht="14.4" customHeight="1" x14ac:dyDescent="0.2">
      <c r="A285" s="7" t="s">
        <v>293</v>
      </c>
      <c r="B285" s="103"/>
      <c r="C285" s="103"/>
      <c r="D285" s="103"/>
      <c r="E285" s="103"/>
      <c r="F285" s="103"/>
      <c r="G285" s="103"/>
      <c r="H285" s="103"/>
      <c r="I285" s="103"/>
    </row>
    <row r="286" spans="1:9" ht="14.4" customHeight="1" x14ac:dyDescent="0.2">
      <c r="A286" s="2" t="s">
        <v>294</v>
      </c>
      <c r="B286" s="103">
        <v>31688.720000000001</v>
      </c>
      <c r="C286" s="103">
        <v>0</v>
      </c>
      <c r="D286" s="103">
        <v>0</v>
      </c>
      <c r="E286" s="103">
        <v>0</v>
      </c>
      <c r="F286" s="103">
        <v>0</v>
      </c>
      <c r="G286" s="103">
        <f t="shared" ref="G286:G309" si="107">B286+E286</f>
        <v>31688.720000000001</v>
      </c>
      <c r="H286" s="103">
        <f t="shared" ref="H286:H309" si="108">C286+F286</f>
        <v>0</v>
      </c>
      <c r="I286" s="103">
        <f t="shared" ref="I286:I309" si="109">SUM(G286:H286)</f>
        <v>31688.720000000001</v>
      </c>
    </row>
    <row r="287" spans="1:9" ht="14.4" customHeight="1" x14ac:dyDescent="0.2">
      <c r="A287" s="2" t="s">
        <v>295</v>
      </c>
      <c r="B287" s="103">
        <v>0</v>
      </c>
      <c r="C287" s="103">
        <v>0</v>
      </c>
      <c r="D287" s="103">
        <v>-3423512.57</v>
      </c>
      <c r="E287" s="103">
        <v>-2245481.894663</v>
      </c>
      <c r="F287" s="103">
        <v>-1178030.67533699</v>
      </c>
      <c r="G287" s="103">
        <f t="shared" si="107"/>
        <v>-2245481.894663</v>
      </c>
      <c r="H287" s="103">
        <f t="shared" si="108"/>
        <v>-1178030.67533699</v>
      </c>
      <c r="I287" s="103">
        <f t="shared" si="109"/>
        <v>-3423512.5699999901</v>
      </c>
    </row>
    <row r="288" spans="1:9" ht="14.4" customHeight="1" x14ac:dyDescent="0.2">
      <c r="A288" s="2" t="s">
        <v>296</v>
      </c>
      <c r="B288" s="103">
        <v>0</v>
      </c>
      <c r="C288" s="103">
        <v>0</v>
      </c>
      <c r="D288" s="103">
        <v>-447375.87</v>
      </c>
      <c r="E288" s="103">
        <v>-293433.83313300001</v>
      </c>
      <c r="F288" s="103">
        <v>-153942.03686699999</v>
      </c>
      <c r="G288" s="110">
        <f t="shared" si="107"/>
        <v>-293433.83313300001</v>
      </c>
      <c r="H288" s="110">
        <f t="shared" si="108"/>
        <v>-153942.03686699999</v>
      </c>
      <c r="I288" s="110">
        <f t="shared" si="109"/>
        <v>-447375.87</v>
      </c>
    </row>
    <row r="289" spans="1:9" ht="14.4" customHeight="1" x14ac:dyDescent="0.2">
      <c r="A289" s="2" t="s">
        <v>297</v>
      </c>
      <c r="B289" s="103">
        <v>0</v>
      </c>
      <c r="C289" s="103">
        <v>0</v>
      </c>
      <c r="D289" s="103">
        <v>0</v>
      </c>
      <c r="E289" s="103">
        <v>0</v>
      </c>
      <c r="F289" s="103">
        <v>0</v>
      </c>
      <c r="G289" s="110">
        <f t="shared" si="107"/>
        <v>0</v>
      </c>
      <c r="H289" s="110">
        <f t="shared" si="108"/>
        <v>0</v>
      </c>
      <c r="I289" s="110">
        <f t="shared" si="109"/>
        <v>0</v>
      </c>
    </row>
    <row r="290" spans="1:9" ht="14.4" customHeight="1" x14ac:dyDescent="0.2">
      <c r="A290" s="2" t="s">
        <v>298</v>
      </c>
      <c r="B290" s="103">
        <v>0</v>
      </c>
      <c r="C290" s="103">
        <v>0</v>
      </c>
      <c r="D290" s="103">
        <v>-132324.39000000001</v>
      </c>
      <c r="E290" s="103">
        <v>-86791.567400999993</v>
      </c>
      <c r="F290" s="103">
        <v>-45532.822598999999</v>
      </c>
      <c r="G290" s="110">
        <f t="shared" si="107"/>
        <v>-86791.567400999993</v>
      </c>
      <c r="H290" s="110">
        <f t="shared" si="108"/>
        <v>-45532.822598999999</v>
      </c>
      <c r="I290" s="110">
        <f t="shared" si="109"/>
        <v>-132324.38999999998</v>
      </c>
    </row>
    <row r="291" spans="1:9" ht="14.4" customHeight="1" x14ac:dyDescent="0.2">
      <c r="A291" s="2" t="s">
        <v>299</v>
      </c>
      <c r="B291" s="103">
        <v>0</v>
      </c>
      <c r="C291" s="103">
        <v>0</v>
      </c>
      <c r="D291" s="103">
        <v>36654.03</v>
      </c>
      <c r="E291" s="103">
        <v>24041.378277</v>
      </c>
      <c r="F291" s="103">
        <v>12612.651722999901</v>
      </c>
      <c r="G291" s="103">
        <f t="shared" si="107"/>
        <v>24041.378277</v>
      </c>
      <c r="H291" s="103">
        <f t="shared" si="108"/>
        <v>12612.651722999901</v>
      </c>
      <c r="I291" s="103">
        <f t="shared" si="109"/>
        <v>36654.029999999897</v>
      </c>
    </row>
    <row r="292" spans="1:9" ht="14.4" customHeight="1" x14ac:dyDescent="0.2">
      <c r="A292" s="2" t="s">
        <v>300</v>
      </c>
      <c r="B292" s="103">
        <v>0</v>
      </c>
      <c r="C292" s="103">
        <v>0</v>
      </c>
      <c r="D292" s="103">
        <v>-3098955.24</v>
      </c>
      <c r="E292" s="103">
        <v>-2032604.7419159999</v>
      </c>
      <c r="F292" s="103">
        <v>-1066350.4980839901</v>
      </c>
      <c r="G292" s="103">
        <f t="shared" si="107"/>
        <v>-2032604.7419159999</v>
      </c>
      <c r="H292" s="103">
        <f t="shared" si="108"/>
        <v>-1066350.4980839901</v>
      </c>
      <c r="I292" s="103">
        <f t="shared" si="109"/>
        <v>-3098955.23999999</v>
      </c>
    </row>
    <row r="293" spans="1:9" ht="14.4" customHeight="1" x14ac:dyDescent="0.2">
      <c r="A293" s="2" t="s">
        <v>301</v>
      </c>
      <c r="B293" s="103">
        <v>0</v>
      </c>
      <c r="C293" s="103">
        <v>0</v>
      </c>
      <c r="D293" s="103">
        <v>0</v>
      </c>
      <c r="E293" s="103">
        <v>0</v>
      </c>
      <c r="F293" s="103">
        <v>0</v>
      </c>
      <c r="G293" s="103">
        <f t="shared" si="107"/>
        <v>0</v>
      </c>
      <c r="H293" s="103">
        <f t="shared" si="108"/>
        <v>0</v>
      </c>
      <c r="I293" s="103">
        <f t="shared" si="109"/>
        <v>0</v>
      </c>
    </row>
    <row r="294" spans="1:9" ht="14.4" customHeight="1" x14ac:dyDescent="0.2">
      <c r="A294" s="2" t="s">
        <v>302</v>
      </c>
      <c r="B294" s="103">
        <v>0</v>
      </c>
      <c r="C294" s="103">
        <v>0</v>
      </c>
      <c r="D294" s="103">
        <v>2224537.91</v>
      </c>
      <c r="E294" s="103">
        <v>1459074.4151689999</v>
      </c>
      <c r="F294" s="103">
        <v>765463.49483099999</v>
      </c>
      <c r="G294" s="103">
        <f t="shared" si="107"/>
        <v>1459074.4151689999</v>
      </c>
      <c r="H294" s="103">
        <f t="shared" si="108"/>
        <v>765463.49483099999</v>
      </c>
      <c r="I294" s="103">
        <f t="shared" si="109"/>
        <v>2224537.91</v>
      </c>
    </row>
    <row r="295" spans="1:9" ht="14.4" customHeight="1" x14ac:dyDescent="0.2">
      <c r="A295" s="2" t="s">
        <v>303</v>
      </c>
      <c r="B295" s="103">
        <v>0</v>
      </c>
      <c r="C295" s="103">
        <v>0</v>
      </c>
      <c r="D295" s="103">
        <v>0</v>
      </c>
      <c r="E295" s="103">
        <v>0</v>
      </c>
      <c r="F295" s="103">
        <v>0</v>
      </c>
      <c r="G295" s="103">
        <f t="shared" si="107"/>
        <v>0</v>
      </c>
      <c r="H295" s="103">
        <f t="shared" si="108"/>
        <v>0</v>
      </c>
      <c r="I295" s="103">
        <f t="shared" si="109"/>
        <v>0</v>
      </c>
    </row>
    <row r="296" spans="1:9" ht="14.4" customHeight="1" x14ac:dyDescent="0.2">
      <c r="A296" s="2" t="s">
        <v>304</v>
      </c>
      <c r="B296" s="103">
        <v>0</v>
      </c>
      <c r="C296" s="103">
        <v>0</v>
      </c>
      <c r="D296" s="103">
        <v>0</v>
      </c>
      <c r="E296" s="103">
        <v>0</v>
      </c>
      <c r="F296" s="103">
        <v>0</v>
      </c>
      <c r="G296" s="103">
        <f t="shared" si="107"/>
        <v>0</v>
      </c>
      <c r="H296" s="103">
        <f t="shared" si="108"/>
        <v>0</v>
      </c>
      <c r="I296" s="103">
        <f t="shared" si="109"/>
        <v>0</v>
      </c>
    </row>
    <row r="297" spans="1:9" ht="14.4" customHeight="1" x14ac:dyDescent="0.2">
      <c r="A297" s="2" t="s">
        <v>305</v>
      </c>
      <c r="B297" s="103">
        <v>0</v>
      </c>
      <c r="C297" s="103">
        <v>0</v>
      </c>
      <c r="D297" s="103">
        <v>-735396.76999999897</v>
      </c>
      <c r="E297" s="103">
        <v>-482346.74144299998</v>
      </c>
      <c r="F297" s="103">
        <v>-253050.02855699899</v>
      </c>
      <c r="G297" s="103">
        <f t="shared" si="107"/>
        <v>-482346.74144299998</v>
      </c>
      <c r="H297" s="103">
        <f t="shared" si="108"/>
        <v>-253050.02855699899</v>
      </c>
      <c r="I297" s="103">
        <f t="shared" si="109"/>
        <v>-735396.76999999897</v>
      </c>
    </row>
    <row r="298" spans="1:9" ht="14.4" customHeight="1" x14ac:dyDescent="0.2">
      <c r="A298" s="2" t="s">
        <v>306</v>
      </c>
      <c r="B298" s="103">
        <v>-351692.87</v>
      </c>
      <c r="C298" s="103">
        <v>-402143.83</v>
      </c>
      <c r="D298" s="103">
        <v>-266040.38</v>
      </c>
      <c r="E298" s="103">
        <v>-174495.88524199999</v>
      </c>
      <c r="F298" s="103">
        <v>-91544.494757999899</v>
      </c>
      <c r="G298" s="103">
        <f t="shared" si="107"/>
        <v>-526188.75524199998</v>
      </c>
      <c r="H298" s="103">
        <f t="shared" si="108"/>
        <v>-493688.32475799992</v>
      </c>
      <c r="I298" s="103">
        <f t="shared" si="109"/>
        <v>-1019877.0799999998</v>
      </c>
    </row>
    <row r="299" spans="1:9" ht="14.4" customHeight="1" x14ac:dyDescent="0.2">
      <c r="A299" s="2" t="s">
        <v>307</v>
      </c>
      <c r="B299" s="103">
        <v>-1000</v>
      </c>
      <c r="C299" s="103">
        <v>-450</v>
      </c>
      <c r="D299" s="103">
        <v>-533.67999999999995</v>
      </c>
      <c r="E299" s="103">
        <v>-350.04071199999998</v>
      </c>
      <c r="F299" s="103">
        <v>-183.639287999999</v>
      </c>
      <c r="G299" s="103">
        <f t="shared" si="107"/>
        <v>-1350.040712</v>
      </c>
      <c r="H299" s="103">
        <f t="shared" si="108"/>
        <v>-633.63928799999894</v>
      </c>
      <c r="I299" s="103">
        <f t="shared" si="109"/>
        <v>-1983.6799999999989</v>
      </c>
    </row>
    <row r="300" spans="1:9" ht="14.4" customHeight="1" x14ac:dyDescent="0.2">
      <c r="A300" s="2" t="s">
        <v>308</v>
      </c>
      <c r="B300" s="103">
        <v>0</v>
      </c>
      <c r="C300" s="103">
        <v>0</v>
      </c>
      <c r="D300" s="103">
        <v>0</v>
      </c>
      <c r="E300" s="103">
        <v>0</v>
      </c>
      <c r="F300" s="103">
        <v>0</v>
      </c>
      <c r="G300" s="103">
        <f t="shared" si="107"/>
        <v>0</v>
      </c>
      <c r="H300" s="103">
        <f t="shared" si="108"/>
        <v>0</v>
      </c>
      <c r="I300" s="103">
        <f t="shared" si="109"/>
        <v>0</v>
      </c>
    </row>
    <row r="301" spans="1:9" ht="14.4" customHeight="1" x14ac:dyDescent="0.2">
      <c r="A301" s="2" t="s">
        <v>309</v>
      </c>
      <c r="B301" s="103">
        <v>0</v>
      </c>
      <c r="C301" s="103">
        <v>0</v>
      </c>
      <c r="D301" s="103">
        <v>0</v>
      </c>
      <c r="E301" s="103">
        <v>0</v>
      </c>
      <c r="F301" s="103">
        <v>0</v>
      </c>
      <c r="G301" s="103">
        <f t="shared" si="107"/>
        <v>0</v>
      </c>
      <c r="H301" s="103">
        <f t="shared" si="108"/>
        <v>0</v>
      </c>
      <c r="I301" s="103">
        <f t="shared" si="109"/>
        <v>0</v>
      </c>
    </row>
    <row r="302" spans="1:9" ht="14.4" customHeight="1" x14ac:dyDescent="0.2">
      <c r="A302" s="2" t="s">
        <v>310</v>
      </c>
      <c r="B302" s="103">
        <v>-420619.5</v>
      </c>
      <c r="C302" s="103">
        <v>0</v>
      </c>
      <c r="D302" s="103">
        <v>0</v>
      </c>
      <c r="E302" s="103">
        <v>0</v>
      </c>
      <c r="F302" s="103">
        <v>0</v>
      </c>
      <c r="G302" s="103">
        <f t="shared" si="107"/>
        <v>-420619.5</v>
      </c>
      <c r="H302" s="103">
        <f t="shared" si="108"/>
        <v>0</v>
      </c>
      <c r="I302" s="103">
        <f t="shared" si="109"/>
        <v>-420619.5</v>
      </c>
    </row>
    <row r="303" spans="1:9" ht="14.4" customHeight="1" x14ac:dyDescent="0.2">
      <c r="A303" s="2" t="s">
        <v>311</v>
      </c>
      <c r="B303" s="103">
        <v>0</v>
      </c>
      <c r="C303" s="103">
        <v>0</v>
      </c>
      <c r="D303" s="103">
        <v>0</v>
      </c>
      <c r="E303" s="103">
        <v>0</v>
      </c>
      <c r="F303" s="103">
        <v>0</v>
      </c>
      <c r="G303" s="103">
        <f t="shared" si="107"/>
        <v>0</v>
      </c>
      <c r="H303" s="103">
        <f t="shared" si="108"/>
        <v>0</v>
      </c>
      <c r="I303" s="103">
        <f t="shared" si="109"/>
        <v>0</v>
      </c>
    </row>
    <row r="304" spans="1:9" ht="14.4" customHeight="1" x14ac:dyDescent="0.2">
      <c r="A304" s="2" t="s">
        <v>312</v>
      </c>
      <c r="B304" s="103">
        <v>0</v>
      </c>
      <c r="C304" s="103">
        <v>0</v>
      </c>
      <c r="D304" s="103">
        <v>0</v>
      </c>
      <c r="E304" s="103">
        <v>0</v>
      </c>
      <c r="F304" s="103">
        <v>0</v>
      </c>
      <c r="G304" s="103">
        <f t="shared" si="107"/>
        <v>0</v>
      </c>
      <c r="H304" s="103">
        <f t="shared" si="108"/>
        <v>0</v>
      </c>
      <c r="I304" s="103">
        <f t="shared" si="109"/>
        <v>0</v>
      </c>
    </row>
    <row r="305" spans="1:9" ht="14.4" customHeight="1" x14ac:dyDescent="0.2">
      <c r="A305" s="2" t="s">
        <v>313</v>
      </c>
      <c r="B305" s="103">
        <v>0</v>
      </c>
      <c r="C305" s="103">
        <v>0</v>
      </c>
      <c r="D305" s="103">
        <v>1250</v>
      </c>
      <c r="E305" s="103">
        <v>819.875</v>
      </c>
      <c r="F305" s="103">
        <v>430.12499999999898</v>
      </c>
      <c r="G305" s="103">
        <f t="shared" si="107"/>
        <v>819.875</v>
      </c>
      <c r="H305" s="103">
        <f t="shared" si="108"/>
        <v>430.12499999999898</v>
      </c>
      <c r="I305" s="103">
        <f t="shared" si="109"/>
        <v>1249.9999999999991</v>
      </c>
    </row>
    <row r="306" spans="1:9" ht="14.4" customHeight="1" x14ac:dyDescent="0.2">
      <c r="A306" s="2" t="s">
        <v>314</v>
      </c>
      <c r="B306" s="103">
        <v>0</v>
      </c>
      <c r="C306" s="103">
        <v>0</v>
      </c>
      <c r="D306" s="103">
        <v>-26292.54</v>
      </c>
      <c r="E306" s="103">
        <v>-17245.276986000001</v>
      </c>
      <c r="F306" s="103">
        <v>-9047.2630140000001</v>
      </c>
      <c r="G306" s="103">
        <f t="shared" si="107"/>
        <v>-17245.276986000001</v>
      </c>
      <c r="H306" s="103">
        <f t="shared" si="108"/>
        <v>-9047.2630140000001</v>
      </c>
      <c r="I306" s="103">
        <f t="shared" si="109"/>
        <v>-26292.54</v>
      </c>
    </row>
    <row r="307" spans="1:9" ht="14.4" customHeight="1" x14ac:dyDescent="0.2">
      <c r="A307" s="2" t="s">
        <v>315</v>
      </c>
      <c r="B307" s="103">
        <v>0</v>
      </c>
      <c r="C307" s="103">
        <v>0</v>
      </c>
      <c r="D307" s="103">
        <v>0</v>
      </c>
      <c r="E307" s="103">
        <v>0</v>
      </c>
      <c r="F307" s="103">
        <v>0</v>
      </c>
      <c r="G307" s="103">
        <f t="shared" si="107"/>
        <v>0</v>
      </c>
      <c r="H307" s="103">
        <f t="shared" si="108"/>
        <v>0</v>
      </c>
      <c r="I307" s="103">
        <f t="shared" si="109"/>
        <v>0</v>
      </c>
    </row>
    <row r="308" spans="1:9" ht="14.4" customHeight="1" x14ac:dyDescent="0.2">
      <c r="A308" s="2" t="s">
        <v>316</v>
      </c>
      <c r="B308" s="103">
        <v>0</v>
      </c>
      <c r="C308" s="103">
        <v>0</v>
      </c>
      <c r="D308" s="103">
        <v>383657.04</v>
      </c>
      <c r="E308" s="103">
        <v>251640.65253600001</v>
      </c>
      <c r="F308" s="103">
        <v>132016.387464</v>
      </c>
      <c r="G308" s="103">
        <f t="shared" si="107"/>
        <v>251640.65253600001</v>
      </c>
      <c r="H308" s="103">
        <f t="shared" si="108"/>
        <v>132016.387464</v>
      </c>
      <c r="I308" s="103">
        <f t="shared" si="109"/>
        <v>383657.04000000004</v>
      </c>
    </row>
    <row r="309" spans="1:9" ht="14.4" customHeight="1" x14ac:dyDescent="0.2">
      <c r="A309" s="2" t="s">
        <v>317</v>
      </c>
      <c r="B309" s="103">
        <v>0</v>
      </c>
      <c r="C309" s="103">
        <v>0</v>
      </c>
      <c r="D309" s="103">
        <v>480331.61</v>
      </c>
      <c r="E309" s="103">
        <v>315049.50299900002</v>
      </c>
      <c r="F309" s="103">
        <v>165282.107001</v>
      </c>
      <c r="G309" s="103">
        <f t="shared" si="107"/>
        <v>315049.50299900002</v>
      </c>
      <c r="H309" s="103">
        <f t="shared" si="108"/>
        <v>165282.107001</v>
      </c>
      <c r="I309" s="103">
        <f t="shared" si="109"/>
        <v>480331.61</v>
      </c>
    </row>
    <row r="310" spans="1:9" ht="14.4" customHeight="1" x14ac:dyDescent="0.2">
      <c r="A310" s="2" t="s">
        <v>318</v>
      </c>
      <c r="B310" s="104">
        <f>SUM(B286:B309)</f>
        <v>-741623.65</v>
      </c>
      <c r="C310" s="104">
        <f t="shared" ref="C310:H310" si="110">SUM(C286:C309)</f>
        <v>-402593.83</v>
      </c>
      <c r="D310" s="104">
        <f t="shared" si="110"/>
        <v>-5004000.8499999987</v>
      </c>
      <c r="E310" s="104">
        <f t="shared" si="110"/>
        <v>-3282124.1575149996</v>
      </c>
      <c r="F310" s="104">
        <f t="shared" si="110"/>
        <v>-1721876.6924849788</v>
      </c>
      <c r="G310" s="104">
        <f t="shared" si="110"/>
        <v>-4023747.8075149991</v>
      </c>
      <c r="H310" s="104">
        <f t="shared" si="110"/>
        <v>-2124470.5224849787</v>
      </c>
      <c r="I310" s="104">
        <f>SUM(I286:I309)</f>
        <v>-6148218.3299999777</v>
      </c>
    </row>
    <row r="311" spans="1:9" ht="14.4" customHeight="1" x14ac:dyDescent="0.2">
      <c r="A311" s="7" t="s">
        <v>319</v>
      </c>
      <c r="B311" s="103"/>
      <c r="C311" s="103"/>
      <c r="D311" s="103"/>
      <c r="E311" s="103"/>
      <c r="F311" s="103"/>
      <c r="G311" s="103"/>
      <c r="H311" s="103"/>
      <c r="I311" s="103"/>
    </row>
    <row r="312" spans="1:9" ht="14.4" customHeight="1" x14ac:dyDescent="0.2">
      <c r="A312" s="2" t="s">
        <v>320</v>
      </c>
      <c r="B312" s="103">
        <v>0</v>
      </c>
      <c r="C312" s="103">
        <v>0</v>
      </c>
      <c r="D312" s="103">
        <v>17588552.34</v>
      </c>
      <c r="E312" s="103">
        <v>11536331.479806</v>
      </c>
      <c r="F312" s="103">
        <v>6052220.8601939902</v>
      </c>
      <c r="G312" s="111">
        <f t="shared" ref="G312:G320" si="111">B312+E312</f>
        <v>11536331.479806</v>
      </c>
      <c r="H312" s="111">
        <f t="shared" ref="H312:H320" si="112">C312+F312</f>
        <v>6052220.8601939902</v>
      </c>
      <c r="I312" s="111">
        <f t="shared" ref="I312:I320" si="113">SUM(G312:H312)</f>
        <v>17588552.339999989</v>
      </c>
    </row>
    <row r="313" spans="1:9" ht="14.4" customHeight="1" x14ac:dyDescent="0.2">
      <c r="A313" s="2" t="s">
        <v>321</v>
      </c>
      <c r="B313" s="103">
        <v>0</v>
      </c>
      <c r="C313" s="103">
        <v>0</v>
      </c>
      <c r="D313" s="103">
        <v>0</v>
      </c>
      <c r="E313" s="103">
        <v>0</v>
      </c>
      <c r="F313" s="103">
        <v>0</v>
      </c>
      <c r="G313" s="103">
        <f t="shared" si="111"/>
        <v>0</v>
      </c>
      <c r="H313" s="103">
        <f t="shared" si="112"/>
        <v>0</v>
      </c>
      <c r="I313" s="103">
        <f t="shared" si="113"/>
        <v>0</v>
      </c>
    </row>
    <row r="314" spans="1:9" ht="14.4" customHeight="1" x14ac:dyDescent="0.2">
      <c r="A314" s="2" t="s">
        <v>322</v>
      </c>
      <c r="B314" s="103">
        <v>0</v>
      </c>
      <c r="C314" s="103">
        <v>0</v>
      </c>
      <c r="D314" s="103">
        <v>212443.18999999901</v>
      </c>
      <c r="E314" s="103">
        <v>139341.48832099899</v>
      </c>
      <c r="F314" s="103">
        <v>73101.701678999903</v>
      </c>
      <c r="G314" s="103">
        <f t="shared" si="111"/>
        <v>139341.48832099899</v>
      </c>
      <c r="H314" s="103">
        <f t="shared" si="112"/>
        <v>73101.701678999903</v>
      </c>
      <c r="I314" s="103">
        <f t="shared" si="113"/>
        <v>212443.1899999989</v>
      </c>
    </row>
    <row r="315" spans="1:9" ht="14.4" customHeight="1" x14ac:dyDescent="0.2">
      <c r="A315" s="2" t="s">
        <v>323</v>
      </c>
      <c r="B315" s="103">
        <v>1280.28</v>
      </c>
      <c r="C315" s="103">
        <v>771.76</v>
      </c>
      <c r="D315" s="103">
        <v>215401.65</v>
      </c>
      <c r="E315" s="103">
        <v>141281.94223499999</v>
      </c>
      <c r="F315" s="103">
        <v>74119.707764999999</v>
      </c>
      <c r="G315" s="103">
        <f t="shared" si="111"/>
        <v>142562.22223499999</v>
      </c>
      <c r="H315" s="103">
        <f t="shared" si="112"/>
        <v>74891.467764999994</v>
      </c>
      <c r="I315" s="103">
        <f t="shared" si="113"/>
        <v>217453.69</v>
      </c>
    </row>
    <row r="316" spans="1:9" ht="14.4" customHeight="1" x14ac:dyDescent="0.2">
      <c r="A316" s="2" t="s">
        <v>324</v>
      </c>
      <c r="B316" s="103">
        <v>0</v>
      </c>
      <c r="C316" s="103">
        <v>0</v>
      </c>
      <c r="D316" s="103">
        <v>0</v>
      </c>
      <c r="E316" s="103">
        <v>0</v>
      </c>
      <c r="F316" s="103">
        <v>0</v>
      </c>
      <c r="G316" s="103">
        <f t="shared" si="111"/>
        <v>0</v>
      </c>
      <c r="H316" s="103">
        <f t="shared" si="112"/>
        <v>0</v>
      </c>
      <c r="I316" s="103">
        <f t="shared" si="113"/>
        <v>0</v>
      </c>
    </row>
    <row r="317" spans="1:9" ht="14.4" customHeight="1" x14ac:dyDescent="0.2">
      <c r="A317" s="2" t="s">
        <v>325</v>
      </c>
      <c r="B317" s="103">
        <v>0</v>
      </c>
      <c r="C317" s="103">
        <v>0</v>
      </c>
      <c r="D317" s="103">
        <v>0</v>
      </c>
      <c r="E317" s="103">
        <v>0</v>
      </c>
      <c r="F317" s="103">
        <v>0</v>
      </c>
      <c r="G317" s="103">
        <f t="shared" si="111"/>
        <v>0</v>
      </c>
      <c r="H317" s="103">
        <f t="shared" si="112"/>
        <v>0</v>
      </c>
      <c r="I317" s="103">
        <f t="shared" si="113"/>
        <v>0</v>
      </c>
    </row>
    <row r="318" spans="1:9" ht="14.4" customHeight="1" x14ac:dyDescent="0.2">
      <c r="A318" s="2" t="s">
        <v>326</v>
      </c>
      <c r="B318" s="103">
        <v>0</v>
      </c>
      <c r="C318" s="103">
        <v>0</v>
      </c>
      <c r="D318" s="103">
        <v>0</v>
      </c>
      <c r="E318" s="103">
        <v>0</v>
      </c>
      <c r="F318" s="103">
        <v>0</v>
      </c>
      <c r="G318" s="103">
        <f t="shared" si="111"/>
        <v>0</v>
      </c>
      <c r="H318" s="103">
        <f t="shared" si="112"/>
        <v>0</v>
      </c>
      <c r="I318" s="103">
        <f t="shared" si="113"/>
        <v>0</v>
      </c>
    </row>
    <row r="319" spans="1:9" ht="14.4" customHeight="1" x14ac:dyDescent="0.2">
      <c r="A319" s="2" t="s">
        <v>327</v>
      </c>
      <c r="B319" s="103">
        <v>955218.53999999899</v>
      </c>
      <c r="C319" s="103">
        <v>49067.85</v>
      </c>
      <c r="D319" s="103">
        <v>595856.15999999898</v>
      </c>
      <c r="E319" s="103">
        <v>390822.05534399999</v>
      </c>
      <c r="F319" s="103">
        <v>205034.10465599899</v>
      </c>
      <c r="G319" s="103">
        <f t="shared" si="111"/>
        <v>1346040.5953439991</v>
      </c>
      <c r="H319" s="103">
        <f t="shared" si="112"/>
        <v>254101.954655999</v>
      </c>
      <c r="I319" s="103">
        <f t="shared" si="113"/>
        <v>1600142.5499999982</v>
      </c>
    </row>
    <row r="320" spans="1:9" ht="14.4" customHeight="1" x14ac:dyDescent="0.2">
      <c r="A320" s="2" t="s">
        <v>328</v>
      </c>
      <c r="B320" s="103">
        <v>-392052.3</v>
      </c>
      <c r="C320" s="103">
        <v>-260845.82</v>
      </c>
      <c r="D320" s="103">
        <v>-243398.67</v>
      </c>
      <c r="E320" s="103">
        <v>-159645.187653</v>
      </c>
      <c r="F320" s="103">
        <v>-83753.482346999997</v>
      </c>
      <c r="G320" s="103">
        <f t="shared" si="111"/>
        <v>-551697.48765300005</v>
      </c>
      <c r="H320" s="103">
        <f t="shared" si="112"/>
        <v>-344599.30234699999</v>
      </c>
      <c r="I320" s="103">
        <f t="shared" si="113"/>
        <v>-896296.79</v>
      </c>
    </row>
    <row r="321" spans="1:9" ht="14.4" customHeight="1" x14ac:dyDescent="0.2">
      <c r="A321" s="2" t="s">
        <v>329</v>
      </c>
      <c r="B321" s="104">
        <f>SUM(B312:B320)</f>
        <v>564446.51999999909</v>
      </c>
      <c r="C321" s="104">
        <f t="shared" ref="C321:I321" si="114">SUM(C312:C320)</f>
        <v>-211006.21000000002</v>
      </c>
      <c r="D321" s="104">
        <f t="shared" si="114"/>
        <v>18368854.669999994</v>
      </c>
      <c r="E321" s="104">
        <f t="shared" si="114"/>
        <v>12048131.778053001</v>
      </c>
      <c r="F321" s="104">
        <f t="shared" si="114"/>
        <v>6320722.8919469882</v>
      </c>
      <c r="G321" s="104">
        <f t="shared" si="114"/>
        <v>12612578.298052998</v>
      </c>
      <c r="H321" s="104">
        <f>SUM(H312:H320)</f>
        <v>6109716.6819469891</v>
      </c>
      <c r="I321" s="104">
        <f t="shared" si="114"/>
        <v>18722294.979999986</v>
      </c>
    </row>
    <row r="322" spans="1:9" ht="14.4" customHeight="1" x14ac:dyDescent="0.2">
      <c r="A322" s="7" t="s">
        <v>330</v>
      </c>
      <c r="B322" s="103"/>
      <c r="C322" s="103"/>
      <c r="D322" s="103"/>
      <c r="E322" s="103"/>
      <c r="F322" s="103"/>
      <c r="G322" s="103"/>
      <c r="H322" s="103"/>
      <c r="I322" s="103"/>
    </row>
    <row r="323" spans="1:9" ht="14.4" customHeight="1" x14ac:dyDescent="0.2">
      <c r="A323" s="2" t="s">
        <v>331</v>
      </c>
      <c r="B323" s="103">
        <v>0</v>
      </c>
      <c r="C323" s="103">
        <v>0</v>
      </c>
      <c r="D323" s="103">
        <v>0</v>
      </c>
      <c r="E323" s="103">
        <v>0</v>
      </c>
      <c r="F323" s="103">
        <v>0</v>
      </c>
      <c r="G323" s="103">
        <f t="shared" ref="G323:G324" si="115">B323+E323</f>
        <v>0</v>
      </c>
      <c r="H323" s="103">
        <f t="shared" ref="H323:H324" si="116">C323+F323</f>
        <v>0</v>
      </c>
      <c r="I323" s="103">
        <f t="shared" ref="I323:I324" si="117">SUM(G323:H323)</f>
        <v>0</v>
      </c>
    </row>
    <row r="324" spans="1:9" ht="14.4" customHeight="1" x14ac:dyDescent="0.2">
      <c r="A324" s="2" t="s">
        <v>332</v>
      </c>
      <c r="B324" s="103">
        <v>0</v>
      </c>
      <c r="C324" s="103">
        <v>0</v>
      </c>
      <c r="D324" s="103">
        <v>0</v>
      </c>
      <c r="E324" s="103">
        <v>0</v>
      </c>
      <c r="F324" s="103">
        <v>0</v>
      </c>
      <c r="G324" s="103">
        <f t="shared" si="115"/>
        <v>0</v>
      </c>
      <c r="H324" s="103">
        <f t="shared" si="116"/>
        <v>0</v>
      </c>
      <c r="I324" s="103">
        <f t="shared" si="117"/>
        <v>0</v>
      </c>
    </row>
    <row r="325" spans="1:9" ht="14.4" customHeight="1" x14ac:dyDescent="0.2">
      <c r="A325" s="2" t="s">
        <v>333</v>
      </c>
      <c r="B325" s="104">
        <f>SUM(B323:B324)</f>
        <v>0</v>
      </c>
      <c r="C325" s="104">
        <f t="shared" ref="C325:I325" si="118">SUM(C323:C324)</f>
        <v>0</v>
      </c>
      <c r="D325" s="104">
        <f t="shared" si="118"/>
        <v>0</v>
      </c>
      <c r="E325" s="104">
        <f t="shared" si="118"/>
        <v>0</v>
      </c>
      <c r="F325" s="104">
        <f t="shared" si="118"/>
        <v>0</v>
      </c>
      <c r="G325" s="104">
        <f t="shared" si="118"/>
        <v>0</v>
      </c>
      <c r="H325" s="104">
        <f t="shared" si="118"/>
        <v>0</v>
      </c>
      <c r="I325" s="104">
        <f t="shared" si="118"/>
        <v>0</v>
      </c>
    </row>
    <row r="326" spans="1:9" ht="14.4" customHeight="1" x14ac:dyDescent="0.2">
      <c r="B326" s="107"/>
      <c r="C326" s="107"/>
      <c r="D326" s="107"/>
      <c r="E326" s="107"/>
      <c r="F326" s="107"/>
      <c r="G326" s="107"/>
      <c r="H326" s="107"/>
      <c r="I326" s="107"/>
    </row>
    <row r="327" spans="1:9" ht="14.4" customHeight="1" thickBot="1" x14ac:dyDescent="0.25">
      <c r="A327" s="5" t="s">
        <v>1</v>
      </c>
      <c r="B327" s="108">
        <f>B310+B321+B325</f>
        <v>-177177.13000000094</v>
      </c>
      <c r="C327" s="108">
        <f t="shared" ref="C327:I327" si="119">C310+C321+C325</f>
        <v>-613600.04</v>
      </c>
      <c r="D327" s="108">
        <f t="shared" si="119"/>
        <v>13364853.819999997</v>
      </c>
      <c r="E327" s="108">
        <f t="shared" si="119"/>
        <v>8766007.620538</v>
      </c>
      <c r="F327" s="108">
        <f t="shared" si="119"/>
        <v>4598846.1994620096</v>
      </c>
      <c r="G327" s="108">
        <f t="shared" si="119"/>
        <v>8588830.4905379992</v>
      </c>
      <c r="H327" s="108">
        <f t="shared" si="119"/>
        <v>3985246.1594620105</v>
      </c>
      <c r="I327" s="108">
        <f t="shared" si="119"/>
        <v>12574076.650000008</v>
      </c>
    </row>
    <row r="328" spans="1:9" ht="14.4" customHeight="1" thickTop="1" x14ac:dyDescent="0.2">
      <c r="B328" s="107"/>
      <c r="C328" s="107"/>
      <c r="D328" s="107"/>
      <c r="E328" s="107"/>
      <c r="F328" s="107"/>
      <c r="G328" s="107"/>
      <c r="H328" s="107"/>
      <c r="I328" s="107"/>
    </row>
    <row r="329" spans="1:9" ht="14.4" customHeight="1" thickBot="1" x14ac:dyDescent="0.25">
      <c r="A329" s="5" t="s">
        <v>0</v>
      </c>
      <c r="B329" s="108">
        <f>B282-B327</f>
        <v>66489072.660000168</v>
      </c>
      <c r="C329" s="108">
        <f t="shared" ref="C329:I329" si="120">C282-C327</f>
        <v>35224862.460000135</v>
      </c>
      <c r="D329" s="108">
        <f t="shared" si="120"/>
        <v>-36064672.039999977</v>
      </c>
      <c r="E329" s="108">
        <f t="shared" si="120"/>
        <v>-23321164.753341995</v>
      </c>
      <c r="F329" s="108">
        <f t="shared" si="120"/>
        <v>-12743507.286657985</v>
      </c>
      <c r="G329" s="108">
        <f t="shared" si="120"/>
        <v>43167907.906658158</v>
      </c>
      <c r="H329" s="108">
        <f t="shared" si="120"/>
        <v>22481355.173342139</v>
      </c>
      <c r="I329" s="108">
        <f t="shared" si="120"/>
        <v>65649263.080000281</v>
      </c>
    </row>
    <row r="330" spans="1:9" ht="13.5" thickTop="1" x14ac:dyDescent="0.2"/>
    <row r="331" spans="1:9" ht="12.75" x14ac:dyDescent="0.2"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topLeftCell="A52" zoomScaleNormal="100" workbookViewId="0">
      <selection activeCell="L55" sqref="L55"/>
    </sheetView>
  </sheetViews>
  <sheetFormatPr defaultColWidth="8.88671875" defaultRowHeight="13.2" outlineLevelCol="1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9" width="5" style="12" hidden="1" customWidth="1" outlineLevel="1"/>
    <col min="10" max="10" width="22.6640625" style="12" hidden="1" customWidth="1" outlineLevel="1"/>
    <col min="11" max="11" width="8.88671875" style="12" collapsed="1"/>
    <col min="12" max="16384" width="8.88671875" style="12"/>
  </cols>
  <sheetData>
    <row r="1" spans="1:10" ht="15.9" customHeight="1" x14ac:dyDescent="0.25">
      <c r="A1" s="11"/>
      <c r="B1" s="135" t="s">
        <v>341</v>
      </c>
      <c r="C1" s="135"/>
      <c r="D1" s="135"/>
      <c r="E1" s="135"/>
      <c r="F1" s="135"/>
      <c r="G1" s="135"/>
      <c r="H1" s="135"/>
    </row>
    <row r="2" spans="1:10" ht="15.9" customHeight="1" x14ac:dyDescent="0.25">
      <c r="A2" s="13"/>
      <c r="B2" s="136" t="s">
        <v>342</v>
      </c>
      <c r="C2" s="136"/>
      <c r="D2" s="136"/>
      <c r="E2" s="136"/>
      <c r="F2" s="136"/>
      <c r="G2" s="136"/>
      <c r="H2" s="136"/>
    </row>
    <row r="3" spans="1:10" ht="15.9" customHeight="1" x14ac:dyDescent="0.25">
      <c r="A3" s="136" t="str">
        <f>Allocated!A3</f>
        <v>FOR THE MONTH ENDED JANUARY 31, 2018</v>
      </c>
      <c r="B3" s="136"/>
      <c r="C3" s="136"/>
      <c r="D3" s="136"/>
      <c r="E3" s="136"/>
      <c r="F3" s="136"/>
      <c r="G3" s="136"/>
      <c r="H3" s="136"/>
    </row>
    <row r="4" spans="1:10" ht="15.9" customHeight="1" x14ac:dyDescent="0.25">
      <c r="A4" s="14"/>
      <c r="B4" s="137" t="str">
        <f>Allocated!A5</f>
        <v>(Based on allocation factors developed using 12 ME 12/31/2017 information)</v>
      </c>
      <c r="C4" s="137"/>
      <c r="D4" s="137"/>
      <c r="E4" s="137"/>
      <c r="F4" s="137"/>
      <c r="G4" s="137"/>
      <c r="H4" s="137"/>
      <c r="J4" s="12" t="s">
        <v>343</v>
      </c>
    </row>
    <row r="5" spans="1:10" ht="52.95" x14ac:dyDescent="0.25">
      <c r="A5" s="15"/>
      <c r="B5" s="16" t="s">
        <v>344</v>
      </c>
      <c r="C5" s="17" t="s">
        <v>345</v>
      </c>
      <c r="D5" s="17" t="s">
        <v>346</v>
      </c>
      <c r="E5" s="18" t="s">
        <v>347</v>
      </c>
      <c r="F5" s="19" t="s">
        <v>348</v>
      </c>
      <c r="G5" s="19" t="s">
        <v>349</v>
      </c>
      <c r="H5" s="17" t="s">
        <v>34</v>
      </c>
    </row>
    <row r="6" spans="1:10" ht="15.9" customHeight="1" x14ac:dyDescent="0.25">
      <c r="A6" s="20" t="s">
        <v>17</v>
      </c>
      <c r="B6" s="21"/>
      <c r="C6" s="22"/>
      <c r="D6" s="22"/>
      <c r="E6" s="23"/>
      <c r="F6" s="24"/>
      <c r="G6" s="24"/>
      <c r="H6" s="25"/>
    </row>
    <row r="7" spans="1:10" ht="15.9" customHeight="1" x14ac:dyDescent="0.25">
      <c r="A7" s="20"/>
      <c r="B7" s="26" t="s">
        <v>350</v>
      </c>
      <c r="C7" s="121">
        <f t="shared" ref="C7:D10" si="0">$H7*F7</f>
        <v>11190.279407999999</v>
      </c>
      <c r="D7" s="121">
        <f t="shared" si="0"/>
        <v>8076.7305919999999</v>
      </c>
      <c r="E7" s="28">
        <v>1</v>
      </c>
      <c r="F7" s="29">
        <f>VLOOKUP($E7,$B$60:$G$66,5,FALSE)</f>
        <v>0.58079999999999998</v>
      </c>
      <c r="G7" s="29">
        <f>VLOOKUP($E7,$B$60:$G$66,6,FALSE)</f>
        <v>0.41920000000000002</v>
      </c>
      <c r="H7" s="113">
        <f>'Unallocated Detail'!D206</f>
        <v>19267.009999999998</v>
      </c>
    </row>
    <row r="8" spans="1:10" ht="15.9" customHeight="1" x14ac:dyDescent="0.25">
      <c r="A8" s="20" t="s">
        <v>351</v>
      </c>
      <c r="B8" s="26" t="s">
        <v>352</v>
      </c>
      <c r="C8" s="122">
        <f t="shared" si="0"/>
        <v>68324.345583999995</v>
      </c>
      <c r="D8" s="122">
        <f t="shared" si="0"/>
        <v>40837.414416</v>
      </c>
      <c r="E8" s="28">
        <v>2</v>
      </c>
      <c r="F8" s="29">
        <f>VLOOKUP($E8,$B$60:$G$66,5,FALSE)</f>
        <v>0.62590000000000001</v>
      </c>
      <c r="G8" s="29">
        <f>VLOOKUP($E8,$B$60:$G$66,6,FALSE)</f>
        <v>0.37409999999999999</v>
      </c>
      <c r="H8" s="122">
        <f>'Unallocated Detail'!D207</f>
        <v>109161.76</v>
      </c>
    </row>
    <row r="9" spans="1:10" ht="15.9" customHeight="1" x14ac:dyDescent="0.25">
      <c r="A9" s="20" t="s">
        <v>351</v>
      </c>
      <c r="B9" s="26" t="s">
        <v>353</v>
      </c>
      <c r="C9" s="122">
        <f t="shared" si="0"/>
        <v>2011588.2605280001</v>
      </c>
      <c r="D9" s="122">
        <f t="shared" si="0"/>
        <v>1451890.1494720001</v>
      </c>
      <c r="E9" s="28">
        <v>1</v>
      </c>
      <c r="F9" s="29">
        <f>VLOOKUP($E9,$B$60:$G$66,5,FALSE)</f>
        <v>0.58079999999999998</v>
      </c>
      <c r="G9" s="29">
        <f>VLOOKUP($E9,$B$60:$G$66,6,FALSE)</f>
        <v>0.41920000000000002</v>
      </c>
      <c r="H9" s="122">
        <f>'Unallocated Detail'!D208</f>
        <v>3463478.41</v>
      </c>
    </row>
    <row r="10" spans="1:10" ht="15.9" customHeight="1" x14ac:dyDescent="0.25">
      <c r="A10" s="20" t="s">
        <v>351</v>
      </c>
      <c r="B10" s="26" t="s">
        <v>354</v>
      </c>
      <c r="C10" s="123">
        <f t="shared" si="0"/>
        <v>0</v>
      </c>
      <c r="D10" s="123">
        <f t="shared" si="0"/>
        <v>0</v>
      </c>
      <c r="E10" s="31">
        <v>1</v>
      </c>
      <c r="F10" s="32">
        <f>VLOOKUP($E10,$B$60:$G$66,5,FALSE)</f>
        <v>0.58079999999999998</v>
      </c>
      <c r="G10" s="32">
        <f>VLOOKUP($E10,$B$60:$G$66,6,FALSE)</f>
        <v>0.41920000000000002</v>
      </c>
      <c r="H10" s="123">
        <v>0</v>
      </c>
      <c r="J10" s="33">
        <f>+C11+D11-H11</f>
        <v>0</v>
      </c>
    </row>
    <row r="11" spans="1:10" ht="15.9" customHeight="1" x14ac:dyDescent="0.25">
      <c r="A11" s="20" t="s">
        <v>351</v>
      </c>
      <c r="B11" s="21" t="s">
        <v>355</v>
      </c>
      <c r="C11" s="124">
        <f>SUM(C7:C10)</f>
        <v>2091102.88552</v>
      </c>
      <c r="D11" s="124">
        <f>SUM(D7:D10)</f>
        <v>1500804.2944800002</v>
      </c>
      <c r="E11" s="28"/>
      <c r="F11" s="27"/>
      <c r="G11" s="35"/>
      <c r="H11" s="125">
        <f>SUM(H7:H10)</f>
        <v>3591907.18</v>
      </c>
      <c r="J11" s="33">
        <v>867674.29000001028</v>
      </c>
    </row>
    <row r="12" spans="1:10" ht="15.9" customHeight="1" x14ac:dyDescent="0.25">
      <c r="A12" s="20" t="s">
        <v>16</v>
      </c>
      <c r="B12" s="21"/>
      <c r="C12" s="34"/>
      <c r="D12" s="34"/>
      <c r="E12" s="28"/>
      <c r="F12" s="35"/>
      <c r="G12" s="35"/>
      <c r="H12" s="25"/>
    </row>
    <row r="13" spans="1:10" ht="15.9" customHeight="1" x14ac:dyDescent="0.25">
      <c r="A13" s="20"/>
      <c r="B13" s="26" t="s">
        <v>356</v>
      </c>
      <c r="C13" s="122">
        <f t="shared" ref="C13:D19" si="1">$H13*F13</f>
        <v>64771.460687999999</v>
      </c>
      <c r="D13" s="122">
        <f t="shared" si="1"/>
        <v>46749.649312000001</v>
      </c>
      <c r="E13" s="28">
        <v>1</v>
      </c>
      <c r="F13" s="29">
        <f t="shared" ref="F13:F19" si="2">VLOOKUP($E13,$B$60:$G$66,5,FALSE)</f>
        <v>0.58079999999999998</v>
      </c>
      <c r="G13" s="29">
        <f t="shared" ref="G13:G19" si="3">VLOOKUP($E13,$B$60:$G$66,6,FALSE)</f>
        <v>0.41920000000000002</v>
      </c>
      <c r="H13" s="122">
        <f>'Unallocated Detail'!D213</f>
        <v>111521.11</v>
      </c>
    </row>
    <row r="14" spans="1:10" ht="15.9" customHeight="1" x14ac:dyDescent="0.25">
      <c r="A14" s="20" t="s">
        <v>351</v>
      </c>
      <c r="B14" s="26" t="s">
        <v>357</v>
      </c>
      <c r="C14" s="122">
        <f t="shared" si="1"/>
        <v>75524.264112000004</v>
      </c>
      <c r="D14" s="122">
        <f t="shared" si="1"/>
        <v>54510.625888000002</v>
      </c>
      <c r="E14" s="28">
        <v>1</v>
      </c>
      <c r="F14" s="29">
        <f t="shared" si="2"/>
        <v>0.58079999999999998</v>
      </c>
      <c r="G14" s="29">
        <f t="shared" si="3"/>
        <v>0.41920000000000002</v>
      </c>
      <c r="H14" s="122">
        <f>'Unallocated Detail'!D214</f>
        <v>130034.89</v>
      </c>
    </row>
    <row r="15" spans="1:10" ht="15.9" customHeight="1" x14ac:dyDescent="0.25">
      <c r="A15" s="20" t="s">
        <v>351</v>
      </c>
      <c r="B15" s="26" t="s">
        <v>358</v>
      </c>
      <c r="C15" s="122">
        <f t="shared" si="1"/>
        <v>0</v>
      </c>
      <c r="D15" s="122">
        <f t="shared" si="1"/>
        <v>0</v>
      </c>
      <c r="E15" s="28">
        <v>1</v>
      </c>
      <c r="F15" s="29">
        <f t="shared" si="2"/>
        <v>0.58079999999999998</v>
      </c>
      <c r="G15" s="29">
        <f t="shared" si="3"/>
        <v>0.41920000000000002</v>
      </c>
      <c r="H15" s="122">
        <f>'Unallocated Detail'!D215</f>
        <v>0</v>
      </c>
    </row>
    <row r="16" spans="1:10" ht="15.9" customHeight="1" x14ac:dyDescent="0.25">
      <c r="A16" s="20"/>
      <c r="B16" s="26" t="s">
        <v>359</v>
      </c>
      <c r="C16" s="122">
        <f t="shared" si="1"/>
        <v>0</v>
      </c>
      <c r="D16" s="122">
        <f t="shared" si="1"/>
        <v>0</v>
      </c>
      <c r="E16" s="28">
        <v>1</v>
      </c>
      <c r="F16" s="29">
        <f t="shared" si="2"/>
        <v>0.58079999999999998</v>
      </c>
      <c r="G16" s="29">
        <f t="shared" si="3"/>
        <v>0.41920000000000002</v>
      </c>
      <c r="H16" s="122">
        <v>0</v>
      </c>
    </row>
    <row r="17" spans="1:10" ht="15.9" customHeight="1" x14ac:dyDescent="0.25">
      <c r="A17" s="20" t="s">
        <v>351</v>
      </c>
      <c r="B17" s="26" t="s">
        <v>360</v>
      </c>
      <c r="C17" s="122">
        <f t="shared" si="1"/>
        <v>-3529.0046879999995</v>
      </c>
      <c r="D17" s="122">
        <f t="shared" si="1"/>
        <v>-2547.1053120000001</v>
      </c>
      <c r="E17" s="28">
        <v>1</v>
      </c>
      <c r="F17" s="29">
        <f t="shared" si="2"/>
        <v>0.58079999999999998</v>
      </c>
      <c r="G17" s="29">
        <f t="shared" si="3"/>
        <v>0.41920000000000002</v>
      </c>
      <c r="H17" s="122">
        <f>'Unallocated Detail'!D217</f>
        <v>-6076.11</v>
      </c>
    </row>
    <row r="18" spans="1:10" ht="15.9" customHeight="1" x14ac:dyDescent="0.25">
      <c r="A18" s="20"/>
      <c r="B18" s="26" t="s">
        <v>361</v>
      </c>
      <c r="C18" s="122">
        <f t="shared" si="1"/>
        <v>0</v>
      </c>
      <c r="D18" s="122">
        <f t="shared" si="1"/>
        <v>0</v>
      </c>
      <c r="E18" s="28">
        <v>1</v>
      </c>
      <c r="F18" s="29">
        <f t="shared" si="2"/>
        <v>0.58079999999999998</v>
      </c>
      <c r="G18" s="29">
        <f t="shared" si="3"/>
        <v>0.41920000000000002</v>
      </c>
      <c r="H18" s="122">
        <v>0</v>
      </c>
    </row>
    <row r="19" spans="1:10" ht="15.9" customHeight="1" x14ac:dyDescent="0.25">
      <c r="A19" s="20"/>
      <c r="B19" s="26" t="s">
        <v>362</v>
      </c>
      <c r="C19" s="123">
        <f t="shared" si="1"/>
        <v>0</v>
      </c>
      <c r="D19" s="123">
        <f t="shared" si="1"/>
        <v>0</v>
      </c>
      <c r="E19" s="31">
        <v>1</v>
      </c>
      <c r="F19" s="32">
        <f t="shared" si="2"/>
        <v>0.58079999999999998</v>
      </c>
      <c r="G19" s="32">
        <f t="shared" si="3"/>
        <v>0.41920000000000002</v>
      </c>
      <c r="H19" s="123">
        <v>0</v>
      </c>
      <c r="J19" s="33">
        <f>+C20+D20-H20</f>
        <v>0</v>
      </c>
    </row>
    <row r="20" spans="1:10" ht="15.9" customHeight="1" x14ac:dyDescent="0.25">
      <c r="A20" s="20" t="s">
        <v>351</v>
      </c>
      <c r="B20" s="21" t="s">
        <v>355</v>
      </c>
      <c r="C20" s="124">
        <f>SUM(C13:C18)</f>
        <v>136766.72011200001</v>
      </c>
      <c r="D20" s="124">
        <f>SUM(D13:D18)</f>
        <v>98713.169888000004</v>
      </c>
      <c r="E20" s="28"/>
      <c r="F20" s="27"/>
      <c r="G20" s="35"/>
      <c r="H20" s="125">
        <f>SUM(H13:H18)</f>
        <v>235479.89</v>
      </c>
      <c r="J20" s="33">
        <v>49353.790000000008</v>
      </c>
    </row>
    <row r="21" spans="1:10" ht="15.9" customHeight="1" x14ac:dyDescent="0.25">
      <c r="A21" s="20" t="s">
        <v>14</v>
      </c>
      <c r="B21" s="21"/>
      <c r="C21" s="34"/>
      <c r="D21" s="34"/>
      <c r="E21" s="28"/>
      <c r="F21" s="35"/>
      <c r="G21" s="35"/>
      <c r="H21" s="30"/>
    </row>
    <row r="22" spans="1:10" ht="15.9" customHeight="1" x14ac:dyDescent="0.25">
      <c r="A22" s="20"/>
      <c r="B22" s="26" t="s">
        <v>363</v>
      </c>
      <c r="C22" s="122">
        <f t="shared" ref="C22:D33" si="4">$H22*F22</f>
        <v>3410282.6557800001</v>
      </c>
      <c r="D22" s="122">
        <f t="shared" si="4"/>
        <v>1789111.54422</v>
      </c>
      <c r="E22" s="28">
        <v>4</v>
      </c>
      <c r="F22" s="29">
        <f t="shared" ref="F22:F34" si="5">VLOOKUP($E22,$B$60:$G$66,5,FALSE)</f>
        <v>0.65590000000000004</v>
      </c>
      <c r="G22" s="29">
        <f t="shared" ref="G22:G34" si="6">VLOOKUP($E22,$B$60:$G$66,6,FALSE)</f>
        <v>0.34410000000000002</v>
      </c>
      <c r="H22" s="122">
        <f>'Unallocated Detail'!D225</f>
        <v>5199394.2</v>
      </c>
    </row>
    <row r="23" spans="1:10" ht="15.9" customHeight="1" x14ac:dyDescent="0.25">
      <c r="A23" s="20"/>
      <c r="B23" s="26" t="s">
        <v>364</v>
      </c>
      <c r="C23" s="122">
        <f t="shared" si="4"/>
        <v>407176.24626700004</v>
      </c>
      <c r="D23" s="122">
        <f t="shared" si="4"/>
        <v>213613.88373300002</v>
      </c>
      <c r="E23" s="28">
        <v>4</v>
      </c>
      <c r="F23" s="29">
        <f t="shared" si="5"/>
        <v>0.65590000000000004</v>
      </c>
      <c r="G23" s="29">
        <f t="shared" si="6"/>
        <v>0.34410000000000002</v>
      </c>
      <c r="H23" s="122">
        <f>'Unallocated Detail'!D226</f>
        <v>620790.13</v>
      </c>
    </row>
    <row r="24" spans="1:10" ht="15.9" customHeight="1" x14ac:dyDescent="0.25">
      <c r="A24" s="20" t="s">
        <v>351</v>
      </c>
      <c r="B24" s="26" t="s">
        <v>365</v>
      </c>
      <c r="C24" s="122">
        <f t="shared" si="4"/>
        <v>-1571917.4910180001</v>
      </c>
      <c r="D24" s="122">
        <f t="shared" si="4"/>
        <v>-824663.52898200008</v>
      </c>
      <c r="E24" s="28">
        <v>4</v>
      </c>
      <c r="F24" s="29">
        <f t="shared" si="5"/>
        <v>0.65590000000000004</v>
      </c>
      <c r="G24" s="29">
        <f t="shared" si="6"/>
        <v>0.34410000000000002</v>
      </c>
      <c r="H24" s="122">
        <f>'Unallocated Detail'!D227</f>
        <v>-2396581.02</v>
      </c>
    </row>
    <row r="25" spans="1:10" ht="15.9" customHeight="1" x14ac:dyDescent="0.25">
      <c r="A25" s="20" t="s">
        <v>351</v>
      </c>
      <c r="B25" s="26" t="s">
        <v>366</v>
      </c>
      <c r="C25" s="122">
        <f t="shared" si="4"/>
        <v>2106955.4735949999</v>
      </c>
      <c r="D25" s="122">
        <f t="shared" si="4"/>
        <v>1105356.5764049999</v>
      </c>
      <c r="E25" s="28">
        <v>4</v>
      </c>
      <c r="F25" s="29">
        <f t="shared" si="5"/>
        <v>0.65590000000000004</v>
      </c>
      <c r="G25" s="29">
        <f t="shared" si="6"/>
        <v>0.34410000000000002</v>
      </c>
      <c r="H25" s="122">
        <f>'Unallocated Detail'!D228</f>
        <v>3212312.05</v>
      </c>
    </row>
    <row r="26" spans="1:10" ht="15.9" customHeight="1" x14ac:dyDescent="0.25">
      <c r="A26" s="20" t="s">
        <v>351</v>
      </c>
      <c r="B26" s="26" t="s">
        <v>367</v>
      </c>
      <c r="C26" s="122">
        <f t="shared" si="4"/>
        <v>-13684.867739999938</v>
      </c>
      <c r="D26" s="122">
        <f t="shared" si="4"/>
        <v>-8897.4222599999612</v>
      </c>
      <c r="E26" s="28">
        <v>3</v>
      </c>
      <c r="F26" s="29">
        <f t="shared" si="5"/>
        <v>0.60599999999999998</v>
      </c>
      <c r="G26" s="29">
        <f t="shared" si="6"/>
        <v>0.39400000000000002</v>
      </c>
      <c r="H26" s="122">
        <f>'Unallocated Detail'!D229</f>
        <v>-22582.289999999899</v>
      </c>
    </row>
    <row r="27" spans="1:10" ht="15.9" customHeight="1" x14ac:dyDescent="0.25">
      <c r="A27" s="20" t="s">
        <v>351</v>
      </c>
      <c r="B27" s="26" t="s">
        <v>368</v>
      </c>
      <c r="C27" s="122">
        <f t="shared" si="4"/>
        <v>268630.69833599997</v>
      </c>
      <c r="D27" s="122">
        <f t="shared" si="4"/>
        <v>193887.72166400001</v>
      </c>
      <c r="E27" s="28">
        <v>1</v>
      </c>
      <c r="F27" s="29">
        <f t="shared" si="5"/>
        <v>0.58079999999999998</v>
      </c>
      <c r="G27" s="29">
        <f t="shared" si="6"/>
        <v>0.41920000000000002</v>
      </c>
      <c r="H27" s="122">
        <f>'Unallocated Detail'!D230</f>
        <v>462518.42</v>
      </c>
    </row>
    <row r="28" spans="1:10" ht="15.9" customHeight="1" x14ac:dyDescent="0.25">
      <c r="A28" s="20" t="s">
        <v>351</v>
      </c>
      <c r="B28" s="26" t="s">
        <v>369</v>
      </c>
      <c r="C28" s="122">
        <f t="shared" si="4"/>
        <v>917354.32034399349</v>
      </c>
      <c r="D28" s="122">
        <f t="shared" si="4"/>
        <v>507994.21965599642</v>
      </c>
      <c r="E28" s="28">
        <v>5</v>
      </c>
      <c r="F28" s="29">
        <f t="shared" si="5"/>
        <v>0.64359999999999995</v>
      </c>
      <c r="G28" s="29">
        <f t="shared" si="6"/>
        <v>0.35639999999999999</v>
      </c>
      <c r="H28" s="122">
        <f>'Unallocated Detail'!D231</f>
        <v>1425348.53999999</v>
      </c>
    </row>
    <row r="29" spans="1:10" ht="15.9" customHeight="1" x14ac:dyDescent="0.25">
      <c r="A29" s="20"/>
      <c r="B29" s="26" t="s">
        <v>370</v>
      </c>
      <c r="C29" s="122">
        <f t="shared" si="4"/>
        <v>-16270.498082999937</v>
      </c>
      <c r="D29" s="122">
        <f t="shared" si="4"/>
        <v>-8535.8719169999658</v>
      </c>
      <c r="E29" s="28">
        <v>4</v>
      </c>
      <c r="F29" s="29">
        <f t="shared" si="5"/>
        <v>0.65590000000000004</v>
      </c>
      <c r="G29" s="29">
        <f t="shared" si="6"/>
        <v>0.34410000000000002</v>
      </c>
      <c r="H29" s="122">
        <f>'Unallocated Detail'!D232</f>
        <v>-24806.369999999901</v>
      </c>
    </row>
    <row r="30" spans="1:10" ht="15.9" customHeight="1" x14ac:dyDescent="0.25">
      <c r="A30" s="20" t="s">
        <v>351</v>
      </c>
      <c r="B30" s="26" t="s">
        <v>371</v>
      </c>
      <c r="C30" s="122">
        <f t="shared" si="4"/>
        <v>0</v>
      </c>
      <c r="D30" s="122">
        <f t="shared" si="4"/>
        <v>0</v>
      </c>
      <c r="E30" s="28">
        <v>4</v>
      </c>
      <c r="F30" s="29">
        <f t="shared" si="5"/>
        <v>0.65590000000000004</v>
      </c>
      <c r="G30" s="29">
        <f t="shared" si="6"/>
        <v>0.34410000000000002</v>
      </c>
      <c r="H30" s="122">
        <f>'Unallocated Detail'!D233</f>
        <v>0</v>
      </c>
    </row>
    <row r="31" spans="1:10" ht="15.9" customHeight="1" x14ac:dyDescent="0.25">
      <c r="A31" s="20" t="s">
        <v>351</v>
      </c>
      <c r="B31" s="26" t="s">
        <v>372</v>
      </c>
      <c r="C31" s="122">
        <f t="shared" si="4"/>
        <v>251475.70680400002</v>
      </c>
      <c r="D31" s="122">
        <f t="shared" si="4"/>
        <v>131929.85319600001</v>
      </c>
      <c r="E31" s="28">
        <v>4</v>
      </c>
      <c r="F31" s="29">
        <f t="shared" si="5"/>
        <v>0.65590000000000004</v>
      </c>
      <c r="G31" s="29">
        <f t="shared" si="6"/>
        <v>0.34410000000000002</v>
      </c>
      <c r="H31" s="122">
        <f>'Unallocated Detail'!D234</f>
        <v>383405.56</v>
      </c>
    </row>
    <row r="32" spans="1:10" ht="15.9" customHeight="1" x14ac:dyDescent="0.25">
      <c r="A32" s="20" t="s">
        <v>351</v>
      </c>
      <c r="B32" s="26" t="s">
        <v>373</v>
      </c>
      <c r="C32" s="122">
        <f t="shared" si="4"/>
        <v>710285.95555399347</v>
      </c>
      <c r="D32" s="122">
        <f t="shared" si="4"/>
        <v>372632.10444599658</v>
      </c>
      <c r="E32" s="28">
        <v>4</v>
      </c>
      <c r="F32" s="29">
        <f t="shared" si="5"/>
        <v>0.65590000000000004</v>
      </c>
      <c r="G32" s="29">
        <f t="shared" si="6"/>
        <v>0.34410000000000002</v>
      </c>
      <c r="H32" s="122">
        <f>'Unallocated Detail'!D235</f>
        <v>1082918.05999999</v>
      </c>
    </row>
    <row r="33" spans="1:10" ht="15.9" customHeight="1" x14ac:dyDescent="0.25">
      <c r="A33" s="20"/>
      <c r="B33" s="26" t="s">
        <v>374</v>
      </c>
      <c r="C33" s="122">
        <f t="shared" si="4"/>
        <v>0</v>
      </c>
      <c r="D33" s="122">
        <f t="shared" si="4"/>
        <v>0</v>
      </c>
      <c r="E33" s="28">
        <v>4</v>
      </c>
      <c r="F33" s="29">
        <f t="shared" si="5"/>
        <v>0.65590000000000004</v>
      </c>
      <c r="G33" s="29">
        <f t="shared" si="6"/>
        <v>0.34410000000000002</v>
      </c>
      <c r="H33" s="122">
        <f>'Unallocated Detail'!D236</f>
        <v>0</v>
      </c>
    </row>
    <row r="34" spans="1:10" ht="15.9" customHeight="1" x14ac:dyDescent="0.25">
      <c r="A34" s="20"/>
      <c r="B34" s="26" t="s">
        <v>375</v>
      </c>
      <c r="C34" s="123">
        <f>$H34*F34</f>
        <v>987394.71972400008</v>
      </c>
      <c r="D34" s="123">
        <f>$H34*G34</f>
        <v>518009.64027600008</v>
      </c>
      <c r="E34" s="31">
        <v>4</v>
      </c>
      <c r="F34" s="32">
        <f t="shared" si="5"/>
        <v>0.65590000000000004</v>
      </c>
      <c r="G34" s="32">
        <f t="shared" si="6"/>
        <v>0.34410000000000002</v>
      </c>
      <c r="H34" s="123">
        <f>'Unallocated Detail'!D237</f>
        <v>1505404.36</v>
      </c>
      <c r="J34" s="33">
        <f>+C35+D35-H35</f>
        <v>0</v>
      </c>
    </row>
    <row r="35" spans="1:10" ht="15.9" customHeight="1" x14ac:dyDescent="0.25">
      <c r="A35" s="20" t="s">
        <v>351</v>
      </c>
      <c r="B35" s="21" t="s">
        <v>355</v>
      </c>
      <c r="C35" s="124">
        <f>SUM(C22:C34)</f>
        <v>7457682.919562988</v>
      </c>
      <c r="D35" s="124">
        <f>SUM(D22:D34)</f>
        <v>3990438.7204369935</v>
      </c>
      <c r="E35" s="28"/>
      <c r="F35" s="27"/>
      <c r="G35" s="35"/>
      <c r="H35" s="125">
        <f>SUM(H22:H34)</f>
        <v>11448121.63999998</v>
      </c>
      <c r="J35" s="33">
        <v>2527307.069999991</v>
      </c>
    </row>
    <row r="36" spans="1:10" ht="15.9" customHeight="1" x14ac:dyDescent="0.25">
      <c r="A36" s="20" t="s">
        <v>376</v>
      </c>
      <c r="B36" s="21"/>
      <c r="C36" s="34"/>
      <c r="D36" s="34"/>
      <c r="E36" s="28"/>
      <c r="F36" s="35"/>
      <c r="G36" s="35"/>
      <c r="H36" s="25"/>
    </row>
    <row r="37" spans="1:10" ht="15.9" customHeight="1" x14ac:dyDescent="0.25">
      <c r="A37" s="20"/>
      <c r="B37" s="26" t="s">
        <v>377</v>
      </c>
      <c r="C37" s="122">
        <f>$H37*F37</f>
        <v>1587342.376585</v>
      </c>
      <c r="D37" s="122">
        <f>$H37*G37</f>
        <v>832755.77341500006</v>
      </c>
      <c r="E37" s="28">
        <v>4</v>
      </c>
      <c r="F37" s="29">
        <f>VLOOKUP($E37,$B$60:$G$66,5,FALSE)</f>
        <v>0.65590000000000004</v>
      </c>
      <c r="G37" s="29">
        <f>VLOOKUP($E37,$B$60:$G$66,6,FALSE)</f>
        <v>0.34410000000000002</v>
      </c>
      <c r="H37" s="122">
        <f>'Unallocated Detail'!D243</f>
        <v>2420098.15</v>
      </c>
    </row>
    <row r="38" spans="1:10" ht="15.9" customHeight="1" x14ac:dyDescent="0.25">
      <c r="A38" s="20"/>
      <c r="B38" s="36" t="s">
        <v>378</v>
      </c>
      <c r="C38" s="123">
        <f>$H38*F38</f>
        <v>0</v>
      </c>
      <c r="D38" s="123">
        <f>$H38*G38</f>
        <v>0</v>
      </c>
      <c r="E38" s="31">
        <v>4</v>
      </c>
      <c r="F38" s="32">
        <f>VLOOKUP($E38,$B$60:$G$66,5,FALSE)</f>
        <v>0.65590000000000004</v>
      </c>
      <c r="G38" s="32">
        <f>VLOOKUP($E38,$B$60:$G$66,6,FALSE)</f>
        <v>0.34410000000000002</v>
      </c>
      <c r="H38" s="123">
        <f>'Unallocated Detail'!D244</f>
        <v>0</v>
      </c>
      <c r="J38" s="33">
        <f>+C39+D39-H39</f>
        <v>0</v>
      </c>
    </row>
    <row r="39" spans="1:10" ht="15.9" customHeight="1" x14ac:dyDescent="0.25">
      <c r="A39" s="20"/>
      <c r="B39" s="21" t="s">
        <v>355</v>
      </c>
      <c r="C39" s="124">
        <f>SUM(C37:C38)</f>
        <v>1587342.376585</v>
      </c>
      <c r="D39" s="124">
        <f>SUM(D37:D38)</f>
        <v>832755.77341500006</v>
      </c>
      <c r="E39" s="28"/>
      <c r="F39" s="27"/>
      <c r="G39" s="35"/>
      <c r="H39" s="125">
        <f>SUM(H37:H38)</f>
        <v>2420098.15</v>
      </c>
      <c r="J39" s="33">
        <v>585749.08000000985</v>
      </c>
    </row>
    <row r="40" spans="1:10" ht="15.9" customHeight="1" x14ac:dyDescent="0.25">
      <c r="A40" s="20" t="s">
        <v>12</v>
      </c>
      <c r="B40" s="26"/>
      <c r="C40" s="34"/>
      <c r="D40" s="34"/>
      <c r="E40" s="28"/>
      <c r="F40" s="35"/>
      <c r="G40" s="35"/>
      <c r="H40" s="30"/>
    </row>
    <row r="41" spans="1:10" ht="15.9" customHeight="1" x14ac:dyDescent="0.25">
      <c r="A41" s="20"/>
      <c r="B41" s="26" t="s">
        <v>379</v>
      </c>
      <c r="C41" s="122">
        <f t="shared" ref="C41:D43" si="7">$H41*F41</f>
        <v>2984179.562343</v>
      </c>
      <c r="D41" s="122">
        <f t="shared" si="7"/>
        <v>1565568.2076569998</v>
      </c>
      <c r="E41" s="28">
        <v>4</v>
      </c>
      <c r="F41" s="29">
        <f>VLOOKUP($E41,$B$60:$G$66,5,FALSE)</f>
        <v>0.65590000000000004</v>
      </c>
      <c r="G41" s="29">
        <f>VLOOKUP($E41,$B$60:$G$66,6,FALSE)</f>
        <v>0.34410000000000002</v>
      </c>
      <c r="H41" s="122">
        <f>'Unallocated Detail'!D247</f>
        <v>4549747.7699999996</v>
      </c>
    </row>
    <row r="42" spans="1:10" ht="15.9" customHeight="1" x14ac:dyDescent="0.25">
      <c r="A42" s="20"/>
      <c r="B42" s="26" t="s">
        <v>380</v>
      </c>
      <c r="C42" s="122">
        <f t="shared" si="7"/>
        <v>0</v>
      </c>
      <c r="D42" s="122">
        <f t="shared" si="7"/>
        <v>0</v>
      </c>
      <c r="E42" s="28">
        <v>4</v>
      </c>
      <c r="F42" s="29">
        <f>VLOOKUP($E42,$B$60:$G$66,5,FALSE)</f>
        <v>0.65590000000000004</v>
      </c>
      <c r="G42" s="29">
        <f>VLOOKUP($E42,$B$60:$G$66,6,FALSE)</f>
        <v>0.34410000000000002</v>
      </c>
      <c r="H42" s="122">
        <f>'Unallocated Detail'!D248</f>
        <v>0</v>
      </c>
    </row>
    <row r="43" spans="1:10" ht="15.9" customHeight="1" x14ac:dyDescent="0.25">
      <c r="A43" s="20"/>
      <c r="B43" s="36" t="s">
        <v>381</v>
      </c>
      <c r="C43" s="123">
        <f t="shared" si="7"/>
        <v>0</v>
      </c>
      <c r="D43" s="123">
        <f t="shared" si="7"/>
        <v>0</v>
      </c>
      <c r="E43" s="31">
        <v>4</v>
      </c>
      <c r="F43" s="32">
        <f>VLOOKUP($E43,$B$60:$G$66,5,FALSE)</f>
        <v>0.65590000000000004</v>
      </c>
      <c r="G43" s="32">
        <f>VLOOKUP($E43,$B$60:$G$66,6,FALSE)</f>
        <v>0.34410000000000002</v>
      </c>
      <c r="H43" s="123">
        <f>'Unallocated Detail'!D249</f>
        <v>0</v>
      </c>
      <c r="J43" s="33">
        <f>+C44+D44-H44</f>
        <v>0</v>
      </c>
    </row>
    <row r="44" spans="1:10" ht="15.9" customHeight="1" x14ac:dyDescent="0.25">
      <c r="A44" s="20" t="s">
        <v>351</v>
      </c>
      <c r="B44" s="21" t="s">
        <v>355</v>
      </c>
      <c r="C44" s="124">
        <f>SUM(C41:C43)</f>
        <v>2984179.562343</v>
      </c>
      <c r="D44" s="124">
        <f>SUM(D41:D43)</f>
        <v>1565568.2076569998</v>
      </c>
      <c r="E44" s="28"/>
      <c r="F44" s="27"/>
      <c r="G44" s="35"/>
      <c r="H44" s="125">
        <f>SUM(H41:H43)</f>
        <v>4549747.7699999996</v>
      </c>
      <c r="J44" s="33">
        <v>2110704.8399999994</v>
      </c>
    </row>
    <row r="45" spans="1:10" ht="15.9" customHeight="1" x14ac:dyDescent="0.25">
      <c r="A45" s="20" t="s">
        <v>382</v>
      </c>
      <c r="B45" s="21"/>
      <c r="C45" s="34"/>
      <c r="D45" s="34"/>
      <c r="E45" s="28"/>
      <c r="F45" s="35"/>
      <c r="G45" s="35"/>
      <c r="H45" s="30"/>
    </row>
    <row r="46" spans="1:10" ht="15.9" customHeight="1" x14ac:dyDescent="0.25">
      <c r="A46" s="20"/>
      <c r="B46" s="36" t="s">
        <v>383</v>
      </c>
      <c r="C46" s="123">
        <f>$H46*F46</f>
        <v>298082.66868100001</v>
      </c>
      <c r="D46" s="123">
        <f>$H46*G46</f>
        <v>156380.92131900002</v>
      </c>
      <c r="E46" s="31">
        <v>4</v>
      </c>
      <c r="F46" s="32">
        <f>VLOOKUP($E46,$B$60:$G$66,5,FALSE)</f>
        <v>0.65590000000000004</v>
      </c>
      <c r="G46" s="32">
        <f>VLOOKUP($E46,$B$60:$G$66,6,FALSE)</f>
        <v>0.34410000000000002</v>
      </c>
      <c r="H46" s="123">
        <f>'Unallocated Detail'!D269</f>
        <v>454463.59</v>
      </c>
      <c r="J46" s="33">
        <f>+C47+D47-H47</f>
        <v>0</v>
      </c>
    </row>
    <row r="47" spans="1:10" ht="15.9" customHeight="1" x14ac:dyDescent="0.25">
      <c r="A47" s="20" t="s">
        <v>351</v>
      </c>
      <c r="B47" s="21" t="s">
        <v>355</v>
      </c>
      <c r="C47" s="124">
        <f>C46</f>
        <v>298082.66868100001</v>
      </c>
      <c r="D47" s="124">
        <f>D46</f>
        <v>156380.92131900002</v>
      </c>
      <c r="E47" s="28"/>
      <c r="F47" s="27"/>
      <c r="G47" s="35"/>
      <c r="H47" s="125">
        <f>H46</f>
        <v>454463.59</v>
      </c>
      <c r="J47" s="33">
        <v>-55726.229999999981</v>
      </c>
    </row>
    <row r="48" spans="1:10" ht="15.9" customHeight="1" x14ac:dyDescent="0.25">
      <c r="A48" s="20"/>
      <c r="B48" s="21"/>
      <c r="C48" s="34"/>
      <c r="D48" s="34"/>
      <c r="E48" s="28"/>
      <c r="F48" s="35"/>
      <c r="G48" s="35"/>
      <c r="H48" s="30"/>
    </row>
    <row r="49" spans="1:10" ht="15.9" customHeight="1" x14ac:dyDescent="0.25">
      <c r="A49" s="37" t="s">
        <v>384</v>
      </c>
      <c r="B49" s="14"/>
      <c r="C49" s="34"/>
      <c r="D49" s="34"/>
      <c r="E49" s="38"/>
      <c r="F49" s="38"/>
      <c r="G49" s="38"/>
      <c r="H49" s="30"/>
    </row>
    <row r="50" spans="1:10" ht="15.9" customHeight="1" x14ac:dyDescent="0.25">
      <c r="A50" s="37"/>
      <c r="B50" s="36" t="s">
        <v>385</v>
      </c>
      <c r="C50" s="123">
        <v>0</v>
      </c>
      <c r="D50" s="123">
        <v>0</v>
      </c>
      <c r="E50" s="31">
        <v>4</v>
      </c>
      <c r="F50" s="32">
        <f>VLOOKUP($E50,$B$60:$G$66,5,FALSE)</f>
        <v>0.65590000000000004</v>
      </c>
      <c r="G50" s="32">
        <f>VLOOKUP($E50,$B$60:$G$66,6,FALSE)</f>
        <v>0.34410000000000002</v>
      </c>
      <c r="H50" s="123">
        <v>0</v>
      </c>
      <c r="J50" s="33">
        <f>+C51+D51-H51</f>
        <v>0</v>
      </c>
    </row>
    <row r="51" spans="1:10" ht="15.9" customHeight="1" x14ac:dyDescent="0.25">
      <c r="A51" s="37"/>
      <c r="B51" s="21" t="s">
        <v>355</v>
      </c>
      <c r="C51" s="124">
        <f>SUM(C50)</f>
        <v>0</v>
      </c>
      <c r="D51" s="124">
        <f>SUM(D50)</f>
        <v>0</v>
      </c>
      <c r="E51" s="28"/>
      <c r="F51" s="27"/>
      <c r="G51" s="35"/>
      <c r="H51" s="125">
        <f>SUM(H50)</f>
        <v>0</v>
      </c>
    </row>
    <row r="52" spans="1:10" ht="15.9" customHeight="1" x14ac:dyDescent="0.25">
      <c r="A52" s="37"/>
      <c r="B52" s="14"/>
      <c r="C52" s="34"/>
      <c r="D52" s="34"/>
      <c r="E52" s="28"/>
      <c r="F52" s="35"/>
      <c r="G52" s="35"/>
      <c r="H52" s="30"/>
    </row>
    <row r="53" spans="1:10" ht="15.9" customHeight="1" x14ac:dyDescent="0.25">
      <c r="A53" s="20" t="s">
        <v>386</v>
      </c>
      <c r="B53" s="21"/>
      <c r="C53" s="34"/>
      <c r="D53" s="34"/>
      <c r="E53" s="28"/>
      <c r="F53" s="35"/>
      <c r="G53" s="35"/>
      <c r="H53" s="30"/>
    </row>
    <row r="54" spans="1:10" ht="15.9" customHeight="1" x14ac:dyDescent="0.25">
      <c r="A54" s="20"/>
      <c r="B54" s="36" t="s">
        <v>387</v>
      </c>
      <c r="C54" s="122">
        <f>$H54*F54</f>
        <v>0</v>
      </c>
      <c r="D54" s="122">
        <f>$H54*G54</f>
        <v>0</v>
      </c>
      <c r="E54" s="28">
        <v>4</v>
      </c>
      <c r="F54" s="29">
        <f>VLOOKUP($E54,$B$60:$G$66,5,FALSE)</f>
        <v>0.65590000000000004</v>
      </c>
      <c r="G54" s="29">
        <f>VLOOKUP($E54,$B$60:$G$66,6,FALSE)</f>
        <v>0.34410000000000002</v>
      </c>
      <c r="H54" s="122">
        <v>0</v>
      </c>
    </row>
    <row r="55" spans="1:10" ht="15.9" customHeight="1" x14ac:dyDescent="0.25">
      <c r="A55" s="20"/>
      <c r="B55" s="36" t="s">
        <v>388</v>
      </c>
      <c r="C55" s="123">
        <f>$H55*F55</f>
        <v>0</v>
      </c>
      <c r="D55" s="123">
        <f>$H55*G55</f>
        <v>0</v>
      </c>
      <c r="E55" s="31">
        <v>4</v>
      </c>
      <c r="F55" s="32">
        <f>VLOOKUP($E55,$B$60:$G$66,5,FALSE)</f>
        <v>0.65590000000000004</v>
      </c>
      <c r="G55" s="32">
        <f>VLOOKUP($E55,$B$60:$G$66,6,FALSE)</f>
        <v>0.34410000000000002</v>
      </c>
      <c r="H55" s="123">
        <v>0</v>
      </c>
      <c r="J55" s="33">
        <f>+C56+D56-H56</f>
        <v>0</v>
      </c>
    </row>
    <row r="56" spans="1:10" ht="15.9" customHeight="1" x14ac:dyDescent="0.25">
      <c r="A56" s="39" t="s">
        <v>351</v>
      </c>
      <c r="B56" s="40" t="s">
        <v>355</v>
      </c>
      <c r="C56" s="124">
        <f>SUM(C54:C55)</f>
        <v>0</v>
      </c>
      <c r="D56" s="124">
        <f>SUM(D54:D55)</f>
        <v>0</v>
      </c>
      <c r="E56" s="28"/>
      <c r="F56" s="27"/>
      <c r="G56" s="35"/>
      <c r="H56" s="125">
        <f>SUM(H54:H55)</f>
        <v>0</v>
      </c>
      <c r="J56" s="33">
        <v>0</v>
      </c>
    </row>
    <row r="57" spans="1:10" ht="15.9" customHeight="1" x14ac:dyDescent="0.25">
      <c r="A57" s="20"/>
      <c r="B57" s="21"/>
      <c r="C57" s="41"/>
      <c r="D57" s="41"/>
      <c r="E57" s="41"/>
      <c r="F57" s="35"/>
      <c r="G57" s="35"/>
      <c r="H57" s="25"/>
    </row>
    <row r="58" spans="1:10" ht="15.9" customHeight="1" x14ac:dyDescent="0.55000000000000004">
      <c r="A58" s="39" t="s">
        <v>389</v>
      </c>
      <c r="B58" s="40"/>
      <c r="C58" s="42">
        <f>C56+C51+C47+C44+C39+C35+C20+C11</f>
        <v>14555157.132803988</v>
      </c>
      <c r="D58" s="42">
        <f>D11+D20+D35+D39+D44+D47+D51+D56</f>
        <v>8144661.0871959943</v>
      </c>
      <c r="E58" s="42"/>
      <c r="F58" s="42"/>
      <c r="G58" s="43"/>
      <c r="H58" s="44">
        <f>H11+H20+H35+H39+H44+H47+H51+H56</f>
        <v>22699818.21999998</v>
      </c>
    </row>
    <row r="59" spans="1:10" ht="15.9" customHeight="1" x14ac:dyDescent="0.25">
      <c r="C59" s="45"/>
      <c r="D59" s="45"/>
      <c r="E59" s="45"/>
      <c r="F59" s="45"/>
      <c r="G59" s="45"/>
      <c r="H59" s="45"/>
    </row>
    <row r="60" spans="1:10" ht="15.9" customHeight="1" x14ac:dyDescent="0.25">
      <c r="A60" s="46"/>
      <c r="B60" s="47" t="s">
        <v>390</v>
      </c>
      <c r="C60" s="48"/>
      <c r="D60" s="48"/>
      <c r="E60" s="48"/>
      <c r="F60" s="49" t="s">
        <v>33</v>
      </c>
      <c r="G60" s="49" t="s">
        <v>32</v>
      </c>
      <c r="H60" s="50"/>
    </row>
    <row r="61" spans="1:10" ht="15.9" customHeight="1" x14ac:dyDescent="0.25">
      <c r="A61" s="20"/>
      <c r="B61" s="51">
        <v>1</v>
      </c>
      <c r="C61" s="52" t="s">
        <v>391</v>
      </c>
      <c r="D61" s="53"/>
      <c r="E61" s="53"/>
      <c r="F61" s="54">
        <v>0.58079999999999998</v>
      </c>
      <c r="G61" s="55">
        <v>0.41920000000000002</v>
      </c>
      <c r="H61" s="56">
        <f>SUM(F61:G61)</f>
        <v>1</v>
      </c>
    </row>
    <row r="62" spans="1:10" ht="15.9" customHeight="1" x14ac:dyDescent="0.25">
      <c r="A62" s="20"/>
      <c r="B62" s="51">
        <v>2</v>
      </c>
      <c r="C62" s="52" t="s">
        <v>392</v>
      </c>
      <c r="D62" s="53"/>
      <c r="E62" s="53"/>
      <c r="F62" s="57">
        <v>0.62590000000000001</v>
      </c>
      <c r="G62" s="56">
        <v>0.37409999999999999</v>
      </c>
      <c r="H62" s="56">
        <f>SUM(F62:G62)</f>
        <v>1</v>
      </c>
    </row>
    <row r="63" spans="1:10" ht="15.9" customHeight="1" x14ac:dyDescent="0.25">
      <c r="A63" s="20"/>
      <c r="B63" s="51">
        <v>3</v>
      </c>
      <c r="C63" s="53" t="s">
        <v>393</v>
      </c>
      <c r="D63" s="53"/>
      <c r="E63" s="53"/>
      <c r="F63" s="57">
        <v>0.60599999999999998</v>
      </c>
      <c r="G63" s="56">
        <v>0.39400000000000002</v>
      </c>
      <c r="H63" s="56">
        <f>SUM(F63:G63)</f>
        <v>1</v>
      </c>
    </row>
    <row r="64" spans="1:10" ht="15.9" customHeight="1" x14ac:dyDescent="0.25">
      <c r="A64" s="20"/>
      <c r="B64" s="51">
        <v>4</v>
      </c>
      <c r="C64" s="52" t="s">
        <v>394</v>
      </c>
      <c r="D64" s="53"/>
      <c r="E64" s="53"/>
      <c r="F64" s="57">
        <v>0.65590000000000004</v>
      </c>
      <c r="G64" s="56">
        <v>0.34410000000000002</v>
      </c>
      <c r="H64" s="56">
        <f>SUM(F64:G64)</f>
        <v>1</v>
      </c>
    </row>
    <row r="65" spans="1:8" ht="15.9" customHeight="1" x14ac:dyDescent="0.25">
      <c r="A65" s="39"/>
      <c r="B65" s="58">
        <v>5</v>
      </c>
      <c r="C65" s="59" t="s">
        <v>395</v>
      </c>
      <c r="D65" s="60"/>
      <c r="E65" s="60"/>
      <c r="F65" s="61">
        <v>0.64359999999999995</v>
      </c>
      <c r="G65" s="62">
        <v>0.35639999999999999</v>
      </c>
      <c r="H65" s="62">
        <f>SUM(F65:G65)</f>
        <v>1</v>
      </c>
    </row>
    <row r="66" spans="1:8" ht="12" customHeight="1" x14ac:dyDescent="0.25"/>
    <row r="68" spans="1:8" ht="15.9" customHeight="1" x14ac:dyDescent="0.2">
      <c r="A68" s="63"/>
      <c r="C68" s="64"/>
      <c r="D68" s="64"/>
      <c r="E68" s="64"/>
      <c r="F68" s="64"/>
      <c r="G68" s="64"/>
      <c r="H68" s="64"/>
    </row>
    <row r="69" spans="1:8" ht="15.9" customHeight="1" x14ac:dyDescent="0.2">
      <c r="C69" s="64"/>
      <c r="D69" s="64"/>
      <c r="E69" s="64"/>
      <c r="F69" s="64"/>
      <c r="G69" s="64"/>
      <c r="H69" s="64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961345-4B39-4737-8FE8-03F3015880B5}"/>
</file>

<file path=customXml/itemProps2.xml><?xml version="1.0" encoding="utf-8"?>
<ds:datastoreItem xmlns:ds="http://schemas.openxmlformats.org/officeDocument/2006/customXml" ds:itemID="{E8220FE1-F630-4058-B447-1145084533D1}"/>
</file>

<file path=customXml/itemProps3.xml><?xml version="1.0" encoding="utf-8"?>
<ds:datastoreItem xmlns:ds="http://schemas.openxmlformats.org/officeDocument/2006/customXml" ds:itemID="{387715A1-5A98-4948-9C35-4E0966484017}"/>
</file>

<file path=customXml/itemProps4.xml><?xml version="1.0" encoding="utf-8"?>
<ds:datastoreItem xmlns:ds="http://schemas.openxmlformats.org/officeDocument/2006/customXml" ds:itemID="{69D3866C-8D8B-4171-97BC-09EBB3E75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2018-05-11T17:29:27Z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