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10.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Table A" sheetId="7" r:id="rId1"/>
    <sheet name="Proposed Sch 93 Adj" sheetId="1" r:id="rId2"/>
    <sheet name="Year 1 Result" sheetId="3" r:id="rId3"/>
    <sheet name="Bill Det Decoupling schs" sheetId="4" r:id="rId4"/>
    <sheet name="Bill Det non Decoupling schs" sheetId="5" r:id="rId5"/>
    <sheet name="Semi Table 3"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5" hidden="1">[3]Inputs!#REF!</definedName>
    <definedName name="__123Graph_A" localSheetId="0" hidden="1">[4]Inputs!#REF!</definedName>
    <definedName name="__123Graph_A" hidden="1">'[5]OR kWh'!#REF!</definedName>
    <definedName name="__123Graph_B" localSheetId="5" hidden="1">[3]Inputs!#REF!</definedName>
    <definedName name="__123Graph_B" localSheetId="0" hidden="1">[4]Inputs!#REF!</definedName>
    <definedName name="__123Graph_B" hidden="1">'[5]OR kWh'!#REF!</definedName>
    <definedName name="__123Graph_D" localSheetId="5" hidden="1">[3]Inputs!#REF!</definedName>
    <definedName name="__123Graph_D" localSheetId="0" hidden="1">[4]Inputs!#REF!</definedName>
    <definedName name="__123Graph_D" hidden="1">'[5]OR kWh'!#REF!</definedName>
    <definedName name="__123Graph_E" hidden="1">[6]Input!$E$22:$E$37</definedName>
    <definedName name="__123Graph_ECURRENT" hidden="1">[7]ConsolidatingPL!#REF!</definedName>
    <definedName name="__123Graph_F" hidden="1">[6]Input!$D$22:$D$37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1Price_Ta">#REF!</definedName>
    <definedName name="_2Price_Ta">#REF!</definedName>
    <definedName name="_B">'[8]Rate Design'!#REF!</definedName>
    <definedName name="_ex1" hidden="1">{#N/A,#N/A,FALSE,"Summ";#N/A,#N/A,FALSE,"General"}</definedName>
    <definedName name="_Fill" localSheetId="5" hidden="1">#REF!</definedName>
    <definedName name="_Fill" localSheetId="0" hidden="1">#REF!</definedName>
    <definedName name="_Fill" hidden="1">#REF!</definedName>
    <definedName name="_xlnm._FilterDatabase" localSheetId="5" hidden="1">'Semi Table 3'!#REF!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5" hidden="1">#REF!</definedName>
    <definedName name="_Key1" localSheetId="0" hidden="1">#REF!</definedName>
    <definedName name="_Key1" hidden="1">#REF!</definedName>
    <definedName name="_Key2" localSheetId="5" hidden="1">#REF!</definedName>
    <definedName name="_Key2" localSheetId="0" hidden="1">#REF!</definedName>
    <definedName name="_Key2" hidden="1">#REF!</definedName>
    <definedName name="_MEN2">[1]Jan!#REF!</definedName>
    <definedName name="_MEN3">[1]Jan!#REF!</definedName>
    <definedName name="_new1" hidden="1">{#N/A,#N/A,FALSE,"Summ";#N/A,#N/A,FALSE,"General"}</definedName>
    <definedName name="_OM1" hidden="1">{#N/A,#N/A,FALSE,"Summary";#N/A,#N/A,FALSE,"SmPlants";#N/A,#N/A,FALSE,"Utah";#N/A,#N/A,FALSE,"Idaho";#N/A,#N/A,FALSE,"Lewis River";#N/A,#N/A,FALSE,"NrthUmpq";#N/A,#N/A,FALSE,"KlamRog"}</definedName>
    <definedName name="_Order1" localSheetId="5" hidden="1">0</definedName>
    <definedName name="_Order1" localSheetId="0" hidden="1">0</definedName>
    <definedName name="_Order1" hidden="1">255</definedName>
    <definedName name="_Order2" localSheetId="5" hidden="1">0</definedName>
    <definedName name="_Order2" localSheetId="0" hidden="1">0</definedName>
    <definedName name="_Order2" hidden="1">255</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 localSheetId="5" hidden="1">#REF!</definedName>
    <definedName name="_Sort" localSheetId="0" hidden="1">#REF!</definedName>
    <definedName name="_Sort" hidden="1">#REF!</definedName>
    <definedName name="_TOP1">[1]Jan!#REF!</definedName>
    <definedName name="_www1" hidden="1">{#N/A,#N/A,FALSE,"schA"}</definedName>
    <definedName name="a" localSheetId="5" hidden="1">'[3]DSM Output'!$J$21:$J$23</definedName>
    <definedName name="a" localSheetId="0" hidden="1">#REF!</definedName>
    <definedName name="a" hidden="1">#REF!</definedName>
    <definedName name="Access_Button1" hidden="1">"Headcount_Workbook_Schedules_List"</definedName>
    <definedName name="AccessDatabase" hidden="1">"I:\COMTREL\FINICLE\TradeSummary.mdb"</definedName>
    <definedName name="Acct108364">'[9]Func Study'!#REF!</definedName>
    <definedName name="Acct108364S">'[9]Func Study'!#REF!</definedName>
    <definedName name="Acct228.42TROJD">'[10]Func Study'!#REF!</definedName>
    <definedName name="Acct2281SO">'[11]Func Study'!$H$2190</definedName>
    <definedName name="Acct2283SO">'[11]Func Study'!$H$2198</definedName>
    <definedName name="Acct22842TROJD">'[10]Func Study'!#REF!</definedName>
    <definedName name="Acct228SO">'[11]Func Study'!$H$2194</definedName>
    <definedName name="Acct350">'[11]Func Study'!$H$1628</definedName>
    <definedName name="Acct352">'[11]Func Study'!$H$1635</definedName>
    <definedName name="Acct353">'[11]Func Study'!$H$1641</definedName>
    <definedName name="Acct354">'[11]Func Study'!$H$1647</definedName>
    <definedName name="Acct355">'[11]Func Study'!$H$1654</definedName>
    <definedName name="Acct356">'[11]Func Study'!$H$1660</definedName>
    <definedName name="Acct357">'[11]Func Study'!$H$1666</definedName>
    <definedName name="Acct358">'[11]Func Study'!$H$1672</definedName>
    <definedName name="Acct359">'[11]Func Study'!$H$1678</definedName>
    <definedName name="Acct360">'[11]Func Study'!$H$1698</definedName>
    <definedName name="Acct361">'[11]Func Study'!$H$1704</definedName>
    <definedName name="Acct362">'[11]Func Study'!$H$1710</definedName>
    <definedName name="Acct364">'[11]Func Study'!$H$1717</definedName>
    <definedName name="Acct365">'[11]Func Study'!$H$1724</definedName>
    <definedName name="Acct366">'[11]Func Study'!$H$1731</definedName>
    <definedName name="Acct367">'[11]Func Study'!$H$1738</definedName>
    <definedName name="Acct368">'[11]Func Study'!$H$1744</definedName>
    <definedName name="Acct369">'[11]Func Study'!$H$1751</definedName>
    <definedName name="Acct370">'[11]Func Study'!$H$1762</definedName>
    <definedName name="Acct371">'[11]Func Study'!$H$1769</definedName>
    <definedName name="Acct372">'[11]Func Study'!$H$1776</definedName>
    <definedName name="Acct372A">'[11]Func Study'!$H$1775</definedName>
    <definedName name="Acct372DP">'[11]Func Study'!$H$1773</definedName>
    <definedName name="Acct372DS">'[11]Func Study'!$H$1774</definedName>
    <definedName name="Acct373">'[11]Func Study'!$H$1782</definedName>
    <definedName name="Acct41011">'[12]Functional Study'!#REF!</definedName>
    <definedName name="Acct41011BADDEBT">'[12]Functional Study'!#REF!</definedName>
    <definedName name="Acct41011DITEXP">'[12]Functional Study'!#REF!</definedName>
    <definedName name="Acct41011S">'[12]Functional Study'!#REF!</definedName>
    <definedName name="Acct41011SE">'[12]Functional Study'!#REF!</definedName>
    <definedName name="Acct41011SG1">'[12]Functional Study'!#REF!</definedName>
    <definedName name="Acct41011SG2">'[12]Functional Study'!#REF!</definedName>
    <definedName name="ACCT41011SGCT">'[12]Functional Study'!#REF!</definedName>
    <definedName name="Acct41011SGPP">'[12]Functional Study'!#REF!</definedName>
    <definedName name="Acct41011SNP">'[12]Functional Study'!#REF!</definedName>
    <definedName name="ACCT41011SNPD">'[12]Functional Study'!#REF!</definedName>
    <definedName name="Acct41011SO">'[12]Functional Study'!#REF!</definedName>
    <definedName name="Acct41011TROJP">'[12]Functional Study'!#REF!</definedName>
    <definedName name="Acct41111">'[12]Functional Study'!#REF!</definedName>
    <definedName name="Acct41111BADDEBT">'[12]Functional Study'!#REF!</definedName>
    <definedName name="Acct41111DITEXP">'[12]Functional Study'!#REF!</definedName>
    <definedName name="Acct41111S">'[12]Functional Study'!#REF!</definedName>
    <definedName name="Acct41111SE">'[12]Functional Study'!#REF!</definedName>
    <definedName name="Acct41111SG1">'[12]Functional Study'!#REF!</definedName>
    <definedName name="Acct41111SG2">'[12]Functional Study'!#REF!</definedName>
    <definedName name="Acct41111SG3">'[12]Functional Study'!#REF!</definedName>
    <definedName name="Acct41111SGPP">'[12]Functional Study'!#REF!</definedName>
    <definedName name="Acct41111SNP">'[12]Functional Study'!#REF!</definedName>
    <definedName name="Acct41111SNTP">'[12]Functional Study'!#REF!</definedName>
    <definedName name="Acct41111SO">'[12]Functional Study'!#REF!</definedName>
    <definedName name="Acct41111TROJP">'[12]Functional Study'!#REF!</definedName>
    <definedName name="Acct411BADDEBT">'[12]Functional Study'!#REF!</definedName>
    <definedName name="Acct411DGP">'[12]Functional Study'!#REF!</definedName>
    <definedName name="Acct411DGU">'[12]Functional Study'!#REF!</definedName>
    <definedName name="Acct411DITEXP">'[12]Functional Study'!#REF!</definedName>
    <definedName name="Acct411DNPP">'[12]Functional Study'!#REF!</definedName>
    <definedName name="Acct411DNPTP">'[12]Functional Study'!#REF!</definedName>
    <definedName name="Acct411S">'[12]Functional Study'!#REF!</definedName>
    <definedName name="Acct411SE">'[12]Functional Study'!#REF!</definedName>
    <definedName name="Acct411SG">'[12]Functional Study'!#REF!</definedName>
    <definedName name="Acct411SGPP">'[12]Functional Study'!#REF!</definedName>
    <definedName name="Acct411SO">'[12]Functional Study'!#REF!</definedName>
    <definedName name="Acct411TROJP">'[12]Functional Study'!#REF!</definedName>
    <definedName name="Acct447DGU">'[10]Func Study'!#REF!</definedName>
    <definedName name="Acct448S">'[11]Func Study'!$H$274</definedName>
    <definedName name="Acct450S">'[11]Func Study'!$H$302</definedName>
    <definedName name="Acct451S">'[11]Func Study'!$H$307</definedName>
    <definedName name="Acct454S">'[11]Func Study'!$H$318</definedName>
    <definedName name="Acct456S">'[11]Func Study'!$H$325</definedName>
    <definedName name="Acct510">'[11]Func Study'!#REF!</definedName>
    <definedName name="Acct510DNPPSU">'[11]Func Study'!#REF!</definedName>
    <definedName name="ACCT510JBG">'[11]Func Study'!#REF!</definedName>
    <definedName name="ACCT510SSGCH">'[11]Func Study'!#REF!</definedName>
    <definedName name="ACCT557CAGE">'[11]Func Study'!$H$683</definedName>
    <definedName name="Acct557CT">'[11]Func Study'!$H$681</definedName>
    <definedName name="Acct580">'[11]Func Study'!$H$791</definedName>
    <definedName name="Acct581">'[11]Func Study'!$H$796</definedName>
    <definedName name="Acct582">'[11]Func Study'!$H$801</definedName>
    <definedName name="Acct583">'[11]Func Study'!$H$806</definedName>
    <definedName name="Acct584">'[11]Func Study'!$H$811</definedName>
    <definedName name="Acct585">'[11]Func Study'!$H$816</definedName>
    <definedName name="Acct586">'[11]Func Study'!$H$821</definedName>
    <definedName name="Acct587">'[11]Func Study'!$H$826</definedName>
    <definedName name="Acct588">'[11]Func Study'!$H$831</definedName>
    <definedName name="Acct589">'[11]Func Study'!$H$836</definedName>
    <definedName name="Acct590">'[11]Func Study'!$H$841</definedName>
    <definedName name="Acct591">'[11]Func Study'!$H$846</definedName>
    <definedName name="Acct592">'[11]Func Study'!$H$851</definedName>
    <definedName name="Acct593">'[11]Func Study'!$H$856</definedName>
    <definedName name="Acct594">'[11]Func Study'!$H$861</definedName>
    <definedName name="Acct595">'[11]Func Study'!$H$866</definedName>
    <definedName name="Acct596">'[11]Func Study'!$H$876</definedName>
    <definedName name="Acct597">'[11]Func Study'!$H$881</definedName>
    <definedName name="Acct598">'[11]Func Study'!$H$886</definedName>
    <definedName name="ACCT904SG">'[13]Functional Study'!#REF!</definedName>
    <definedName name="AcctAGA">'[11]Func Study'!$H$296</definedName>
    <definedName name="AcctDFAD">'[11]Func Study'!#REF!</definedName>
    <definedName name="AcctDFAP">'[11]Func Study'!#REF!</definedName>
    <definedName name="AcctDFAT">'[11]Func Study'!#REF!</definedName>
    <definedName name="AcctTable">[14]Variables!$AK$42:$AK$396</definedName>
    <definedName name="AcctTS0">'[11]Func Study'!$H$1686</definedName>
    <definedName name="ActualROR">'[10]G+T+D+R+M'!$H$61</definedName>
    <definedName name="Adjs2avg">[15]Inputs!$L$255:'[15]Inputs'!$T$505</definedName>
    <definedName name="anscount" hidden="1">1</definedName>
    <definedName name="APR">[16]Backup!#REF!</definedName>
    <definedName name="APRT">#REF!</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UG">[16]Backup!#REF!</definedName>
    <definedName name="AUGT">#REF!</definedName>
    <definedName name="AvgFactors">[14]Factors!$B$3:$P$99</definedName>
    <definedName name="b" hidden="1">{#N/A,#N/A,FALSE,"Coversheet";#N/A,#N/A,FALSE,"QA"}</definedName>
    <definedName name="BACK1">#REF!</definedName>
    <definedName name="BACK2">#REF!</definedName>
    <definedName name="BACK3">#REF!</definedName>
    <definedName name="BACKUP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ADJ">#REF!</definedName>
    <definedName name="Camas" hidden="1">{#N/A,#N/A,FALSE,"Summary";#N/A,#N/A,FALSE,"SmPlants";#N/A,#N/A,FALSE,"Utah";#N/A,#N/A,FALSE,"Idaho";#N/A,#N/A,FALSE,"Lewis River";#N/A,#N/A,FALSE,"NrthUmpq";#N/A,#N/A,FALSE,"KlamRog"}</definedName>
    <definedName name="cap">[17]Readings!$B$2</definedName>
    <definedName name="CBWorkbookPriority" hidden="1">-2060790043</definedName>
    <definedName name="cgf" hidden="1">{"PRINT",#N/A,TRUE,"APPA";"PRINT",#N/A,TRUE,"APS";"PRINT",#N/A,TRUE,"BHPL";"PRINT",#N/A,TRUE,"BHPL2";"PRINT",#N/A,TRUE,"CDWR";"PRINT",#N/A,TRUE,"EWEB";"PRINT",#N/A,TRUE,"LADWP";"PRINT",#N/A,TRUE,"NEVBASE"}</definedName>
    <definedName name="Check">#REF!</definedName>
    <definedName name="Classification">'[11]Func Study'!$AB$251</definedName>
    <definedName name="COMADJ">#REF!</definedName>
    <definedName name="combined1" hidden="1">{"YTD-Total",#N/A,TRUE,"Provision";"YTD-Utility",#N/A,TRUE,"Prov Utility";"YTD-NonUtility",#N/A,TRUE,"Prov NonUtility"}</definedName>
    <definedName name="COMP">#REF!</definedName>
    <definedName name="COMPACTUAL">#REF!</definedName>
    <definedName name="COMPT">#REF!</definedName>
    <definedName name="COMPWEATHER">#REF!</definedName>
    <definedName name="copy" hidden="1">#REF!</definedName>
    <definedName name="COSFacVal">[11]Inputs!$R$5</definedName>
    <definedName name="_xlnm.Database">[18]Invoice!#REF!</definedName>
    <definedName name="DATE">[19]Jan!#REF!</definedName>
    <definedName name="DEC">[16]Backup!#REF!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[10]Inputs!$D$8</definedName>
    <definedName name="Demand2">[20]Inputs!$D$11</definedName>
    <definedName name="DFIT" hidden="1">{#N/A,#N/A,FALSE,"Coversheet";#N/A,#N/A,FALSE,"QA"}</definedName>
    <definedName name="Dis">'[11]Func Study'!$AB$250</definedName>
    <definedName name="DisFac">'[11]Func Dist Factor Table'!$A$11:$G$25</definedName>
    <definedName name="Dist_factor">#REF!</definedName>
    <definedName name="DistPeakMethod">[13]Inputs!#REF!</definedName>
    <definedName name="dsd" hidden="1">[3]Inputs!#REF!</definedName>
    <definedName name="DUDE" localSheetId="5" hidden="1">#REF!</definedName>
    <definedName name="DUDE" localSheetId="0" hidden="1">#REF!</definedName>
    <definedName name="DUDE" hidden="1">#REF!</definedName>
    <definedName name="ee" hidden="1">{#N/A,#N/A,FALSE,"Month ";#N/A,#N/A,FALSE,"YTD";#N/A,#N/A,FALSE,"12 mo ended"}</definedName>
    <definedName name="energy">[17]Readings!$B$3</definedName>
    <definedName name="Engy">[10]Inputs!$D$9</definedName>
    <definedName name="Engy2">[20]Inputs!$D$12</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101top">#REF!</definedName>
    <definedName name="f104top">#REF!</definedName>
    <definedName name="f138top">#REF!</definedName>
    <definedName name="f140top">#REF!</definedName>
    <definedName name="Factorck">'[11]COS Factor Table'!$O$15:$O$113</definedName>
    <definedName name="FactorType">[14]Variables!$AK$2:$AL$12</definedName>
    <definedName name="FACTP">#REF!</definedName>
    <definedName name="FactSum">'[11]COS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[16]Backup!#REF!</definedName>
    <definedName name="FEBT">#REF!</definedName>
    <definedName name="ffff" hidden="1">{#N/A,#N/A,FALSE,"Coversheet";#N/A,#N/A,FALSE,"QA"}</definedName>
    <definedName name="fffgf" hidden="1">{#N/A,#N/A,FALSE,"Coversheet";#N/A,#N/A,FALSE,"QA"}</definedName>
    <definedName name="foo" hidden="1">{#N/A,#N/A,FALSE,"Bgt";#N/A,#N/A,FALSE,"Act";#N/A,#N/A,FALSE,"Chrt Data";#N/A,#N/A,FALSE,"Bus Result";#N/A,#N/A,FALSE,"Main Charts";#N/A,#N/A,FALSE,"P&amp;L Ttl";#N/A,#N/A,FALSE,"P&amp;L C_Ttl";#N/A,#N/A,FALSE,"P&amp;L C_Oct";#N/A,#N/A,FALSE,"P&amp;L C_Sep";#N/A,#N/A,FALSE,"1996";#N/A,#N/A,FALSE,"Data"}</definedName>
    <definedName name="FranchiseTax">[15]Variables!$D$26</definedName>
    <definedName name="friend" hidden="1">{"PRINT",#N/A,TRUE,"APPA";"PRINT",#N/A,TRUE,"APS";"PRINT",#N/A,TRUE,"BHPL";"PRINT",#N/A,TRUE,"BHPL2";"PRINT",#N/A,TRUE,"CDWR";"PRINT",#N/A,TRUE,"EWEB";"PRINT",#N/A,TRUE,"LADWP";"PRINT",#N/A,TRUE,"NEVBASE"}</definedName>
    <definedName name="Func">'[11]Func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'[11]Func Study'!$AB$250</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0303_RVN_data">#REF!</definedName>
    <definedName name="IDcontractsRVN">#REF!</definedName>
    <definedName name="income_satement_ytd" hidden="1">{#N/A,#N/A,FALSE,"monthly";#N/A,#N/A,FALSE,"year to date";#N/A,#N/A,FALSE,"12_months_IS";#N/A,#N/A,FALSE,"balance sheet";#N/A,#N/A,FALSE,"op_revenues_12m";#N/A,#N/A,FALSE,"op_revenues_ytd";#N/A,#N/A,FALSE,"op_revenues_cm"}</definedName>
    <definedName name="INDADJ">#REF!</definedName>
    <definedName name="INPUT">[21]Summary!#REF!</definedName>
    <definedName name="Instructions">#REF!</definedName>
    <definedName name="inventory" hidden="1">{#N/A,#N/A,FALSE,"Summary";#N/A,#N/A,FALSE,"SmPlants";#N/A,#N/A,FALSE,"Utah";#N/A,#N/A,FALSE,"Idaho";#N/A,#N/A,FALSE,"Lewis River";#N/A,#N/A,FALSE,"NrthUmpq";#N/A,#N/A,FALSE,"KlamRog"}</definedName>
    <definedName name="ISytd" hidden="1">{#N/A,#N/A,FALSE,"monthly";#N/A,#N/A,FALSE,"year to date";#N/A,#N/A,FALSE,"12_months_IS";#N/A,#N/A,FALSE,"balance sheet";#N/A,#N/A,FALSE,"op_revenues_12m";#N/A,#N/A,FALSE,"op_revenues_ytd";#N/A,#N/A,FALSE,"op_revenues_cm"}</definedName>
    <definedName name="JAN">[16]Backup!#REF!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jj">[22]Inputs!$N$18</definedName>
    <definedName name="JUL">[16]Backup!#REF!</definedName>
    <definedName name="JULT">#REF!</definedName>
    <definedName name="JUN">[16]Backup!#REF!</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#REF!</definedName>
    <definedName name="Jurisdiction">[14]Variables!$AK$15</definedName>
    <definedName name="JurisNumber">[14]Variables!$AL$15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imcount" hidden="1">1</definedName>
    <definedName name="Line_Ext_Credit">#REF!</definedName>
    <definedName name="LinkCos">'[11]JAM Download'!$K$4</definedName>
    <definedName name="ListOffset" hidden="1">1</definedName>
    <definedName name="LOG">[16]Backup!#REF!</definedName>
    <definedName name="lookup" hidden="1">{#N/A,#N/A,FALSE,"Coversheet";#N/A,#N/A,FALSE,"QA"}</definedName>
    <definedName name="LOSS">[16]Backup!#REF!</definedName>
    <definedName name="MACTIT">#REF!</definedName>
    <definedName name="MAR">[16]Backup!#REF!</definedName>
    <definedName name="MART">#REF!</definedName>
    <definedName name="Master" hidden="1">{#N/A,#N/A,FALSE,"Actual";#N/A,#N/A,FALSE,"Normalized";#N/A,#N/A,FALSE,"Electric Actual";#N/A,#N/A,FALSE,"Electric Normalized"}</definedName>
    <definedName name="MAY">[16]Backup!#REF!</definedName>
    <definedName name="MAYT">#REF!</definedName>
    <definedName name="MCtoREV">#REF!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[10]Inputs!$C$6</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MONTH">[16]Backup!#REF!</definedName>
    <definedName name="monthlist">[23]Table!$R$2:$S$13</definedName>
    <definedName name="monthtotals">'[23]WA SBC'!$D$40:$O$40</definedName>
    <definedName name="MTKWH">#REF!</definedName>
    <definedName name="MTR_YR3">[24]Variables!$E$14</definedName>
    <definedName name="MTREV">#REF!</definedName>
    <definedName name="MULT">#REF!</definedName>
    <definedName name="Net_to_Gross_Factor">[11]Inputs!$G$8</definedName>
    <definedName name="NetToGross">[15]Variables!$D$23</definedName>
    <definedName name="new" hidden="1">{#N/A,#N/A,FALSE,"Summ";#N/A,#N/A,FALSE,"General"}</definedName>
    <definedName name="NEWMO1">[1]Jan!#REF!</definedName>
    <definedName name="NEWMO2">[1]Jan!#REF!</definedName>
    <definedName name="NEWMONTH">[1]Jan!#REF!</definedName>
    <definedName name="NORMALIZE">#REF!</definedName>
    <definedName name="NOV">[16]Backup!#REF!</definedName>
    <definedName name="NOVT">#REF!</definedName>
    <definedName name="NPC">[13]Inputs!$N$18</definedName>
    <definedName name="NUM">#REF!</definedName>
    <definedName name="OCT">[16]Backup!#REF!</definedName>
    <definedName name="OCTT">#REF!</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NE">[1]Jan!#REF!</definedName>
    <definedName name="option">'[25]Dist Misc'!$F$120</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[26]TransInvest!#REF!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BLOCK">#REF!</definedName>
    <definedName name="PBLOCKWZ">#REF!</definedName>
    <definedName name="PCOMP">#REF!</definedName>
    <definedName name="PCOMPOSITES">#REF!</definedName>
    <definedName name="PCOMPWZ">#REF!</definedName>
    <definedName name="PeakMethod">[10]Inputs!$T$5</definedName>
    <definedName name="pete" hidden="1">{#N/A,#N/A,FALSE,"Bgt";#N/A,#N/A,FALSE,"Act";#N/A,#N/A,FALSE,"Chrt Data";#N/A,#N/A,FALSE,"Bus Result";#N/A,#N/A,FALSE,"Main Charts";#N/A,#N/A,FALSE,"P&amp;L Ttl";#N/A,#N/A,FALSE,"P&amp;L C_Ttl";#N/A,#N/A,FALSE,"P&amp;L C_Oct";#N/A,#N/A,FALSE,"P&amp;L C_Sep";#N/A,#N/A,FALSE,"1996";#N/A,#N/A,FALSE,"Data"}</definedName>
    <definedName name="PMAC">[16]Backup!#REF!</definedName>
    <definedName name="PRESENT">#REF!</definedName>
    <definedName name="PRICCHNG">#REF!</definedName>
    <definedName name="PricingInfo" hidden="1">[27]Inputs!#REF!</definedName>
    <definedName name="_xlnm.Print_Area" localSheetId="5">'Semi Table 3'!$A$1:$U$147</definedName>
    <definedName name="_xlnm.Print_Area" localSheetId="0">'Table A'!$B$1:$T$49</definedName>
    <definedName name="_xlnm.Print_Titles" localSheetId="5">'Semi Table 3'!$A:$D,'Semi Table 3'!$9:$11</definedName>
    <definedName name="PTABLES">#REF!</definedName>
    <definedName name="PTDMOD">#REF!</definedName>
    <definedName name="PTDROLL">#REF!</definedName>
    <definedName name="PTMOD">#REF!</definedName>
    <definedName name="PTROLL">#REF!</definedName>
    <definedName name="PWORKBACK">#REF!</definedName>
    <definedName name="q" hidden="1">{#N/A,#N/A,FALSE,"Coversheet";#N/A,#N/A,FALSE,"QA"}</definedName>
    <definedName name="qqq" hidden="1">{#N/A,#N/A,FALSE,"schA"}</definedName>
    <definedName name="Query1">#REF!</definedName>
    <definedName name="Rates">[28]Codes!$A$1:$C$500</definedName>
    <definedName name="RC_ADJ">#REF!</definedName>
    <definedName name="RESADJ">#REF!</definedName>
    <definedName name="ResourceSupplier">[15]Variables!$D$28</definedName>
    <definedName name="retail"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V_SCHD">#REF!</definedName>
    <definedName name="RevClass">[28]Codes!$F$2:$G$10</definedName>
    <definedName name="Revenue_by_month_take_2">#REF!</definedName>
    <definedName name="RevenueCheck">#REF!</definedName>
    <definedName name="RevReqSettle">#REF!</definedName>
    <definedName name="REVVSTRS">#REF!</definedName>
    <definedName name="RISFORM">#REF!</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CH33CUSTS">#REF!</definedName>
    <definedName name="SCH48ADJ">#REF!</definedName>
    <definedName name="SCH98NOR">#REF!</definedName>
    <definedName name="SCHED47">#REF!</definedName>
    <definedName name="Schedule">[13]Inputs!$N$14</definedName>
    <definedName name="sdlfhsdlhfkl" hidden="1">{#N/A,#N/A,FALSE,"Summ";#N/A,#N/A,FALSE,"General"}</definedName>
    <definedName name="se">#REF!</definedName>
    <definedName name="SECOND">[1]Jan!#REF!</definedName>
    <definedName name="SEP">[16]Backup!#REF!</definedName>
    <definedName name="SEPT">#REF!</definedName>
    <definedName name="SERVICES_3">#REF!</definedName>
    <definedName name="seven" hidden="1">{#N/A,#N/A,FALSE,"CRPT";#N/A,#N/A,FALSE,"TREND";#N/A,#N/A,FALSE,"%Curve"}</definedName>
    <definedName name="sg">#REF!</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RT">[1]Jan!#REF!</definedName>
    <definedName name="SUM_TAB1">#REF!</definedName>
    <definedName name="SUM_TAB2">#REF!</definedName>
    <definedName name="SUM_TAB3">#REF!</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 localSheetId="0">'Table A'!$B$2:$X$46</definedName>
    <definedName name="TABLEA">#REF!</definedName>
    <definedName name="TABLEONE">#REF!</definedName>
    <definedName name="TargetROR">[10]Inputs!$G$29</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1">#REF!</definedName>
    <definedName name="Test2">#REF!</definedName>
    <definedName name="Test3">#REF!</definedName>
    <definedName name="Test4">#REF!</definedName>
    <definedName name="Test5">#REF!</definedName>
    <definedName name="TestPeriod">[11]Inputs!$C$5</definedName>
    <definedName name="TotalRateBase">'[11]G+T+D+R+M'!$H$58</definedName>
    <definedName name="tr" hidden="1">{#N/A,#N/A,FALSE,"CESTSUM";#N/A,#N/A,FALSE,"est sum A";#N/A,#N/A,FALSE,"est detail A"}</definedName>
    <definedName name="Transfer" hidden="1">#REF!</definedName>
    <definedName name="Transfers" hidden="1">#REF!</definedName>
    <definedName name="TRANSM_2">[29]Transm2!$A$1:$M$461:'[29]10 Yr FC'!$M$47</definedName>
    <definedName name="u" hidden="1">{#N/A,#N/A,FALSE,"Summ";#N/A,#N/A,FALSE,"General"}</definedName>
    <definedName name="UAACT115S">'[13]Functional Study'!#REF!</definedName>
    <definedName name="UAcct103">'[11]Func Study'!$AB$1613</definedName>
    <definedName name="UAcct105Dnpg">'[11]Func Study'!$AB$2010</definedName>
    <definedName name="UAcct105S">'[11]Func Study'!$AB$2005</definedName>
    <definedName name="UAcct105Seu">'[11]Func Study'!$AB$2009</definedName>
    <definedName name="UAcct105Snppo">'[11]Func Study'!$AB$2008</definedName>
    <definedName name="UAcct105Snpps">'[11]Func Study'!$AB$2006</definedName>
    <definedName name="UAcct105Snpt">'[11]Func Study'!$AB$2007</definedName>
    <definedName name="UAcct1081390">'[11]Func Study'!$AB$2451</definedName>
    <definedName name="UAcct1081390Rcl">'[11]Func Study'!$AB$2450</definedName>
    <definedName name="UAcct1081399">'[11]Func Study'!$AB$2459</definedName>
    <definedName name="UAcct1081399Rcl">'[11]Func Study'!$AB$2458</definedName>
    <definedName name="UAcct108360">'[11]Func Study'!$AB$2355</definedName>
    <definedName name="UAcct108361">'[11]Func Study'!$AB$2359</definedName>
    <definedName name="UAcct108362">'[11]Func Study'!$AB$2363</definedName>
    <definedName name="UAcct108364">'[11]Func Study'!$AB$2367</definedName>
    <definedName name="UAcct108365">'[11]Func Study'!$AB$2371</definedName>
    <definedName name="UAcct108366">'[11]Func Study'!$AB$2375</definedName>
    <definedName name="UAcct108367">'[11]Func Study'!$AB$2379</definedName>
    <definedName name="UAcct108368">'[11]Func Study'!$AB$2383</definedName>
    <definedName name="UAcct108369">'[11]Func Study'!$AB$2387</definedName>
    <definedName name="UAcct108370">'[11]Func Study'!$AB$2391</definedName>
    <definedName name="UAcct108371">'[11]Func Study'!$AB$2395</definedName>
    <definedName name="UAcct108372">'[11]Func Study'!$AB$2399</definedName>
    <definedName name="UAcct108373">'[11]Func Study'!$AB$2403</definedName>
    <definedName name="UAcct108D">'[11]Func Study'!$AB$2415</definedName>
    <definedName name="UAcct108D00">'[11]Func Study'!$AB$2407</definedName>
    <definedName name="UAcct108Ds">'[11]Func Study'!$AB$2411</definedName>
    <definedName name="UAcct108Ep">'[11]Func Study'!$AB$2327</definedName>
    <definedName name="UAcct108Gpcn">'[11]Func Study'!$AB$2429</definedName>
    <definedName name="UAcct108Gps">'[11]Func Study'!$AB$2425</definedName>
    <definedName name="UAcct108Gpse">'[11]Func Study'!$AB$2431</definedName>
    <definedName name="UAcct108Gpsg">'[11]Func Study'!$AB$2428</definedName>
    <definedName name="UAcct108Gpsgp">'[11]Func Study'!$AB$2426</definedName>
    <definedName name="UAcct108Gpsgu">'[11]Func Study'!$AB$2427</definedName>
    <definedName name="UAcct108Gpso">'[11]Func Study'!$AB$2430</definedName>
    <definedName name="UACCT108GPSSGCH">'[11]Func Study'!$AB$2434</definedName>
    <definedName name="UACCT108GPSSGCT">'[11]Func Study'!$AB$2433</definedName>
    <definedName name="UAcct108Hp">'[11]Func Study'!$AB$2313</definedName>
    <definedName name="UAcct108Mp">'[11]Func Study'!$AB$2444</definedName>
    <definedName name="UAcct108Np">'[11]Func Study'!$AB$2305</definedName>
    <definedName name="UAcct108Op">'[11]Func Study'!$AB$2322</definedName>
    <definedName name="UACCT108OPSSCCT">'[11]Func Study'!$AB$2321</definedName>
    <definedName name="UAcct108Sp">'[11]Func Study'!$AB$2299</definedName>
    <definedName name="UACCT108SPSSGCH">'[11]Func Study'!$AB$2298</definedName>
    <definedName name="UAcct108Tp">'[11]Func Study'!$AB$2346</definedName>
    <definedName name="UAcct111Clg">'[11]Func Study'!$AB$2487</definedName>
    <definedName name="UAcct111Clgsou">'[11]Func Study'!$AB$2485</definedName>
    <definedName name="UAcct111Clh">'[11]Func Study'!$AB$2493</definedName>
    <definedName name="UAcct111Cls">'[11]Func Study'!$AB$2478</definedName>
    <definedName name="UAcct111Ipcn">'[11]Func Study'!$AB$2502</definedName>
    <definedName name="UAcct111Ips">'[11]Func Study'!$AB$2497</definedName>
    <definedName name="UAcct111Ipse">'[11]Func Study'!$AB$2500</definedName>
    <definedName name="UAcct111Ipsg">'[11]Func Study'!$AB$2501</definedName>
    <definedName name="UAcct111Ipsgp">'[11]Func Study'!$AB$2498</definedName>
    <definedName name="UAcct111Ipsgu">'[11]Func Study'!$AB$2499</definedName>
    <definedName name="UAcct111Ipso">'[11]Func Study'!$AB$2506</definedName>
    <definedName name="UACCT111IPSSGCH">'[11]Func Study'!$AB$2505</definedName>
    <definedName name="UACCT111IPSSGCT">'[11]Func Study'!$AB$2504</definedName>
    <definedName name="UAcct114">'[11]Func Study'!$AB$2017</definedName>
    <definedName name="UACCT115">'[13]Functional Study'!#REF!</definedName>
    <definedName name="UACCT115DGP">'[13]Functional Study'!#REF!</definedName>
    <definedName name="UACCT115SG">'[13]Functional Study'!#REF!</definedName>
    <definedName name="UAcct120">'[11]Func Study'!$AB$2021</definedName>
    <definedName name="UAcct124">'[11]Func Study'!$AB$2026</definedName>
    <definedName name="UAcct141">'[11]Func Study'!$AB$2173</definedName>
    <definedName name="UAcct151">'[11]Func Study'!$AB$2049</definedName>
    <definedName name="Uacct151SSECT">'[11]Func Study'!$AB$2047</definedName>
    <definedName name="UAcct154">'[11]Func Study'!$AB$2083</definedName>
    <definedName name="Uacct154SSGCT">'[11]Func Study'!$AB$2080</definedName>
    <definedName name="UAcct163">'[11]Func Study'!$AB$2093</definedName>
    <definedName name="UAcct165">'[11]Func Study'!$AB$2108</definedName>
    <definedName name="UAcct165Gps">'[11]Func Study'!$AB$2104</definedName>
    <definedName name="UAcct182">'[11]Func Study'!$AB$2033</definedName>
    <definedName name="UAcct18222">'[11]Func Study'!$AB$2163</definedName>
    <definedName name="UAcct182M">'[11]Func Study'!$AB$2118</definedName>
    <definedName name="UAcct182MSSGCH">'[11]Func Study'!$AB$2113</definedName>
    <definedName name="UAcct186">'[11]Func Study'!$AB$2041</definedName>
    <definedName name="UAcct1869">'[11]Func Study'!$AB$2168</definedName>
    <definedName name="UAcct186M">'[11]Func Study'!$AB$2129</definedName>
    <definedName name="UAcct190">'[11]Func Study'!$AB$2243</definedName>
    <definedName name="UAcct190Baddebt">'[11]Func Study'!$AB$2237</definedName>
    <definedName name="UAcct190Dop">'[11]Func Study'!$AB$2235</definedName>
    <definedName name="UAcct2281">'[11]Func Study'!$AB$2191</definedName>
    <definedName name="UAcct2282">'[11]Func Study'!$AB$2195</definedName>
    <definedName name="UAcct2283">'[11]Func Study'!$AB$2200</definedName>
    <definedName name="UACCT22841SG">'[11]Func Study'!$AB$2205</definedName>
    <definedName name="UAcct22842">'[11]Func Study'!$AB$2211</definedName>
    <definedName name="UAcct22842Trojd">'[10]Func Study'!#REF!</definedName>
    <definedName name="UAcct235">'[11]Func Study'!$AB$2187</definedName>
    <definedName name="UACCT235CN">'[11]Func Study'!$AB$2186</definedName>
    <definedName name="UAcct252">'[11]Func Study'!$AB$2219</definedName>
    <definedName name="UAcct25316">'[11]Func Study'!$AB$2057</definedName>
    <definedName name="UAcct25317">'[11]Func Study'!$AB$2061</definedName>
    <definedName name="UAcct25318">'[11]Func Study'!$AB$2098</definedName>
    <definedName name="UAcct25319">'[11]Func Study'!$AB$2065</definedName>
    <definedName name="uacct25398">'[11]Func Study'!$AB$2222</definedName>
    <definedName name="UAcct25399">'[11]Func Study'!$AB$2230</definedName>
    <definedName name="UACCT254SO">'[11]Func Study'!$AB$2202</definedName>
    <definedName name="UAcct255">'[11]Func Study'!$AB$2284</definedName>
    <definedName name="UAcct281">'[11]Func Study'!$AB$2249</definedName>
    <definedName name="UAcct282">'[11]Func Study'!$AB$2259</definedName>
    <definedName name="UAcct282Cn">'[11]Func Study'!$AB$2256</definedName>
    <definedName name="UAcct282So">'[11]Func Study'!$AB$2255</definedName>
    <definedName name="UAcct283">'[11]Func Study'!$AB$2271</definedName>
    <definedName name="UAcct283So">'[11]Func Study'!$AB$2265</definedName>
    <definedName name="UAcct301S">'[11]Func Study'!$AB$1964</definedName>
    <definedName name="UAcct301Sg">'[11]Func Study'!$AB$1966</definedName>
    <definedName name="UAcct301So">'[11]Func Study'!$AB$1965</definedName>
    <definedName name="UAcct302S">'[11]Func Study'!$AB$1969</definedName>
    <definedName name="UAcct302Sg">'[11]Func Study'!$AB$1970</definedName>
    <definedName name="UAcct302Sgp">'[11]Func Study'!$AB$1971</definedName>
    <definedName name="UAcct302Sgu">'[11]Func Study'!$AB$1972</definedName>
    <definedName name="UAcct303Cn">'[11]Func Study'!$AB$1980</definedName>
    <definedName name="UAcct303S">'[11]Func Study'!$AB$1976</definedName>
    <definedName name="UAcct303Se">'[11]Func Study'!$AB$1979</definedName>
    <definedName name="UAcct303Sg">'[11]Func Study'!$AB$1977</definedName>
    <definedName name="UAcct303Sgu">'[11]Func Study'!$AB$1981</definedName>
    <definedName name="UAcct303So">'[11]Func Study'!$AB$1978</definedName>
    <definedName name="UACCT303SSGCH">'[11]Func Study'!$AB$1983</definedName>
    <definedName name="UAcct310">'[11]Func Study'!$AB$1414</definedName>
    <definedName name="UAcct310JBG">'[11]Func Study'!$AB$1413</definedName>
    <definedName name="UAcct311">'[11]Func Study'!$AB$1421</definedName>
    <definedName name="UAcct311JBG">'[11]Func Study'!$AB$1420</definedName>
    <definedName name="UAcct312">'[11]Func Study'!$AB$1428</definedName>
    <definedName name="UAcct312JBG">'[11]Func Study'!$AB$1427</definedName>
    <definedName name="UAcct314">'[11]Func Study'!$AB$1435</definedName>
    <definedName name="UAcct314JBG">'[11]Func Study'!$AB$1434</definedName>
    <definedName name="UAcct315">'[11]Func Study'!$AB$1442</definedName>
    <definedName name="UAcct315JBG">'[11]Func Study'!$AB$1441</definedName>
    <definedName name="UAcct316">'[11]Func Study'!$AB$1450</definedName>
    <definedName name="UAcct316JBG">'[11]Func Study'!$AB$1449</definedName>
    <definedName name="UAcct320">'[11]Func Study'!$AB$1466</definedName>
    <definedName name="UAcct321">'[11]Func Study'!$AB$1471</definedName>
    <definedName name="UAcct322">'[11]Func Study'!$AB$1476</definedName>
    <definedName name="UAcct323">'[11]Func Study'!$AB$1481</definedName>
    <definedName name="UAcct324">'[11]Func Study'!$AB$1486</definedName>
    <definedName name="UAcct325">'[11]Func Study'!$AB$1491</definedName>
    <definedName name="UAcct33">'[11]Func Study'!$AB$295</definedName>
    <definedName name="UAcct330">'[11]Func Study'!$AB$1508</definedName>
    <definedName name="UAcct331">'[11]Func Study'!$AB$1513</definedName>
    <definedName name="UAcct332">'[11]Func Study'!$AB$1518</definedName>
    <definedName name="UAcct333">'[11]Func Study'!$AB$1523</definedName>
    <definedName name="UAcct334">'[11]Func Study'!$AB$1528</definedName>
    <definedName name="UAcct335">'[11]Func Study'!$AB$1533</definedName>
    <definedName name="UAcct336">'[11]Func Study'!$AB$1539</definedName>
    <definedName name="UAcct340Dgu">'[11]Func Study'!$AB$1564</definedName>
    <definedName name="UAcct340Sgu">'[11]Func Study'!$AB$1565</definedName>
    <definedName name="UAcct341Dgu">'[11]Func Study'!$AB$1569</definedName>
    <definedName name="UAcct341Sgu">'[11]Func Study'!$AB$1570</definedName>
    <definedName name="UAcct342Dgu">'[11]Func Study'!$AB$1574</definedName>
    <definedName name="UAcct342Sgu">'[11]Func Study'!$AB$1575</definedName>
    <definedName name="UAcct343">'[11]Func Study'!$AB$1584</definedName>
    <definedName name="UAcct344S">'[11]Func Study'!$AB$1587</definedName>
    <definedName name="UAcct344Sgp">'[11]Func Study'!$AB$1588</definedName>
    <definedName name="UAcct345Dgu">'[11]Func Study'!$AB$1594</definedName>
    <definedName name="UAcct345Sgu">'[11]Func Study'!$AB$1595</definedName>
    <definedName name="UAcct346">'[11]Func Study'!$AB$1601</definedName>
    <definedName name="UAcct350">'[11]Func Study'!$AB$1628</definedName>
    <definedName name="UAcct352">'[11]Func Study'!$AB$1635</definedName>
    <definedName name="UAcct353">'[11]Func Study'!$AB$1641</definedName>
    <definedName name="UAcct354">'[11]Func Study'!$AB$1647</definedName>
    <definedName name="UAcct355">'[11]Func Study'!$AB$1654</definedName>
    <definedName name="UAcct356">'[11]Func Study'!$AB$1660</definedName>
    <definedName name="UAcct357">'[11]Func Study'!$AB$1666</definedName>
    <definedName name="UAcct358">'[11]Func Study'!$AB$1672</definedName>
    <definedName name="UAcct359">'[11]Func Study'!$AB$1678</definedName>
    <definedName name="UAcct360">'[11]Func Study'!$AB$1698</definedName>
    <definedName name="UAcct361">'[11]Func Study'!$AB$1704</definedName>
    <definedName name="UAcct362">'[11]Func Study'!$AB$1710</definedName>
    <definedName name="UAcct368">'[11]Func Study'!$AB$1744</definedName>
    <definedName name="UAcct369">'[11]Func Study'!$AB$1751</definedName>
    <definedName name="UAcct370">'[11]Func Study'!$AB$1762</definedName>
    <definedName name="UAcct372A">'[11]Func Study'!$AB$1775</definedName>
    <definedName name="UAcct372Dp">'[11]Func Study'!$AB$1773</definedName>
    <definedName name="UAcct372Ds">'[11]Func Study'!$AB$1774</definedName>
    <definedName name="UAcct373">'[11]Func Study'!$AB$1782</definedName>
    <definedName name="UAcct389Cn">'[11]Func Study'!$AB$1800</definedName>
    <definedName name="UAcct389S">'[11]Func Study'!$AB$1799</definedName>
    <definedName name="UAcct389Sg">'[11]Func Study'!$AB$1802</definedName>
    <definedName name="UAcct389Sgu">'[11]Func Study'!$AB$1801</definedName>
    <definedName name="UAcct389So">'[11]Func Study'!$AB$1803</definedName>
    <definedName name="UAcct390Cn">'[11]Func Study'!$AB$1810</definedName>
    <definedName name="UAcct390JBG">'[11]Func Study'!$AB$1812</definedName>
    <definedName name="UAcct390L">'[11]Func Study'!$AB$1927</definedName>
    <definedName name="UACCT390LRCL">'[11]Func Study'!$AB$1929</definedName>
    <definedName name="UAcct390S">'[11]Func Study'!$AB$1807</definedName>
    <definedName name="UAcct390Sgp">'[11]Func Study'!$AB$1808</definedName>
    <definedName name="UAcct390Sgu">'[11]Func Study'!$AB$1809</definedName>
    <definedName name="UAcct390Sop">'[11]Func Study'!$AB$1811</definedName>
    <definedName name="UAcct390Sou">'[11]Func Study'!$AB$1813</definedName>
    <definedName name="UAcct391Cn">'[11]Func Study'!$AB$1820</definedName>
    <definedName name="UACCT391JBE">'[11]Func Study'!$AB$1825</definedName>
    <definedName name="UAcct391S">'[11]Func Study'!$AB$1817</definedName>
    <definedName name="UAcct391Sg">'[11]Func Study'!$AB$1821</definedName>
    <definedName name="UAcct391Sgp">'[11]Func Study'!$AB$1818</definedName>
    <definedName name="UAcct391Sgu">'[11]Func Study'!$AB$1819</definedName>
    <definedName name="UAcct391So">'[11]Func Study'!$AB$1823</definedName>
    <definedName name="UACCT391SSGCH">'[11]Func Study'!$AB$1824</definedName>
    <definedName name="UAcct392Cn">'[11]Func Study'!$AB$1832</definedName>
    <definedName name="UAcct392L">'[11]Func Study'!$AB$1935</definedName>
    <definedName name="UAcct392Lrcl">'[11]Func Study'!$AB$1937</definedName>
    <definedName name="UAcct392S">'[11]Func Study'!$AB$1829</definedName>
    <definedName name="UAcct392Se">'[11]Func Study'!$AB$1834</definedName>
    <definedName name="UAcct392Sg">'[11]Func Study'!$AB$1831</definedName>
    <definedName name="UAcct392Sgp">'[11]Func Study'!$AB$1835</definedName>
    <definedName name="UAcct392Sgu">'[11]Func Study'!$AB$1833</definedName>
    <definedName name="UAcct392So">'[11]Func Study'!$AB$1830</definedName>
    <definedName name="UACCT392SSGCH">'[11]Func Study'!$AB$1836</definedName>
    <definedName name="UAcct393S">'[11]Func Study'!$AB$1841</definedName>
    <definedName name="UAcct393Sg">'[11]Func Study'!$AB$1845</definedName>
    <definedName name="UAcct393Sgp">'[11]Func Study'!$AB$1842</definedName>
    <definedName name="UAcct393Sgu">'[11]Func Study'!$AB$1843</definedName>
    <definedName name="UAcct393So">'[11]Func Study'!$AB$1844</definedName>
    <definedName name="UACCT393SSGCT">'[11]Func Study'!$AB$1846</definedName>
    <definedName name="UAcct394S">'[11]Func Study'!$AB$1850</definedName>
    <definedName name="UAcct394Se">'[11]Func Study'!$AB$1854</definedName>
    <definedName name="UAcct394Sg">'[11]Func Study'!$AB$1855</definedName>
    <definedName name="UAcct394Sgp">'[11]Func Study'!$AB$1851</definedName>
    <definedName name="UAcct394Sgu">'[11]Func Study'!$AB$1852</definedName>
    <definedName name="UAcct394So">'[11]Func Study'!$AB$1853</definedName>
    <definedName name="UACCT394SSGCH">'[11]Func Study'!$AB$1856</definedName>
    <definedName name="UAcct395S">'[11]Func Study'!$AB$1861</definedName>
    <definedName name="UAcct395Se">'[11]Func Study'!$AB$1865</definedName>
    <definedName name="UAcct395Sg">'[11]Func Study'!$AB$1866</definedName>
    <definedName name="UAcct395Sgp">'[11]Func Study'!$AB$1862</definedName>
    <definedName name="UAcct395Sgu">'[11]Func Study'!$AB$1863</definedName>
    <definedName name="UAcct395So">'[11]Func Study'!$AB$1864</definedName>
    <definedName name="UACCT395SSGCH">'[11]Func Study'!$AB$1867</definedName>
    <definedName name="UAcct396S">'[11]Func Study'!$AB$1872</definedName>
    <definedName name="UAcct396Se">'[11]Func Study'!$AB$1877</definedName>
    <definedName name="UAcct396Sg">'[11]Func Study'!$AB$1874</definedName>
    <definedName name="UAcct396Sgp">'[11]Func Study'!$AB$1873</definedName>
    <definedName name="UAcct396Sgu">'[11]Func Study'!$AB$1876</definedName>
    <definedName name="UAcct396So">'[11]Func Study'!$AB$1875</definedName>
    <definedName name="UACCT396SSGCH">'[11]Func Study'!$AB$1879</definedName>
    <definedName name="UACCT396SSGCT">'[11]Func Study'!$AB$1878</definedName>
    <definedName name="UAcct397Cn">'[11]Func Study'!$AB$1890</definedName>
    <definedName name="UAcct397JBG">'[11]Func Study'!$AB$1893</definedName>
    <definedName name="UAcct397S">'[11]Func Study'!$AB$1886</definedName>
    <definedName name="UAcct397Se">'[11]Func Study'!$AB$1892</definedName>
    <definedName name="UAcct397Sg">'[11]Func Study'!$AB$1891</definedName>
    <definedName name="UAcct397Sgp">'[11]Func Study'!$AB$1887</definedName>
    <definedName name="UAcct397Sgu">'[11]Func Study'!$AB$1888</definedName>
    <definedName name="UAcct397So">'[11]Func Study'!$AB$1889</definedName>
    <definedName name="UAcct398Cn">'[11]Func Study'!$AB$1902</definedName>
    <definedName name="UAcct398S">'[11]Func Study'!$AB$1899</definedName>
    <definedName name="UAcct398Se">'[11]Func Study'!$AB$1904</definedName>
    <definedName name="UAcct398Sg">'[11]Func Study'!$AB$1905</definedName>
    <definedName name="UAcct398Sgp">'[11]Func Study'!$AB$1900</definedName>
    <definedName name="UAcct398Sgu">'[11]Func Study'!$AB$1901</definedName>
    <definedName name="UAcct398So">'[11]Func Study'!$AB$1903</definedName>
    <definedName name="UACCT398SSGCT">'[11]Func Study'!$AB$1906</definedName>
    <definedName name="UAcct399">'[11]Func Study'!$AB$1913</definedName>
    <definedName name="UAcct399G">'[11]Func Study'!$AB$1955</definedName>
    <definedName name="UAcct399L">'[11]Func Study'!$AB$1917</definedName>
    <definedName name="UAcct399Lrcl">'[11]Func Study'!$AB$1919</definedName>
    <definedName name="UAcct403360">'[11]Func Study'!$AB$1090</definedName>
    <definedName name="UAcct403361">'[11]Func Study'!$AB$1091</definedName>
    <definedName name="UAcct403362">'[11]Func Study'!$AB$1092</definedName>
    <definedName name="UAcct403364">'[11]Func Study'!$AB$1094</definedName>
    <definedName name="UAcct403365">'[11]Func Study'!$AB$1095</definedName>
    <definedName name="UAcct403366">'[11]Func Study'!$AB$1096</definedName>
    <definedName name="UAcct403367">'[11]Func Study'!$AB$1097</definedName>
    <definedName name="UAcct403368">'[11]Func Study'!$AB$1098</definedName>
    <definedName name="UAcct403369">'[11]Func Study'!$AB$1099</definedName>
    <definedName name="UAcct403370">'[11]Func Study'!$AB$1100</definedName>
    <definedName name="UAcct403371">'[11]Func Study'!$AB$1101</definedName>
    <definedName name="UAcct403372">'[11]Func Study'!$AB$1102</definedName>
    <definedName name="UAcct403373">'[11]Func Study'!$AB$1103</definedName>
    <definedName name="UAcct403Ep">'[11]Func Study'!$AB$1130</definedName>
    <definedName name="UAcct403Gpcn">'[11]Func Study'!$AB$1111</definedName>
    <definedName name="UAcct403GPDGP">'[11]Func Study'!$AB$1108</definedName>
    <definedName name="UAcct403GPDGU">'[11]Func Study'!$AB$1109</definedName>
    <definedName name="UAcct403GPJBG">'[11]Func Study'!$AB$1115</definedName>
    <definedName name="UAcct403Gps">'[11]Func Study'!$AB$1107</definedName>
    <definedName name="UAcct403Gpsg">'[11]Func Study'!$AB$1112</definedName>
    <definedName name="UAcct403Gpso">'[11]Func Study'!$AB$1113</definedName>
    <definedName name="UAcct403Gv0">'[11]Func Study'!$AB$1121</definedName>
    <definedName name="UAcct403Hp">'[11]Func Study'!$AB$1072</definedName>
    <definedName name="UACCT403JBE">'[11]Func Study'!$AB$1116</definedName>
    <definedName name="UAcct403Mp">'[11]Func Study'!$AB$1125</definedName>
    <definedName name="UAcct403Np">'[11]Func Study'!$AB$1065</definedName>
    <definedName name="UAcct403Op">'[11]Func Study'!$AB$1080</definedName>
    <definedName name="UAcct403OPCAGE">'[11]Func Study'!$AB$1078</definedName>
    <definedName name="UAcct403Sp">'[11]Func Study'!$AB$1061</definedName>
    <definedName name="UAcct403SPJBG">'[11]Func Study'!$AB$1058</definedName>
    <definedName name="UAcct403Tp">'[11]Func Study'!$AB$1087</definedName>
    <definedName name="UAcct404330">'[11]Func Study'!$AB$1177</definedName>
    <definedName name="UACCT404GP">'[11]Func Study'!$AB$1146</definedName>
    <definedName name="UACCT404GPCN">'[11]Func Study'!$AB$1143</definedName>
    <definedName name="UACCT404GPSO">'[11]Func Study'!$AB$1141</definedName>
    <definedName name="UAcct404Ipcn">'[11]Func Study'!$AB$1158</definedName>
    <definedName name="UAcct404IPJBG">'[11]Func Study'!$AB$1163</definedName>
    <definedName name="UAcct404Ips">'[11]Func Study'!$AB$1154</definedName>
    <definedName name="UAcct404Ipse">'[11]Func Study'!$AB$1155</definedName>
    <definedName name="UAcct404Ipsg">'[11]Func Study'!$AB$1156</definedName>
    <definedName name="UAcct404Ipsg1">'[11]Func Study'!$AB$1159</definedName>
    <definedName name="UAcct404Ipsg2">'[11]Func Study'!$AB$1160</definedName>
    <definedName name="UAcct404Ipso">'[11]Func Study'!$AB$1157</definedName>
    <definedName name="UAcct404M">'[11]Func Study'!$AB$1168</definedName>
    <definedName name="UACCT404OP">'[11]Func Study'!$AB$1172</definedName>
    <definedName name="UACCT404SP">'[11]Func Study'!$AB$1151</definedName>
    <definedName name="UAcct405">'[11]Func Study'!$AB$1185</definedName>
    <definedName name="UAcct406">'[11]Func Study'!$AB$1193</definedName>
    <definedName name="UAcct407">'[11]Func Study'!$AB$1202</definedName>
    <definedName name="UAcct408">'[11]Func Study'!$AB$1221</definedName>
    <definedName name="UAcct408S">'[11]Func Study'!$AB$1213</definedName>
    <definedName name="UAcct41010">'[11]Func Study'!$AB$1294</definedName>
    <definedName name="UAcct41011">'[11]Func Study'!$AB$1309</definedName>
    <definedName name="UACCT41020">'[12]Functional Study'!#REF!</definedName>
    <definedName name="UACCT41020BADDEBT">'[12]Functional Study'!#REF!</definedName>
    <definedName name="UACCT41020DITEXP">'[12]Functional Study'!#REF!</definedName>
    <definedName name="UACCT41020DNPU">'[12]Functional Study'!#REF!</definedName>
    <definedName name="UACCT41020S">'[12]Functional Study'!#REF!</definedName>
    <definedName name="UACCT41020SE">'[12]Functional Study'!#REF!</definedName>
    <definedName name="UACCT41020SG">'[12]Functional Study'!#REF!</definedName>
    <definedName name="UACCT41020SGCT">'[12]Functional Study'!#REF!</definedName>
    <definedName name="UACCT41020SGPP">'[12]Functional Study'!#REF!</definedName>
    <definedName name="UACCT41020SO">'[12]Functional Study'!#REF!</definedName>
    <definedName name="UACCT41020TROJP">'[12]Functional Study'!#REF!</definedName>
    <definedName name="UACCT4102SNPD">'[12]Functional Study'!#REF!</definedName>
    <definedName name="UAcct41110">'[11]Func Study'!$AB$1325</definedName>
    <definedName name="UAcct41111">'[12]Functional Study'!#REF!</definedName>
    <definedName name="UAcct41111Baddebt">'[12]Functional Study'!#REF!</definedName>
    <definedName name="UAcct41111Dgp">'[12]Functional Study'!#REF!</definedName>
    <definedName name="UAcct41111Dgu">'[12]Functional Study'!#REF!</definedName>
    <definedName name="UAcct41111Ditexp">'[12]Functional Study'!#REF!</definedName>
    <definedName name="UAcct41111Dnpp">'[12]Functional Study'!#REF!</definedName>
    <definedName name="UAcct41111Dnptp">'[12]Functional Study'!#REF!</definedName>
    <definedName name="UAcct41111S">'[12]Functional Study'!#REF!</definedName>
    <definedName name="UAcct41111Se">'[12]Functional Study'!#REF!</definedName>
    <definedName name="UAcct41111Sg">'[12]Functional Study'!#REF!</definedName>
    <definedName name="UAcct41111Sgpp">'[12]Functional Study'!#REF!</definedName>
    <definedName name="UAcct41111So">'[12]Functional Study'!#REF!</definedName>
    <definedName name="UAcct41111Trojp">'[12]Functional Study'!#REF!</definedName>
    <definedName name="UAcct41140">'[11]Func Study'!$AB$1232</definedName>
    <definedName name="UAcct41141">'[11]Func Study'!$AB$1237</definedName>
    <definedName name="UAcct41160">'[11]Func Study'!$AB$369</definedName>
    <definedName name="UAcct41170">'[11]Func Study'!$AB$374</definedName>
    <definedName name="UAcct4118">'[11]Func Study'!$AB$378</definedName>
    <definedName name="UAcct41181">'[11]Func Study'!$AB$381</definedName>
    <definedName name="UAcct4194">'[11]Func Study'!$AB$385</definedName>
    <definedName name="UAcct421">'[11]Func Study'!$AB$394</definedName>
    <definedName name="UAcct4311">'[11]Func Study'!$AB$401</definedName>
    <definedName name="UAcct442Se">'[11]Func Study'!$AB$259</definedName>
    <definedName name="UAcct442Sg">'[11]Func Study'!$AB$260</definedName>
    <definedName name="UAcct447">'[11]Func Study'!$AB$281</definedName>
    <definedName name="UAcct447CAEE">'[9]Func Study'!#REF!</definedName>
    <definedName name="UAcct447CAGE">'[9]Func Study'!#REF!</definedName>
    <definedName name="UAcct447Dgu">'[10]Func Study'!#REF!</definedName>
    <definedName name="UACCT447NPC">'[11]Func Study'!$AB$289</definedName>
    <definedName name="UACCT447NPCCAEW">'[11]Func Study'!$AB$286</definedName>
    <definedName name="UACCT447NPCCAGW">'[11]Func Study'!$AB$287</definedName>
    <definedName name="UACCT447NPCDGP">'[11]Func Study'!$AB$288</definedName>
    <definedName name="UAcct447S">'[11]Func Study'!$AB$280</definedName>
    <definedName name="UAcct448S">'[11]Func Study'!$AB$274</definedName>
    <definedName name="UAcct448So">'[11]Func Study'!$AB$275</definedName>
    <definedName name="UAcct449">'[11]Func Study'!$AB$294</definedName>
    <definedName name="UAcct450">'[11]Func Study'!$AB$304</definedName>
    <definedName name="UAcct450S">'[11]Func Study'!$AB$302</definedName>
    <definedName name="UAcct450So">'[11]Func Study'!$AB$303</definedName>
    <definedName name="UAcct451S">'[11]Func Study'!$AB$307</definedName>
    <definedName name="UAcct451Sg">'[11]Func Study'!$AB$308</definedName>
    <definedName name="UAcct451So">'[11]Func Study'!$AB$309</definedName>
    <definedName name="UAcct453">'[11]Func Study'!$AB$315</definedName>
    <definedName name="UAcct453CAGE">'[9]Func Study'!#REF!</definedName>
    <definedName name="UAcct453CAGW">'[9]Func Study'!#REF!</definedName>
    <definedName name="UAcct454">'[11]Func Study'!$AB$322</definedName>
    <definedName name="UAcct454JBG">'[11]Func Study'!$AB$319</definedName>
    <definedName name="UAcct454S">'[11]Func Study'!$AB$318</definedName>
    <definedName name="UAcct454Sg">'[11]Func Study'!$AB$320</definedName>
    <definedName name="UAcct454So">'[11]Func Study'!$AB$321</definedName>
    <definedName name="UAcct456">'[11]Func Study'!$AB$332</definedName>
    <definedName name="UAcct456CAEW">'[11]Func Study'!$AB$331</definedName>
    <definedName name="UAcct456S">'[11]Func Study'!$AB$325</definedName>
    <definedName name="UAcct456So">'[11]Func Study'!$AB$329</definedName>
    <definedName name="UAcct500">'[11]Func Study'!$AB$416</definedName>
    <definedName name="UAcct500JBG">'[11]Func Study'!$AB$414</definedName>
    <definedName name="UAcct501">'[11]Func Study'!$AB$423</definedName>
    <definedName name="UAcct501CAEW">'[11]Func Study'!$AB$420</definedName>
    <definedName name="UAcct501JBE">'[11]Func Study'!$AB$421</definedName>
    <definedName name="UACCT501NPCCAEW">'[11]Func Study'!$AB$426</definedName>
    <definedName name="UAcct502">'[11]Func Study'!$AB$433</definedName>
    <definedName name="UAcct502CAGE">'[11]Func Study'!$AB$431</definedName>
    <definedName name="UAcct502JBG">'[9]Func Study'!#REF!</definedName>
    <definedName name="UAcct503">'[11]Func Study'!$AB$437</definedName>
    <definedName name="UACCT503NPC">'[11]Func Study'!$AB$443</definedName>
    <definedName name="UAcct505">'[11]Func Study'!$AB$449</definedName>
    <definedName name="UAcct505CAGE">'[11]Func Study'!$AB$447</definedName>
    <definedName name="UAcct505JBG">'[9]Func Study'!#REF!</definedName>
    <definedName name="UAcct506">'[11]Func Study'!$AB$455</definedName>
    <definedName name="UAcct506CAGE">'[11]Func Study'!$AB$452</definedName>
    <definedName name="UAcct506JBG">'[9]Func Study'!#REF!</definedName>
    <definedName name="UAcct507">'[11]Func Study'!$AB$464</definedName>
    <definedName name="UAcct507CAGE">'[11]Func Study'!$AB$462</definedName>
    <definedName name="UAcct507JBG">'[9]Func Study'!#REF!</definedName>
    <definedName name="UAcct510">'[11]Func Study'!$AB$469</definedName>
    <definedName name="UAcct510CAGE">'[11]Func Study'!$AB$467</definedName>
    <definedName name="UAcct510JBG">'[9]Func Study'!#REF!</definedName>
    <definedName name="UAcct511">'[11]Func Study'!$AB$474</definedName>
    <definedName name="UAcct511CAGE">'[11]Func Study'!$AB$472</definedName>
    <definedName name="UAcct511JBG">'[9]Func Study'!#REF!</definedName>
    <definedName name="UAcct512">'[11]Func Study'!$AB$479</definedName>
    <definedName name="UAcct512CAGE">'[11]Func Study'!$AB$477</definedName>
    <definedName name="UAcct512JBG">'[9]Func Study'!#REF!</definedName>
    <definedName name="UAcct513">'[11]Func Study'!$AB$484</definedName>
    <definedName name="UAcct513CAGE">'[11]Func Study'!$AB$482</definedName>
    <definedName name="UAcct513JBG">'[9]Func Study'!#REF!</definedName>
    <definedName name="UAcct514">'[11]Func Study'!$AB$489</definedName>
    <definedName name="UAcct514CAGE">'[11]Func Study'!$AB$487</definedName>
    <definedName name="UAcct514JBG">'[9]Func Study'!#REF!</definedName>
    <definedName name="UAcct517">'[11]Func Study'!$AB$498</definedName>
    <definedName name="UAcct518">'[11]Func Study'!$AB$502</definedName>
    <definedName name="UAcct519">'[11]Func Study'!$AB$507</definedName>
    <definedName name="UAcct520">'[11]Func Study'!$AB$511</definedName>
    <definedName name="UAcct523">'[11]Func Study'!$AB$515</definedName>
    <definedName name="UAcct524">'[11]Func Study'!$AB$519</definedName>
    <definedName name="UAcct528">'[11]Func Study'!$AB$523</definedName>
    <definedName name="UAcct529">'[11]Func Study'!$AB$527</definedName>
    <definedName name="UAcct530">'[11]Func Study'!$AB$531</definedName>
    <definedName name="UAcct531">'[11]Func Study'!$AB$535</definedName>
    <definedName name="UAcct532">'[11]Func Study'!$AB$539</definedName>
    <definedName name="UAcct535">'[11]Func Study'!$AB$551</definedName>
    <definedName name="UAcct536">'[11]Func Study'!$AB$555</definedName>
    <definedName name="UAcct537">'[11]Func Study'!$AB$559</definedName>
    <definedName name="UAcct538">'[11]Func Study'!$AB$563</definedName>
    <definedName name="UAcct539">'[11]Func Study'!$AB$568</definedName>
    <definedName name="UAcct540">'[11]Func Study'!$AB$572</definedName>
    <definedName name="UAcct541">'[11]Func Study'!$AB$576</definedName>
    <definedName name="UAcct542">'[11]Func Study'!$AB$580</definedName>
    <definedName name="UAcct543">'[11]Func Study'!$AB$584</definedName>
    <definedName name="UAcct544">'[11]Func Study'!$AB$588</definedName>
    <definedName name="UAcct545">'[11]Func Study'!$AB$592</definedName>
    <definedName name="UAcct546">'[11]Func Study'!$AB$606</definedName>
    <definedName name="UAcct546CAGE">'[11]Func Study'!$AB$605</definedName>
    <definedName name="UAcct547CAEW">'[11]Func Study'!$AB$610</definedName>
    <definedName name="UACCT547NPCCAEW">'[11]Func Study'!$AB$613</definedName>
    <definedName name="UAcct547Se">'[11]Func Study'!$AB$609</definedName>
    <definedName name="UAcct548">'[11]Func Study'!$AB$621</definedName>
    <definedName name="UACCT548CAGE">'[11]Func Study'!$AB$620</definedName>
    <definedName name="UAcct549">'[11]Func Study'!$AB$626</definedName>
    <definedName name="Uacct549CAGE">'[11]Func Study'!$AB$625</definedName>
    <definedName name="UAcct5506SE">'[9]Func Study'!#REF!</definedName>
    <definedName name="UAcct551CAGE">'[11]Func Study'!$AB$634</definedName>
    <definedName name="UACCT551SG">'[11]Func Study'!$AB$635</definedName>
    <definedName name="UACCT552CAGE">'[11]Func Study'!$AB$640</definedName>
    <definedName name="UAcct552SG">'[11]Func Study'!$AB$639</definedName>
    <definedName name="UACCT553CAGE">'[11]Func Study'!$AB$646</definedName>
    <definedName name="UAcct553SG">'[11]Func Study'!$AB$645</definedName>
    <definedName name="UACCT554CAGE">'[11]Func Study'!$AB$651</definedName>
    <definedName name="UAcct554SG">'[11]Func Study'!$AB$650</definedName>
    <definedName name="UAcct555CAEE">'[9]Func Study'!#REF!</definedName>
    <definedName name="UAcct555CAEW">'[11]Func Study'!$AB$665</definedName>
    <definedName name="UAcct555CAGE">'[9]Func Study'!#REF!</definedName>
    <definedName name="UAcct555CAGW">'[11]Func Study'!$AB$664</definedName>
    <definedName name="UACCT555DGP">'[11]Func Study'!$AB$670</definedName>
    <definedName name="UACCT555NPCCAEW">'[11]Func Study'!$AB$669</definedName>
    <definedName name="UACCT555NPCCAGW">'[11]Func Study'!$AB$668</definedName>
    <definedName name="UAcct555S">'[11]Func Study'!$AB$663</definedName>
    <definedName name="UAcct555Se">'[11]Func Study'!$AB$665</definedName>
    <definedName name="UACCT555SG">'[11]Func Study'!$AB$664</definedName>
    <definedName name="UAcct556">'[11]Func Study'!$AB$676</definedName>
    <definedName name="UAcct557">'[11]Func Study'!$AB$685</definedName>
    <definedName name="UAcct560">'[11]Func Study'!$AB$715</definedName>
    <definedName name="UAcct561">'[11]Func Study'!$AB$720</definedName>
    <definedName name="UAcct562">'[11]Func Study'!$AB$726</definedName>
    <definedName name="UAcct563">'[11]Func Study'!$AB$731</definedName>
    <definedName name="UAcct564">'[11]Func Study'!$AB$735</definedName>
    <definedName name="UAcct565">'[11]Func Study'!$AB$739</definedName>
    <definedName name="UACCT565NPC">'[11]Func Study'!$AB$744</definedName>
    <definedName name="UACCT565NPCCAGW">'[11]Func Study'!$AB$742</definedName>
    <definedName name="UAcct566">'[11]Func Study'!$AB$748</definedName>
    <definedName name="UAcct567">'[11]Func Study'!$AB$752</definedName>
    <definedName name="UAcct568">'[11]Func Study'!$AB$756</definedName>
    <definedName name="UAcct569">'[11]Func Study'!$AB$760</definedName>
    <definedName name="UAcct570">'[11]Func Study'!$AB$765</definedName>
    <definedName name="UAcct571">'[11]Func Study'!$AB$770</definedName>
    <definedName name="UAcct572">'[11]Func Study'!$AB$774</definedName>
    <definedName name="UAcct573">'[11]Func Study'!$AB$778</definedName>
    <definedName name="UAcct580">'[11]Func Study'!$AB$791</definedName>
    <definedName name="UAcct581">'[11]Func Study'!$AB$796</definedName>
    <definedName name="UAcct582">'[11]Func Study'!$AB$801</definedName>
    <definedName name="UAcct583">'[11]Func Study'!$AB$806</definedName>
    <definedName name="UAcct584">'[11]Func Study'!$AB$811</definedName>
    <definedName name="UAcct585">'[11]Func Study'!$AB$816</definedName>
    <definedName name="UAcct586">'[11]Func Study'!$AB$821</definedName>
    <definedName name="UAcct587">'[11]Func Study'!$AB$826</definedName>
    <definedName name="UAcct588">'[11]Func Study'!$AB$831</definedName>
    <definedName name="UAcct589">'[11]Func Study'!$AB$836</definedName>
    <definedName name="UAcct590">'[11]Func Study'!$AB$841</definedName>
    <definedName name="UAcct591">'[11]Func Study'!$AB$846</definedName>
    <definedName name="UAcct592">'[11]Func Study'!$AB$851</definedName>
    <definedName name="UAcct593">'[11]Func Study'!$AB$856</definedName>
    <definedName name="UAcct594">'[11]Func Study'!$AB$861</definedName>
    <definedName name="UAcct595">'[11]Func Study'!$AB$866</definedName>
    <definedName name="UAcct596">'[11]Func Study'!$AB$876</definedName>
    <definedName name="UAcct597">'[11]Func Study'!$AB$881</definedName>
    <definedName name="UAcct598">'[11]Func Study'!$AB$886</definedName>
    <definedName name="UAcct901">'[11]Func Study'!$AB$898</definedName>
    <definedName name="UAcct902">'[11]Func Study'!$AB$903</definedName>
    <definedName name="UAcct903">'[11]Func Study'!$AB$908</definedName>
    <definedName name="UAcct904">'[11]Func Study'!$AB$914</definedName>
    <definedName name="Uacct904SG">'[13]Functional Study'!#REF!</definedName>
    <definedName name="UAcct905">'[11]Func Study'!$AB$919</definedName>
    <definedName name="UAcct907">'[11]Func Study'!$AB$933</definedName>
    <definedName name="UAcct908">'[11]Func Study'!$AB$938</definedName>
    <definedName name="UAcct909">'[11]Func Study'!$AB$943</definedName>
    <definedName name="UAcct910">'[11]Func Study'!$AB$948</definedName>
    <definedName name="UAcct911">'[11]Func Study'!$AB$959</definedName>
    <definedName name="UAcct912">'[11]Func Study'!$AB$964</definedName>
    <definedName name="UAcct913">'[11]Func Study'!$AB$969</definedName>
    <definedName name="UAcct916">'[11]Func Study'!$AB$974</definedName>
    <definedName name="UAcct920">'[11]Func Study'!$AB$985</definedName>
    <definedName name="UAcct920Cn">'[11]Func Study'!$AB$983</definedName>
    <definedName name="UAcct921">'[11]Func Study'!$AB$991</definedName>
    <definedName name="UAcct921Cn">'[11]Func Study'!$AB$989</definedName>
    <definedName name="UAcct923">'[11]Func Study'!$AB$997</definedName>
    <definedName name="UAcct923CAGW">'[11]Func Study'!$AB$995</definedName>
    <definedName name="UAcct924">'[11]Func Study'!$AB$1001</definedName>
    <definedName name="UAcct925">'[11]Func Study'!$AB$1005</definedName>
    <definedName name="UAcct926">'[11]Func Study'!$AB$1011</definedName>
    <definedName name="UAcct927">'[11]Func Study'!$AB$1016</definedName>
    <definedName name="UAcct928">'[11]Func Study'!$AB$1023</definedName>
    <definedName name="UAcct929">'[11]Func Study'!$AB$1028</definedName>
    <definedName name="UAcct930">'[11]Func Study'!$AB$1034</definedName>
    <definedName name="UAcct931">'[11]Func Study'!$AB$1039</definedName>
    <definedName name="UAcct935">'[11]Func Study'!$AB$1045</definedName>
    <definedName name="UAcctAGA">'[11]Func Study'!$AB$296</definedName>
    <definedName name="UAcctcwc">'[11]Func Study'!$AB$2136</definedName>
    <definedName name="UAcctd00">'[11]Func Study'!$AB$1786</definedName>
    <definedName name="UAcctdfa">'[11]Func Study'!#REF!</definedName>
    <definedName name="UAcctdfad">'[11]Func Study'!#REF!</definedName>
    <definedName name="UAcctdfap">'[11]Func Study'!#REF!</definedName>
    <definedName name="UAcctdfat">'[11]Func Study'!#REF!</definedName>
    <definedName name="UAcctds0">'[11]Func Study'!$AB$1790</definedName>
    <definedName name="UACCTECDDGP">'[11]Func Study'!$AB$687</definedName>
    <definedName name="UACCTECDMC">'[11]Func Study'!$AB$689</definedName>
    <definedName name="UACCTECDS">'[11]Func Study'!$AB$691</definedName>
    <definedName name="UACCTECDSG1">'[11]Func Study'!$AB$688</definedName>
    <definedName name="UACCTECDSG2">'[11]Func Study'!$AB$690</definedName>
    <definedName name="UACCTECDSG3">'[11]Func Study'!$AB$692</definedName>
    <definedName name="UAcctfit">'[11]Func Study'!$AB$1395</definedName>
    <definedName name="UAcctg00">'[11]Func Study'!$AB$1947</definedName>
    <definedName name="UAccth00">'[11]Func Study'!$AB$1545</definedName>
    <definedName name="UAccti00">'[11]Func Study'!$AB$1993</definedName>
    <definedName name="UAcctn00">'[11]Func Study'!$AB$1496</definedName>
    <definedName name="UAccto00">'[11]Func Study'!$AB$1606</definedName>
    <definedName name="UAcctowc">'[11]Func Study'!$AB$2149</definedName>
    <definedName name="UACCTOWCSSECH">'[11]Func Study'!$AB$2148</definedName>
    <definedName name="UAccts00">'[11]Func Study'!$AB$1455</definedName>
    <definedName name="UAcctsttax">'[11]Func Study'!$AB$1377</definedName>
    <definedName name="UAcctt00">'[11]Func Study'!$AB$1682</definedName>
    <definedName name="UNBILREV">#REF!</definedName>
    <definedName name="UncollectibleAccounts">[15]Variables!$D$25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GrossReceipts">[15]Variables!$D$29</definedName>
    <definedName name="v" hidden="1">{#N/A,#N/A,FALSE,"Coversheet";#N/A,#N/A,FALSE,"QA"}</definedName>
    <definedName name="ValidAccount">[14]Variables!$AK$43:$AK$369</definedName>
    <definedName name="Value" hidden="1">{#N/A,#N/A,FALSE,"Summ";#N/A,#N/A,FALSE,"General"}</definedName>
    <definedName name="VAR">[16]Backup!#REF!</definedName>
    <definedName name="VARIABLE">[21]Summary!#REF!</definedName>
    <definedName name="VOUCHER">#REF!</definedName>
    <definedName name="w" hidden="1">[30]Inputs!#REF!</definedName>
    <definedName name="WaRevenueTax">[15]Variables!$D$27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'[31]Load Data'!$D$9:$H$12,'[31]Load Data'!$D$20:$H$22</definedName>
    <definedName name="WORK1">#REF!</definedName>
    <definedName name="WORK2">#REF!</definedName>
    <definedName name="WORK3">#REF!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Anvil." hidden="1">{#N/A,#N/A,FALSE,"CRPT";#N/A,#N/A,FALSE,"PCS ";#N/A,#N/A,FALSE,"TREND";#N/A,#N/A,FALSE,"% CURVE";#N/A,#N/A,FALSE,"FWICALC";#N/A,#N/A,FALSE,"CONTINGENCY";#N/A,#N/A,FALSE,"7616 Fab";#N/A,#N/A,FALSE,"7616 NSK"}</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hidden="1">{"Open issues Only",#N/A,FALSE,"TIMELINE"}</definedName>
    <definedName name="wrn.OR._.Carrying._.Charge._.JV." localSheetId="5"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hidden="1">{"Factors Pages 1-2",#N/A,FALSE,"Variables";"Factors Page 3",#N/A,FALSE,"Variables";"Factors Page 4",#N/A,FALSE,"Variables";"Factors Page 5",#N/A,FALSE,"Variables";"YE Pages 7-26",#N/A,FALSE,"Variables"}</definedName>
    <definedName name="www" hidden="1">{#N/A,#N/A,FALSE,"schA"}</definedName>
    <definedName name="x">'[32]Weather Present'!$K$7</definedName>
    <definedName name="xx" hidden="1">{#N/A,#N/A,FALSE,"Balance_Sheet";#N/A,#N/A,FALSE,"income_statement_monthly";#N/A,#N/A,FALSE,"income_statement_Quarter";#N/A,#N/A,FALSE,"income_statement_ytd";#N/A,#N/A,FALSE,"income_statement_12Months"}</definedName>
    <definedName name="y" localSheetId="5" hidden="1">'[3]DSM Output'!$B$21:$B$23</definedName>
    <definedName name="y" localSheetId="0" hidden="1">#REF!</definedName>
    <definedName name="y" hidden="1">#REF!</definedName>
    <definedName name="Year">#REF!</definedName>
    <definedName name="YEFactors">[14]Factors!$S$3:$AG$99</definedName>
    <definedName name="yuf" hidden="1">{#N/A,#N/A,FALSE,"Summ";#N/A,#N/A,FALSE,"General"}</definedName>
    <definedName name="z" localSheetId="5" hidden="1">'[3]DSM Output'!$G$21:$G$23</definedName>
    <definedName name="z" localSheetId="0" hidden="1">#REF!</definedName>
    <definedName name="z" hidden="1">#REF!</definedName>
    <definedName name="Z_01844156_6462_4A28_9785_1A86F4D0C834_.wvu.PrintTitles" hidden="1">#REF!</definedName>
    <definedName name="ZA">'[33] annual balance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7" l="1"/>
  <c r="N42" i="7" l="1"/>
  <c r="N32" i="7"/>
  <c r="N19" i="7"/>
  <c r="T36" i="7"/>
  <c r="T29" i="7"/>
  <c r="B19" i="7"/>
  <c r="L19" i="7"/>
  <c r="J19" i="7"/>
  <c r="H19" i="7"/>
  <c r="Q37" i="7" l="1"/>
  <c r="Q39" i="7"/>
  <c r="N44" i="7"/>
  <c r="N48" i="7" s="1"/>
  <c r="Q36" i="7"/>
  <c r="T37" i="7"/>
  <c r="Q38" i="7"/>
  <c r="Q29" i="7"/>
  <c r="T38" i="7"/>
  <c r="H32" i="7"/>
  <c r="T39" i="7"/>
  <c r="H42" i="7"/>
  <c r="B22" i="7"/>
  <c r="B23" i="7" s="1"/>
  <c r="H44" i="7" l="1"/>
  <c r="H48" i="7" s="1"/>
  <c r="B24" i="7"/>
  <c r="B25" i="7" l="1"/>
  <c r="B26" i="7" s="1"/>
  <c r="B28" i="7" l="1"/>
  <c r="B27" i="7"/>
  <c r="B29" i="7" s="1"/>
  <c r="B32" i="7" l="1"/>
  <c r="B35" i="7" s="1"/>
  <c r="B36" i="7" l="1"/>
  <c r="B37" i="7" s="1"/>
  <c r="B38" i="7" s="1"/>
  <c r="B39" i="7" s="1"/>
  <c r="B42" i="7" s="1"/>
  <c r="B44" i="7" l="1"/>
  <c r="J42" i="7" l="1"/>
  <c r="L42" i="7"/>
  <c r="J32" i="7" l="1"/>
  <c r="J44" i="7" s="1"/>
  <c r="J48" i="7" s="1"/>
  <c r="L32" i="7"/>
  <c r="L44" i="7" s="1"/>
  <c r="L48" i="7" s="1"/>
  <c r="Q28" i="7" l="1"/>
  <c r="P42" i="7" l="1"/>
  <c r="Q35" i="7"/>
  <c r="Q27" i="7" l="1"/>
  <c r="Q42" i="7"/>
  <c r="Q26" i="7"/>
  <c r="T35" i="7" l="1"/>
  <c r="S42" i="7"/>
  <c r="Q25" i="7"/>
  <c r="Q16" i="7" l="1"/>
  <c r="P19" i="7"/>
  <c r="Q19" i="7" s="1"/>
  <c r="T28" i="7"/>
  <c r="T42" i="7"/>
  <c r="Q22" i="7"/>
  <c r="T25" i="7" l="1"/>
  <c r="T26" i="7"/>
  <c r="S19" i="7"/>
  <c r="T16" i="7"/>
  <c r="T19" i="7" l="1"/>
  <c r="T27" i="7"/>
  <c r="S32" i="7" l="1"/>
  <c r="T22" i="7"/>
  <c r="S44" i="7" l="1"/>
  <c r="S48" i="7" l="1"/>
  <c r="Q24" i="7" l="1"/>
  <c r="Q23" i="7" s="1"/>
  <c r="P32" i="7" l="1"/>
  <c r="Q32" i="7" l="1"/>
  <c r="P44" i="7"/>
  <c r="P48" i="7" l="1"/>
  <c r="Q48" i="7" s="1"/>
  <c r="Q44" i="7"/>
  <c r="T24" i="7"/>
  <c r="T23" i="7" s="1"/>
  <c r="T32" i="7" l="1"/>
  <c r="T44" i="7" l="1"/>
  <c r="T48" i="7" l="1"/>
  <c r="Q16" i="1" l="1"/>
  <c r="Q15" i="1"/>
  <c r="G156" i="6"/>
  <c r="G151" i="6"/>
  <c r="G139" i="6"/>
  <c r="E139" i="6"/>
  <c r="T137" i="6"/>
  <c r="U137" i="6" s="1"/>
  <c r="Q137" i="6"/>
  <c r="M137" i="6"/>
  <c r="J137" i="6"/>
  <c r="I137" i="6"/>
  <c r="Q135" i="6"/>
  <c r="M135" i="6"/>
  <c r="I135" i="6"/>
  <c r="T135" i="6" s="1"/>
  <c r="U135" i="6" s="1"/>
  <c r="F135" i="6"/>
  <c r="Q134" i="6"/>
  <c r="M134" i="6"/>
  <c r="F134" i="6"/>
  <c r="I134" i="6" s="1"/>
  <c r="Q133" i="6"/>
  <c r="M133" i="6"/>
  <c r="F133" i="6"/>
  <c r="I133" i="6" s="1"/>
  <c r="U131" i="6"/>
  <c r="Q131" i="6"/>
  <c r="M131" i="6"/>
  <c r="J131" i="6"/>
  <c r="N131" i="6" s="1"/>
  <c r="R131" i="6" s="1"/>
  <c r="I131" i="6"/>
  <c r="T131" i="6" s="1"/>
  <c r="H129" i="6"/>
  <c r="H139" i="6" s="1"/>
  <c r="G129" i="6"/>
  <c r="F129" i="6"/>
  <c r="F139" i="6" s="1"/>
  <c r="E129" i="6"/>
  <c r="J128" i="6"/>
  <c r="L128" i="6" s="1"/>
  <c r="M128" i="6" s="1"/>
  <c r="N128" i="6" s="1"/>
  <c r="P128" i="6" s="1"/>
  <c r="Q128" i="6" s="1"/>
  <c r="R128" i="6" s="1"/>
  <c r="I128" i="6"/>
  <c r="J127" i="6"/>
  <c r="I127" i="6"/>
  <c r="J126" i="6"/>
  <c r="L126" i="6" s="1"/>
  <c r="M126" i="6" s="1"/>
  <c r="N126" i="6" s="1"/>
  <c r="P126" i="6" s="1"/>
  <c r="Q126" i="6" s="1"/>
  <c r="R126" i="6" s="1"/>
  <c r="I126" i="6"/>
  <c r="O125" i="6"/>
  <c r="K125" i="6"/>
  <c r="I125" i="6"/>
  <c r="J124" i="6"/>
  <c r="I124" i="6"/>
  <c r="I123" i="6"/>
  <c r="O119" i="6"/>
  <c r="K119" i="6"/>
  <c r="H119" i="6"/>
  <c r="F119" i="6"/>
  <c r="Q117" i="6"/>
  <c r="M117" i="6"/>
  <c r="J117" i="6"/>
  <c r="N117" i="6" s="1"/>
  <c r="I117" i="6"/>
  <c r="T117" i="6" s="1"/>
  <c r="U117" i="6" s="1"/>
  <c r="Q115" i="6"/>
  <c r="M115" i="6"/>
  <c r="I115" i="6"/>
  <c r="G115" i="6"/>
  <c r="Q114" i="6"/>
  <c r="M114" i="6"/>
  <c r="I114" i="6"/>
  <c r="G114" i="6"/>
  <c r="Q113" i="6"/>
  <c r="M113" i="6"/>
  <c r="F113" i="6"/>
  <c r="I113" i="6" s="1"/>
  <c r="Q112" i="6"/>
  <c r="M112" i="6"/>
  <c r="F112" i="6"/>
  <c r="I112" i="6" s="1"/>
  <c r="Q111" i="6"/>
  <c r="M111" i="6"/>
  <c r="J111" i="6"/>
  <c r="N111" i="6" s="1"/>
  <c r="R111" i="6" s="1"/>
  <c r="F111" i="6"/>
  <c r="I111" i="6" s="1"/>
  <c r="T111" i="6" s="1"/>
  <c r="U111" i="6" s="1"/>
  <c r="Q110" i="6"/>
  <c r="M110" i="6"/>
  <c r="I110" i="6"/>
  <c r="F110" i="6"/>
  <c r="R109" i="6"/>
  <c r="Q109" i="6"/>
  <c r="M109" i="6"/>
  <c r="N109" i="6" s="1"/>
  <c r="J109" i="6"/>
  <c r="F109" i="6"/>
  <c r="I109" i="6" s="1"/>
  <c r="T107" i="6"/>
  <c r="U107" i="6" s="1"/>
  <c r="Q107" i="6"/>
  <c r="M107" i="6"/>
  <c r="I107" i="6"/>
  <c r="J107" i="6" s="1"/>
  <c r="H105" i="6"/>
  <c r="G105" i="6"/>
  <c r="F105" i="6"/>
  <c r="E105" i="6"/>
  <c r="E119" i="6" s="1"/>
  <c r="O104" i="6"/>
  <c r="K104" i="6"/>
  <c r="J104" i="6"/>
  <c r="I104" i="6"/>
  <c r="I103" i="6"/>
  <c r="O99" i="6"/>
  <c r="K99" i="6"/>
  <c r="Q97" i="6"/>
  <c r="N97" i="6"/>
  <c r="M97" i="6"/>
  <c r="I97" i="6"/>
  <c r="J97" i="6" s="1"/>
  <c r="T95" i="6"/>
  <c r="U95" i="6" s="1"/>
  <c r="Q95" i="6"/>
  <c r="M95" i="6"/>
  <c r="F95" i="6"/>
  <c r="I95" i="6" s="1"/>
  <c r="J95" i="6" s="1"/>
  <c r="Q94" i="6"/>
  <c r="M94" i="6"/>
  <c r="I94" i="6"/>
  <c r="G94" i="6"/>
  <c r="Q93" i="6"/>
  <c r="M93" i="6"/>
  <c r="I93" i="6"/>
  <c r="T93" i="6" s="1"/>
  <c r="U93" i="6" s="1"/>
  <c r="F93" i="6"/>
  <c r="Q92" i="6"/>
  <c r="M92" i="6"/>
  <c r="F92" i="6"/>
  <c r="I92" i="6" s="1"/>
  <c r="Q91" i="6"/>
  <c r="M91" i="6"/>
  <c r="F91" i="6"/>
  <c r="I91" i="6" s="1"/>
  <c r="U90" i="6"/>
  <c r="Q90" i="6"/>
  <c r="M90" i="6"/>
  <c r="J90" i="6"/>
  <c r="N90" i="6" s="1"/>
  <c r="R90" i="6" s="1"/>
  <c r="F90" i="6"/>
  <c r="I90" i="6" s="1"/>
  <c r="T90" i="6" s="1"/>
  <c r="Q88" i="6"/>
  <c r="M88" i="6"/>
  <c r="I88" i="6"/>
  <c r="T88" i="6" s="1"/>
  <c r="U88" i="6" s="1"/>
  <c r="H86" i="6"/>
  <c r="G86" i="6"/>
  <c r="F86" i="6"/>
  <c r="E86" i="6"/>
  <c r="O85" i="6"/>
  <c r="K85" i="6"/>
  <c r="I85" i="6"/>
  <c r="H83" i="6"/>
  <c r="G83" i="6"/>
  <c r="F83" i="6"/>
  <c r="E83" i="6"/>
  <c r="O82" i="6"/>
  <c r="K82" i="6"/>
  <c r="J82" i="6"/>
  <c r="I82" i="6"/>
  <c r="O81" i="6"/>
  <c r="K81" i="6"/>
  <c r="I81" i="6"/>
  <c r="J80" i="6"/>
  <c r="I80" i="6"/>
  <c r="H78" i="6"/>
  <c r="G78" i="6"/>
  <c r="F78" i="6"/>
  <c r="E78" i="6"/>
  <c r="E99" i="6" s="1"/>
  <c r="O77" i="6"/>
  <c r="K77" i="6"/>
  <c r="I77" i="6"/>
  <c r="H75" i="6"/>
  <c r="H99" i="6" s="1"/>
  <c r="G75" i="6"/>
  <c r="G99" i="6" s="1"/>
  <c r="F75" i="6"/>
  <c r="E75" i="6"/>
  <c r="O74" i="6"/>
  <c r="K74" i="6"/>
  <c r="J74" i="6"/>
  <c r="I74" i="6"/>
  <c r="O73" i="6"/>
  <c r="K73" i="6"/>
  <c r="J73" i="6"/>
  <c r="L73" i="6" s="1"/>
  <c r="M73" i="6" s="1"/>
  <c r="N73" i="6" s="1"/>
  <c r="P73" i="6" s="1"/>
  <c r="Q73" i="6" s="1"/>
  <c r="R73" i="6" s="1"/>
  <c r="I73" i="6"/>
  <c r="O72" i="6"/>
  <c r="K72" i="6"/>
  <c r="J72" i="6"/>
  <c r="I72" i="6"/>
  <c r="I75" i="6" s="1"/>
  <c r="O69" i="6"/>
  <c r="K69" i="6"/>
  <c r="Q67" i="6"/>
  <c r="M67" i="6"/>
  <c r="N67" i="6" s="1"/>
  <c r="R67" i="6" s="1"/>
  <c r="J67" i="6"/>
  <c r="I67" i="6"/>
  <c r="Q65" i="6"/>
  <c r="M65" i="6"/>
  <c r="J65" i="6"/>
  <c r="I65" i="6"/>
  <c r="F65" i="6"/>
  <c r="Q64" i="6"/>
  <c r="M64" i="6"/>
  <c r="G64" i="6"/>
  <c r="I64" i="6" s="1"/>
  <c r="J64" i="6" s="1"/>
  <c r="Q63" i="6"/>
  <c r="M63" i="6"/>
  <c r="F63" i="6"/>
  <c r="I63" i="6" s="1"/>
  <c r="Q62" i="6"/>
  <c r="M62" i="6"/>
  <c r="I62" i="6"/>
  <c r="F62" i="6"/>
  <c r="Q61" i="6"/>
  <c r="M61" i="6"/>
  <c r="T61" i="6" s="1"/>
  <c r="U61" i="6" s="1"/>
  <c r="J61" i="6"/>
  <c r="I61" i="6"/>
  <c r="F61" i="6"/>
  <c r="T60" i="6"/>
  <c r="U60" i="6" s="1"/>
  <c r="Q60" i="6"/>
  <c r="M60" i="6"/>
  <c r="F60" i="6"/>
  <c r="I60" i="6" s="1"/>
  <c r="J60" i="6" s="1"/>
  <c r="Q59" i="6"/>
  <c r="M59" i="6"/>
  <c r="F59" i="6"/>
  <c r="I59" i="6" s="1"/>
  <c r="Q57" i="6"/>
  <c r="M57" i="6"/>
  <c r="I57" i="6"/>
  <c r="H55" i="6"/>
  <c r="G55" i="6"/>
  <c r="F55" i="6"/>
  <c r="E55" i="6"/>
  <c r="I54" i="6"/>
  <c r="J54" i="6" s="1"/>
  <c r="L54" i="6" s="1"/>
  <c r="M54" i="6" s="1"/>
  <c r="N54" i="6" s="1"/>
  <c r="P54" i="6" s="1"/>
  <c r="Q54" i="6" s="1"/>
  <c r="R54" i="6" s="1"/>
  <c r="O53" i="6"/>
  <c r="K53" i="6"/>
  <c r="I53" i="6"/>
  <c r="H51" i="6"/>
  <c r="G51" i="6"/>
  <c r="F51" i="6"/>
  <c r="E51" i="6"/>
  <c r="I50" i="6"/>
  <c r="H48" i="6"/>
  <c r="G48" i="6"/>
  <c r="F48" i="6"/>
  <c r="E48" i="6"/>
  <c r="I47" i="6"/>
  <c r="H45" i="6"/>
  <c r="H69" i="6" s="1"/>
  <c r="G45" i="6"/>
  <c r="G69" i="6" s="1"/>
  <c r="F45" i="6"/>
  <c r="E45" i="6"/>
  <c r="E69" i="6" s="1"/>
  <c r="O44" i="6"/>
  <c r="K44" i="6"/>
  <c r="I44" i="6"/>
  <c r="J44" i="6" s="1"/>
  <c r="O43" i="6"/>
  <c r="K43" i="6"/>
  <c r="I43" i="6"/>
  <c r="J43" i="6" s="1"/>
  <c r="L43" i="6" s="1"/>
  <c r="M43" i="6" s="1"/>
  <c r="O42" i="6"/>
  <c r="K42" i="6"/>
  <c r="I42" i="6"/>
  <c r="J42" i="6" s="1"/>
  <c r="O39" i="6"/>
  <c r="K39" i="6"/>
  <c r="H39" i="6"/>
  <c r="Q37" i="6"/>
  <c r="M37" i="6"/>
  <c r="T37" i="6" s="1"/>
  <c r="U37" i="6" s="1"/>
  <c r="J37" i="6"/>
  <c r="I37" i="6"/>
  <c r="Q35" i="6"/>
  <c r="M35" i="6"/>
  <c r="F35" i="6"/>
  <c r="Q34" i="6"/>
  <c r="M34" i="6"/>
  <c r="G34" i="6"/>
  <c r="I34" i="6" s="1"/>
  <c r="Q33" i="6"/>
  <c r="M33" i="6"/>
  <c r="I33" i="6"/>
  <c r="F33" i="6"/>
  <c r="G158" i="6" s="1"/>
  <c r="Q32" i="6"/>
  <c r="M32" i="6"/>
  <c r="N32" i="6" s="1"/>
  <c r="R32" i="6" s="1"/>
  <c r="J32" i="6"/>
  <c r="I32" i="6"/>
  <c r="F32" i="6"/>
  <c r="G157" i="6" s="1"/>
  <c r="Q31" i="6"/>
  <c r="M31" i="6"/>
  <c r="F31" i="6"/>
  <c r="Q30" i="6"/>
  <c r="M30" i="6"/>
  <c r="F30" i="6"/>
  <c r="G152" i="6" s="1"/>
  <c r="Q29" i="6"/>
  <c r="M29" i="6"/>
  <c r="I29" i="6"/>
  <c r="T29" i="6" s="1"/>
  <c r="U29" i="6" s="1"/>
  <c r="F29" i="6"/>
  <c r="Q28" i="6"/>
  <c r="M28" i="6"/>
  <c r="F28" i="6"/>
  <c r="Q27" i="6"/>
  <c r="M27" i="6"/>
  <c r="F27" i="6"/>
  <c r="Q25" i="6"/>
  <c r="M25" i="6"/>
  <c r="I25" i="6"/>
  <c r="H23" i="6"/>
  <c r="G23" i="6"/>
  <c r="F23" i="6"/>
  <c r="E23" i="6"/>
  <c r="I22" i="6"/>
  <c r="H20" i="6"/>
  <c r="G20" i="6"/>
  <c r="G39" i="6" s="1"/>
  <c r="F20" i="6"/>
  <c r="F39" i="6" s="1"/>
  <c r="E20" i="6"/>
  <c r="E39" i="6" s="1"/>
  <c r="I19" i="6"/>
  <c r="J19" i="6" s="1"/>
  <c r="J18" i="6"/>
  <c r="L18" i="6" s="1"/>
  <c r="M18" i="6" s="1"/>
  <c r="N18" i="6" s="1"/>
  <c r="P18" i="6" s="1"/>
  <c r="Q18" i="6" s="1"/>
  <c r="R18" i="6" s="1"/>
  <c r="I18" i="6"/>
  <c r="X17" i="6"/>
  <c r="O17" i="6"/>
  <c r="K17" i="6"/>
  <c r="I17" i="6"/>
  <c r="J17" i="6" s="1"/>
  <c r="L17" i="6" s="1"/>
  <c r="M17" i="6" s="1"/>
  <c r="O16" i="6"/>
  <c r="K16" i="6"/>
  <c r="I16" i="6"/>
  <c r="J16" i="6" s="1"/>
  <c r="L16" i="6" s="1"/>
  <c r="M16" i="6" s="1"/>
  <c r="O15" i="6"/>
  <c r="L15" i="6"/>
  <c r="M15" i="6" s="1"/>
  <c r="K15" i="6"/>
  <c r="I15" i="6"/>
  <c r="J15" i="6" s="1"/>
  <c r="X14" i="6"/>
  <c r="O14" i="6"/>
  <c r="K14" i="6"/>
  <c r="I14" i="6"/>
  <c r="J13" i="6"/>
  <c r="I13" i="6"/>
  <c r="X10" i="6"/>
  <c r="X7" i="6"/>
  <c r="N16" i="6" l="1"/>
  <c r="P16" i="6" s="1"/>
  <c r="Q16" i="6" s="1"/>
  <c r="R16" i="6" s="1"/>
  <c r="N15" i="6"/>
  <c r="P15" i="6" s="1"/>
  <c r="Q15" i="6" s="1"/>
  <c r="R15" i="6" s="1"/>
  <c r="T15" i="6"/>
  <c r="U15" i="6" s="1"/>
  <c r="T34" i="6"/>
  <c r="U34" i="6" s="1"/>
  <c r="J34" i="6"/>
  <c r="N34" i="6" s="1"/>
  <c r="R34" i="6" s="1"/>
  <c r="N43" i="6"/>
  <c r="P43" i="6" s="1"/>
  <c r="Q43" i="6" s="1"/>
  <c r="R43" i="6" s="1"/>
  <c r="T18" i="6"/>
  <c r="U18" i="6" s="1"/>
  <c r="L13" i="6"/>
  <c r="N17" i="6"/>
  <c r="P17" i="6" s="1"/>
  <c r="Q17" i="6" s="1"/>
  <c r="R17" i="6" s="1"/>
  <c r="T17" i="6"/>
  <c r="U17" i="6" s="1"/>
  <c r="T62" i="6"/>
  <c r="U62" i="6" s="1"/>
  <c r="J62" i="6"/>
  <c r="T82" i="6"/>
  <c r="U82" i="6" s="1"/>
  <c r="J103" i="6"/>
  <c r="I105" i="6"/>
  <c r="I119" i="6" s="1"/>
  <c r="T125" i="6"/>
  <c r="U125" i="6" s="1"/>
  <c r="J125" i="6"/>
  <c r="L125" i="6" s="1"/>
  <c r="M125" i="6" s="1"/>
  <c r="N125" i="6" s="1"/>
  <c r="P125" i="6" s="1"/>
  <c r="Q125" i="6" s="1"/>
  <c r="R125" i="6" s="1"/>
  <c r="T33" i="6"/>
  <c r="U33" i="6" s="1"/>
  <c r="J45" i="6"/>
  <c r="I48" i="6"/>
  <c r="J47" i="6"/>
  <c r="J57" i="6"/>
  <c r="T57" i="6"/>
  <c r="U57" i="6" s="1"/>
  <c r="N62" i="6"/>
  <c r="N64" i="6"/>
  <c r="L19" i="6"/>
  <c r="M19" i="6" s="1"/>
  <c r="N19" i="6" s="1"/>
  <c r="P19" i="6" s="1"/>
  <c r="Q19" i="6" s="1"/>
  <c r="R19" i="6" s="1"/>
  <c r="T25" i="6"/>
  <c r="U25" i="6" s="1"/>
  <c r="J25" i="6"/>
  <c r="N25" i="6" s="1"/>
  <c r="R25" i="6" s="1"/>
  <c r="I30" i="6"/>
  <c r="J33" i="6"/>
  <c r="N33" i="6" s="1"/>
  <c r="R33" i="6" s="1"/>
  <c r="H142" i="6"/>
  <c r="I51" i="6"/>
  <c r="J50" i="6"/>
  <c r="T54" i="6"/>
  <c r="U54" i="6" s="1"/>
  <c r="N57" i="6"/>
  <c r="R57" i="6" s="1"/>
  <c r="N60" i="6"/>
  <c r="R60" i="6" s="1"/>
  <c r="R62" i="6"/>
  <c r="R63" i="6"/>
  <c r="R64" i="6"/>
  <c r="J75" i="6"/>
  <c r="L72" i="6"/>
  <c r="L80" i="6"/>
  <c r="J83" i="6"/>
  <c r="L104" i="6"/>
  <c r="M104" i="6" s="1"/>
  <c r="N114" i="6"/>
  <c r="L127" i="6"/>
  <c r="M127" i="6" s="1"/>
  <c r="N127" i="6" s="1"/>
  <c r="P127" i="6" s="1"/>
  <c r="Q127" i="6" s="1"/>
  <c r="R127" i="6" s="1"/>
  <c r="I23" i="6"/>
  <c r="J22" i="6"/>
  <c r="G150" i="6"/>
  <c r="I35" i="6"/>
  <c r="T59" i="6"/>
  <c r="U59" i="6" s="1"/>
  <c r="J59" i="6"/>
  <c r="N59" i="6" s="1"/>
  <c r="T73" i="6"/>
  <c r="U73" i="6" s="1"/>
  <c r="T14" i="6"/>
  <c r="U14" i="6" s="1"/>
  <c r="J14" i="6"/>
  <c r="L14" i="6" s="1"/>
  <c r="M14" i="6" s="1"/>
  <c r="N14" i="6" s="1"/>
  <c r="P14" i="6" s="1"/>
  <c r="Q14" i="6" s="1"/>
  <c r="R14" i="6" s="1"/>
  <c r="J29" i="6"/>
  <c r="N29" i="6" s="1"/>
  <c r="R29" i="6" s="1"/>
  <c r="N37" i="6"/>
  <c r="R37" i="6" s="1"/>
  <c r="T110" i="6"/>
  <c r="U110" i="6" s="1"/>
  <c r="J110" i="6"/>
  <c r="J112" i="6"/>
  <c r="N112" i="6" s="1"/>
  <c r="R112" i="6" s="1"/>
  <c r="T112" i="6"/>
  <c r="U112" i="6" s="1"/>
  <c r="I20" i="6"/>
  <c r="E142" i="6"/>
  <c r="G154" i="6"/>
  <c r="I27" i="6"/>
  <c r="G153" i="6"/>
  <c r="I31" i="6"/>
  <c r="T32" i="6"/>
  <c r="U32" i="6" s="1"/>
  <c r="L42" i="6"/>
  <c r="L44" i="6"/>
  <c r="M44" i="6" s="1"/>
  <c r="I55" i="6"/>
  <c r="J53" i="6"/>
  <c r="R59" i="6"/>
  <c r="T63" i="6"/>
  <c r="U63" i="6" s="1"/>
  <c r="J63" i="6"/>
  <c r="N63" i="6" s="1"/>
  <c r="T64" i="6"/>
  <c r="U64" i="6" s="1"/>
  <c r="N65" i="6"/>
  <c r="R65" i="6" s="1"/>
  <c r="F69" i="6"/>
  <c r="F142" i="6" s="1"/>
  <c r="T94" i="6"/>
  <c r="U94" i="6" s="1"/>
  <c r="J94" i="6"/>
  <c r="N94" i="6" s="1"/>
  <c r="R94" i="6" s="1"/>
  <c r="R117" i="6"/>
  <c r="L124" i="6"/>
  <c r="M124" i="6" s="1"/>
  <c r="N124" i="6" s="1"/>
  <c r="P124" i="6" s="1"/>
  <c r="Q124" i="6" s="1"/>
  <c r="R124" i="6" s="1"/>
  <c r="T65" i="6"/>
  <c r="U65" i="6" s="1"/>
  <c r="T67" i="6"/>
  <c r="U67" i="6" s="1"/>
  <c r="T81" i="6"/>
  <c r="U81" i="6" s="1"/>
  <c r="J81" i="6"/>
  <c r="L81" i="6" s="1"/>
  <c r="M81" i="6" s="1"/>
  <c r="N81" i="6" s="1"/>
  <c r="P81" i="6" s="1"/>
  <c r="Q81" i="6" s="1"/>
  <c r="R81" i="6" s="1"/>
  <c r="J85" i="6"/>
  <c r="J91" i="6"/>
  <c r="N91" i="6" s="1"/>
  <c r="R91" i="6" s="1"/>
  <c r="T91" i="6"/>
  <c r="U91" i="6" s="1"/>
  <c r="T113" i="6"/>
  <c r="U113" i="6" s="1"/>
  <c r="J113" i="6"/>
  <c r="N113" i="6" s="1"/>
  <c r="R113" i="6" s="1"/>
  <c r="R114" i="6"/>
  <c r="N135" i="6"/>
  <c r="G155" i="6"/>
  <c r="I45" i="6"/>
  <c r="N61" i="6"/>
  <c r="R61" i="6" s="1"/>
  <c r="F99" i="6"/>
  <c r="J77" i="6"/>
  <c r="I78" i="6"/>
  <c r="I99" i="6" s="1"/>
  <c r="I86" i="6"/>
  <c r="J88" i="6"/>
  <c r="T92" i="6"/>
  <c r="U92" i="6" s="1"/>
  <c r="J92" i="6"/>
  <c r="N92" i="6" s="1"/>
  <c r="R92" i="6" s="1"/>
  <c r="N95" i="6"/>
  <c r="N107" i="6"/>
  <c r="T109" i="6"/>
  <c r="U109" i="6" s="1"/>
  <c r="T134" i="6"/>
  <c r="U134" i="6" s="1"/>
  <c r="J134" i="6"/>
  <c r="N134" i="6" s="1"/>
  <c r="R134" i="6" s="1"/>
  <c r="R135" i="6"/>
  <c r="L82" i="6"/>
  <c r="M82" i="6" s="1"/>
  <c r="N82" i="6" s="1"/>
  <c r="P82" i="6" s="1"/>
  <c r="Q82" i="6" s="1"/>
  <c r="R82" i="6" s="1"/>
  <c r="I83" i="6"/>
  <c r="N93" i="6"/>
  <c r="R93" i="6" s="1"/>
  <c r="J133" i="6"/>
  <c r="N133" i="6" s="1"/>
  <c r="R133" i="6" s="1"/>
  <c r="T133" i="6"/>
  <c r="U133" i="6" s="1"/>
  <c r="I28" i="6"/>
  <c r="L74" i="6"/>
  <c r="M74" i="6" s="1"/>
  <c r="R95" i="6"/>
  <c r="R107" i="6"/>
  <c r="T114" i="6"/>
  <c r="U114" i="6" s="1"/>
  <c r="T115" i="6"/>
  <c r="U115" i="6" s="1"/>
  <c r="J115" i="6"/>
  <c r="N115" i="6" s="1"/>
  <c r="R115" i="6" s="1"/>
  <c r="I129" i="6"/>
  <c r="I139" i="6" s="1"/>
  <c r="J123" i="6"/>
  <c r="T124" i="6"/>
  <c r="U124" i="6" s="1"/>
  <c r="T126" i="6"/>
  <c r="U126" i="6" s="1"/>
  <c r="T128" i="6"/>
  <c r="U128" i="6" s="1"/>
  <c r="N88" i="6"/>
  <c r="R88" i="6" s="1"/>
  <c r="R97" i="6"/>
  <c r="N110" i="6"/>
  <c r="R110" i="6" s="1"/>
  <c r="N137" i="6"/>
  <c r="R137" i="6" s="1"/>
  <c r="J93" i="6"/>
  <c r="T97" i="6"/>
  <c r="U97" i="6" s="1"/>
  <c r="G119" i="6"/>
  <c r="G142" i="6" s="1"/>
  <c r="J114" i="6"/>
  <c r="J135" i="6"/>
  <c r="J27" i="6" l="1"/>
  <c r="N27" i="6" s="1"/>
  <c r="R27" i="6" s="1"/>
  <c r="T27" i="6"/>
  <c r="U27" i="6" s="1"/>
  <c r="J35" i="6"/>
  <c r="N35" i="6" s="1"/>
  <c r="R35" i="6" s="1"/>
  <c r="T35" i="6"/>
  <c r="U35" i="6" s="1"/>
  <c r="T28" i="6"/>
  <c r="U28" i="6" s="1"/>
  <c r="J28" i="6"/>
  <c r="N28" i="6" s="1"/>
  <c r="R28" i="6" s="1"/>
  <c r="I69" i="6"/>
  <c r="J31" i="6"/>
  <c r="N31" i="6" s="1"/>
  <c r="R31" i="6" s="1"/>
  <c r="T31" i="6"/>
  <c r="U31" i="6" s="1"/>
  <c r="L83" i="6"/>
  <c r="M80" i="6"/>
  <c r="T30" i="6"/>
  <c r="U30" i="6" s="1"/>
  <c r="J30" i="6"/>
  <c r="N30" i="6" s="1"/>
  <c r="R30" i="6" s="1"/>
  <c r="J48" i="6"/>
  <c r="L47" i="6"/>
  <c r="L123" i="6"/>
  <c r="J129" i="6"/>
  <c r="J139" i="6" s="1"/>
  <c r="J86" i="6"/>
  <c r="L85" i="6"/>
  <c r="J55" i="6"/>
  <c r="L53" i="6"/>
  <c r="N44" i="6"/>
  <c r="P44" i="6" s="1"/>
  <c r="Q44" i="6" s="1"/>
  <c r="R44" i="6" s="1"/>
  <c r="T44" i="6"/>
  <c r="U44" i="6" s="1"/>
  <c r="L22" i="6"/>
  <c r="J23" i="6"/>
  <c r="M72" i="6"/>
  <c r="L75" i="6"/>
  <c r="J51" i="6"/>
  <c r="J69" i="6" s="1"/>
  <c r="L50" i="6"/>
  <c r="T19" i="6"/>
  <c r="U19" i="6" s="1"/>
  <c r="M13" i="6"/>
  <c r="L20" i="6"/>
  <c r="T16" i="6"/>
  <c r="U16" i="6" s="1"/>
  <c r="N74" i="6"/>
  <c r="P74" i="6" s="1"/>
  <c r="Q74" i="6" s="1"/>
  <c r="R74" i="6" s="1"/>
  <c r="T74" i="6"/>
  <c r="U74" i="6" s="1"/>
  <c r="J78" i="6"/>
  <c r="L77" i="6"/>
  <c r="G159" i="6"/>
  <c r="T127" i="6"/>
  <c r="U127" i="6" s="1"/>
  <c r="M42" i="6"/>
  <c r="L45" i="6"/>
  <c r="I39" i="6"/>
  <c r="I142" i="6" s="1"/>
  <c r="N104" i="6"/>
  <c r="P104" i="6" s="1"/>
  <c r="Q104" i="6" s="1"/>
  <c r="R104" i="6" s="1"/>
  <c r="J99" i="6"/>
  <c r="J105" i="6"/>
  <c r="J119" i="6" s="1"/>
  <c r="L103" i="6"/>
  <c r="J20" i="6"/>
  <c r="T43" i="6"/>
  <c r="U43" i="6" s="1"/>
  <c r="L23" i="6" l="1"/>
  <c r="M22" i="6"/>
  <c r="M85" i="6"/>
  <c r="L86" i="6"/>
  <c r="M83" i="6"/>
  <c r="N80" i="6"/>
  <c r="J39" i="6"/>
  <c r="J142" i="6" s="1"/>
  <c r="L78" i="6"/>
  <c r="L99" i="6" s="1"/>
  <c r="M77" i="6"/>
  <c r="M75" i="6"/>
  <c r="N72" i="6"/>
  <c r="L39" i="6"/>
  <c r="M123" i="6"/>
  <c r="L129" i="6"/>
  <c r="L139" i="6" s="1"/>
  <c r="N13" i="6"/>
  <c r="M20" i="6"/>
  <c r="M47" i="6"/>
  <c r="L48" i="6"/>
  <c r="L69" i="6" s="1"/>
  <c r="L105" i="6"/>
  <c r="L119" i="6" s="1"/>
  <c r="M103" i="6"/>
  <c r="T104" i="6"/>
  <c r="U104" i="6" s="1"/>
  <c r="N42" i="6"/>
  <c r="M45" i="6"/>
  <c r="M50" i="6"/>
  <c r="L51" i="6"/>
  <c r="L55" i="6"/>
  <c r="M53" i="6"/>
  <c r="N77" i="6" l="1"/>
  <c r="M78" i="6"/>
  <c r="N85" i="6"/>
  <c r="M86" i="6"/>
  <c r="N45" i="6"/>
  <c r="P42" i="6"/>
  <c r="N20" i="6"/>
  <c r="P13" i="6"/>
  <c r="N75" i="6"/>
  <c r="P72" i="6"/>
  <c r="M51" i="6"/>
  <c r="N50" i="6"/>
  <c r="M48" i="6"/>
  <c r="N47" i="6"/>
  <c r="M23" i="6"/>
  <c r="M39" i="6" s="1"/>
  <c r="N22" i="6"/>
  <c r="L142" i="6"/>
  <c r="N83" i="6"/>
  <c r="P80" i="6"/>
  <c r="M55" i="6"/>
  <c r="M69" i="6" s="1"/>
  <c r="N53" i="6"/>
  <c r="M105" i="6"/>
  <c r="M119" i="6" s="1"/>
  <c r="N103" i="6"/>
  <c r="M129" i="6"/>
  <c r="M139" i="6" s="1"/>
  <c r="N123" i="6"/>
  <c r="M99" i="6"/>
  <c r="M142" i="6" l="1"/>
  <c r="Q13" i="6"/>
  <c r="P20" i="6"/>
  <c r="N129" i="6"/>
  <c r="N139" i="6" s="1"/>
  <c r="P123" i="6"/>
  <c r="P83" i="6"/>
  <c r="Q80" i="6"/>
  <c r="P47" i="6"/>
  <c r="N48" i="6"/>
  <c r="N69" i="6" s="1"/>
  <c r="N39" i="6"/>
  <c r="P77" i="6"/>
  <c r="N78" i="6"/>
  <c r="P53" i="6"/>
  <c r="N55" i="6"/>
  <c r="N99" i="6"/>
  <c r="P103" i="6"/>
  <c r="N105" i="6"/>
  <c r="N119" i="6" s="1"/>
  <c r="P50" i="6"/>
  <c r="N51" i="6"/>
  <c r="N23" i="6"/>
  <c r="P22" i="6"/>
  <c r="P75" i="6"/>
  <c r="Q72" i="6"/>
  <c r="P45" i="6"/>
  <c r="Q42" i="6"/>
  <c r="N86" i="6"/>
  <c r="P85" i="6"/>
  <c r="P86" i="6" l="1"/>
  <c r="Q85" i="6"/>
  <c r="P78" i="6"/>
  <c r="Q77" i="6"/>
  <c r="R80" i="6"/>
  <c r="R83" i="6" s="1"/>
  <c r="Q83" i="6"/>
  <c r="T80" i="6"/>
  <c r="P99" i="6"/>
  <c r="N142" i="6"/>
  <c r="R13" i="6"/>
  <c r="R20" i="6" s="1"/>
  <c r="Q20" i="6"/>
  <c r="T13" i="6"/>
  <c r="R42" i="6"/>
  <c r="R45" i="6" s="1"/>
  <c r="Q45" i="6"/>
  <c r="T42" i="6"/>
  <c r="Q22" i="6"/>
  <c r="P23" i="6"/>
  <c r="P55" i="6"/>
  <c r="Q53" i="6"/>
  <c r="Q123" i="6"/>
  <c r="P129" i="6"/>
  <c r="P139" i="6" s="1"/>
  <c r="Q75" i="6"/>
  <c r="R72" i="6"/>
  <c r="R75" i="6" s="1"/>
  <c r="T72" i="6"/>
  <c r="P39" i="6"/>
  <c r="P51" i="6"/>
  <c r="Q50" i="6"/>
  <c r="P69" i="6"/>
  <c r="P105" i="6"/>
  <c r="P119" i="6" s="1"/>
  <c r="Q103" i="6"/>
  <c r="P48" i="6"/>
  <c r="Q47" i="6"/>
  <c r="R47" i="6" l="1"/>
  <c r="R48" i="6" s="1"/>
  <c r="Q48" i="6"/>
  <c r="T47" i="6"/>
  <c r="T75" i="6"/>
  <c r="U72" i="6"/>
  <c r="U75" i="6" s="1"/>
  <c r="R123" i="6"/>
  <c r="R129" i="6" s="1"/>
  <c r="R139" i="6" s="1"/>
  <c r="Q129" i="6"/>
  <c r="Q139" i="6" s="1"/>
  <c r="T123" i="6"/>
  <c r="R22" i="6"/>
  <c r="R23" i="6" s="1"/>
  <c r="Q23" i="6"/>
  <c r="T22" i="6"/>
  <c r="T20" i="6"/>
  <c r="U13" i="6"/>
  <c r="Q78" i="6"/>
  <c r="R77" i="6"/>
  <c r="R78" i="6" s="1"/>
  <c r="R99" i="6" s="1"/>
  <c r="T77" i="6"/>
  <c r="R53" i="6"/>
  <c r="R55" i="6" s="1"/>
  <c r="Q55" i="6"/>
  <c r="T53" i="6"/>
  <c r="T45" i="6"/>
  <c r="U42" i="6"/>
  <c r="U45" i="6" s="1"/>
  <c r="Q39" i="6"/>
  <c r="T83" i="6"/>
  <c r="U80" i="6"/>
  <c r="U83" i="6" s="1"/>
  <c r="Q105" i="6"/>
  <c r="Q119" i="6" s="1"/>
  <c r="R103" i="6"/>
  <c r="R105" i="6" s="1"/>
  <c r="R119" i="6" s="1"/>
  <c r="T103" i="6"/>
  <c r="R39" i="6"/>
  <c r="R85" i="6"/>
  <c r="R86" i="6" s="1"/>
  <c r="Q86" i="6"/>
  <c r="Q99" i="6" s="1"/>
  <c r="T85" i="6"/>
  <c r="R50" i="6"/>
  <c r="R51" i="6" s="1"/>
  <c r="Q51" i="6"/>
  <c r="Q69" i="6" s="1"/>
  <c r="T50" i="6"/>
  <c r="P142" i="6"/>
  <c r="R69" i="6"/>
  <c r="U103" i="6" l="1"/>
  <c r="U105" i="6" s="1"/>
  <c r="U119" i="6" s="1"/>
  <c r="T105" i="6"/>
  <c r="T119" i="6" s="1"/>
  <c r="U53" i="6"/>
  <c r="U55" i="6" s="1"/>
  <c r="T55" i="6"/>
  <c r="T69" i="6" s="1"/>
  <c r="R142" i="6"/>
  <c r="Q142" i="6"/>
  <c r="T23" i="6"/>
  <c r="T39" i="6" s="1"/>
  <c r="U22" i="6"/>
  <c r="U23" i="6" s="1"/>
  <c r="T48" i="6"/>
  <c r="U47" i="6"/>
  <c r="U48" i="6" s="1"/>
  <c r="U69" i="6" s="1"/>
  <c r="T86" i="6"/>
  <c r="U85" i="6"/>
  <c r="U86" i="6" s="1"/>
  <c r="Q14" i="1"/>
  <c r="T78" i="6"/>
  <c r="T99" i="6" s="1"/>
  <c r="U77" i="6"/>
  <c r="U78" i="6" s="1"/>
  <c r="T129" i="6"/>
  <c r="T139" i="6" s="1"/>
  <c r="U123" i="6"/>
  <c r="U129" i="6" s="1"/>
  <c r="U139" i="6" s="1"/>
  <c r="T51" i="6"/>
  <c r="U50" i="6"/>
  <c r="U51" i="6" s="1"/>
  <c r="Q13" i="1"/>
  <c r="U20" i="6"/>
  <c r="U39" i="6" s="1"/>
  <c r="U99" i="6"/>
  <c r="T142" i="6" l="1"/>
  <c r="U142" i="6"/>
  <c r="M13" i="1" l="1"/>
  <c r="M14" i="1"/>
  <c r="M15" i="1"/>
  <c r="M16" i="1"/>
  <c r="C16" i="1" l="1"/>
  <c r="C15" i="1"/>
  <c r="Y15" i="1" s="1"/>
  <c r="C14" i="1"/>
  <c r="Y14" i="1" s="1"/>
  <c r="C13" i="1"/>
  <c r="Y13" i="1" s="1"/>
  <c r="U1277" i="5"/>
  <c r="I1277" i="5"/>
  <c r="M1277" i="5" s="1"/>
  <c r="U1268" i="5"/>
  <c r="Q1268" i="5"/>
  <c r="M1268" i="5"/>
  <c r="U1229" i="5"/>
  <c r="Q1229" i="5"/>
  <c r="M1229" i="5"/>
  <c r="M1230" i="5" s="1"/>
  <c r="U1228" i="5"/>
  <c r="Q1228" i="5"/>
  <c r="M1228" i="5"/>
  <c r="S1227" i="5"/>
  <c r="O1227" i="5"/>
  <c r="K1227" i="5"/>
  <c r="U1212" i="5"/>
  <c r="Q1212" i="5"/>
  <c r="M1212" i="5"/>
  <c r="S1209" i="5"/>
  <c r="O1209" i="5"/>
  <c r="K1209" i="5"/>
  <c r="U1200" i="5"/>
  <c r="Q1200" i="5"/>
  <c r="M1200" i="5"/>
  <c r="Q1199" i="5"/>
  <c r="S1198" i="5"/>
  <c r="O1198" i="5"/>
  <c r="K1198" i="5"/>
  <c r="U1178" i="5"/>
  <c r="U1163" i="5" s="1"/>
  <c r="M1178" i="5"/>
  <c r="M1199" i="5" s="1"/>
  <c r="S1167" i="5"/>
  <c r="U1165" i="5"/>
  <c r="Q1165" i="5"/>
  <c r="M1165" i="5"/>
  <c r="U1164" i="5"/>
  <c r="Q1164" i="5"/>
  <c r="M1164" i="5"/>
  <c r="Q1163" i="5"/>
  <c r="M1163" i="5"/>
  <c r="U1154" i="5"/>
  <c r="Q1154" i="5"/>
  <c r="S1153" i="5"/>
  <c r="O1153" i="5"/>
  <c r="K1153" i="5"/>
  <c r="U1148" i="5"/>
  <c r="M1148" i="5"/>
  <c r="M1154" i="5" s="1"/>
  <c r="U1138" i="5"/>
  <c r="U1137" i="5"/>
  <c r="Q1137" i="5"/>
  <c r="M1137" i="5"/>
  <c r="U1103" i="5"/>
  <c r="Q1103" i="5"/>
  <c r="M1103" i="5"/>
  <c r="M1104" i="5" s="1"/>
  <c r="U1102" i="5"/>
  <c r="Q1102" i="5"/>
  <c r="M1102" i="5"/>
  <c r="S1101" i="5"/>
  <c r="O1101" i="5"/>
  <c r="U1084" i="5"/>
  <c r="Q1084" i="5"/>
  <c r="M1084" i="5"/>
  <c r="U1065" i="5"/>
  <c r="Q1065" i="5"/>
  <c r="M1065" i="5"/>
  <c r="S1045" i="5"/>
  <c r="U1045" i="5" s="1"/>
  <c r="U1082" i="5" s="1"/>
  <c r="O1045" i="5"/>
  <c r="K1045" i="5"/>
  <c r="M1045" i="5" s="1"/>
  <c r="S1044" i="5"/>
  <c r="U1044" i="5" s="1"/>
  <c r="O1044" i="5"/>
  <c r="Q1044" i="5" s="1"/>
  <c r="K1044" i="5"/>
  <c r="M1044" i="5" s="1"/>
  <c r="S1043" i="5"/>
  <c r="U1043" i="5" s="1"/>
  <c r="O1043" i="5"/>
  <c r="Q1043" i="5" s="1"/>
  <c r="K1043" i="5"/>
  <c r="M1043" i="5" s="1"/>
  <c r="S1041" i="5"/>
  <c r="U1041" i="5" s="1"/>
  <c r="Q1041" i="5"/>
  <c r="O1041" i="5"/>
  <c r="K1041" i="5"/>
  <c r="M1041" i="5" s="1"/>
  <c r="S1040" i="5"/>
  <c r="U1040" i="5" s="1"/>
  <c r="O1040" i="5"/>
  <c r="Q1040" i="5" s="1"/>
  <c r="K1040" i="5"/>
  <c r="M1040" i="5" s="1"/>
  <c r="S1039" i="5"/>
  <c r="U1039" i="5" s="1"/>
  <c r="O1039" i="5"/>
  <c r="Q1039" i="5" s="1"/>
  <c r="K1039" i="5"/>
  <c r="M1039" i="5" s="1"/>
  <c r="M1076" i="5" s="1"/>
  <c r="S1037" i="5"/>
  <c r="U1037" i="5" s="1"/>
  <c r="Q1037" i="5"/>
  <c r="O1037" i="5"/>
  <c r="K1037" i="5"/>
  <c r="M1037" i="5" s="1"/>
  <c r="S1036" i="5"/>
  <c r="U1036" i="5" s="1"/>
  <c r="O1036" i="5"/>
  <c r="Q1036" i="5" s="1"/>
  <c r="K1036" i="5"/>
  <c r="M1036" i="5" s="1"/>
  <c r="M1046" i="5" s="1"/>
  <c r="S1027" i="5"/>
  <c r="U1027" i="5" s="1"/>
  <c r="U1063" i="5" s="1"/>
  <c r="O1027" i="5"/>
  <c r="K1027" i="5"/>
  <c r="M1027" i="5" s="1"/>
  <c r="S1026" i="5"/>
  <c r="U1026" i="5" s="1"/>
  <c r="O1026" i="5"/>
  <c r="Q1026" i="5" s="1"/>
  <c r="K1026" i="5"/>
  <c r="M1026" i="5" s="1"/>
  <c r="S1025" i="5"/>
  <c r="U1025" i="5" s="1"/>
  <c r="O1025" i="5"/>
  <c r="Q1025" i="5" s="1"/>
  <c r="K1025" i="5"/>
  <c r="M1025" i="5" s="1"/>
  <c r="S1023" i="5"/>
  <c r="U1023" i="5" s="1"/>
  <c r="O1023" i="5"/>
  <c r="Q1023" i="5" s="1"/>
  <c r="K1023" i="5"/>
  <c r="M1023" i="5" s="1"/>
  <c r="S1022" i="5"/>
  <c r="U1022" i="5" s="1"/>
  <c r="Q1022" i="5"/>
  <c r="O1022" i="5"/>
  <c r="K1022" i="5"/>
  <c r="M1022" i="5" s="1"/>
  <c r="S1021" i="5"/>
  <c r="U1021" i="5" s="1"/>
  <c r="O1021" i="5"/>
  <c r="Q1021" i="5" s="1"/>
  <c r="K1021" i="5"/>
  <c r="M1021" i="5" s="1"/>
  <c r="S1019" i="5"/>
  <c r="U1019" i="5" s="1"/>
  <c r="Q1019" i="5"/>
  <c r="O1019" i="5"/>
  <c r="K1019" i="5"/>
  <c r="M1019" i="5" s="1"/>
  <c r="S1018" i="5"/>
  <c r="U1018" i="5" s="1"/>
  <c r="Q1018" i="5"/>
  <c r="O1018" i="5"/>
  <c r="K1018" i="5"/>
  <c r="M1018" i="5" s="1"/>
  <c r="U1008" i="5"/>
  <c r="Q1008" i="5"/>
  <c r="Q1010" i="5" s="1"/>
  <c r="M1008" i="5"/>
  <c r="M1010" i="5" s="1"/>
  <c r="S1007" i="5"/>
  <c r="O1007" i="5"/>
  <c r="U988" i="5"/>
  <c r="S987" i="5"/>
  <c r="U987" i="5" s="1"/>
  <c r="O987" i="5"/>
  <c r="Q987" i="5" s="1"/>
  <c r="K987" i="5"/>
  <c r="M987" i="5" s="1"/>
  <c r="M1082" i="5" s="1"/>
  <c r="S986" i="5"/>
  <c r="U986" i="5" s="1"/>
  <c r="O986" i="5"/>
  <c r="Q986" i="5" s="1"/>
  <c r="K986" i="5"/>
  <c r="M986" i="5" s="1"/>
  <c r="U985" i="5"/>
  <c r="S985" i="5"/>
  <c r="O985" i="5"/>
  <c r="Q985" i="5" s="1"/>
  <c r="K985" i="5"/>
  <c r="M985" i="5" s="1"/>
  <c r="S983" i="5"/>
  <c r="U983" i="5" s="1"/>
  <c r="O983" i="5"/>
  <c r="Q983" i="5" s="1"/>
  <c r="K983" i="5"/>
  <c r="M983" i="5" s="1"/>
  <c r="S982" i="5"/>
  <c r="U982" i="5" s="1"/>
  <c r="O982" i="5"/>
  <c r="Q982" i="5" s="1"/>
  <c r="K982" i="5"/>
  <c r="M982" i="5" s="1"/>
  <c r="S981" i="5"/>
  <c r="U981" i="5" s="1"/>
  <c r="O981" i="5"/>
  <c r="Q981" i="5" s="1"/>
  <c r="K981" i="5"/>
  <c r="M981" i="5" s="1"/>
  <c r="S979" i="5"/>
  <c r="U979" i="5" s="1"/>
  <c r="Q979" i="5"/>
  <c r="O979" i="5"/>
  <c r="K979" i="5"/>
  <c r="M979" i="5" s="1"/>
  <c r="M1074" i="5" s="1"/>
  <c r="S978" i="5"/>
  <c r="U978" i="5" s="1"/>
  <c r="Q978" i="5"/>
  <c r="Q988" i="5" s="1"/>
  <c r="O978" i="5"/>
  <c r="K978" i="5"/>
  <c r="M978" i="5" s="1"/>
  <c r="S969" i="5"/>
  <c r="U969" i="5" s="1"/>
  <c r="Q969" i="5"/>
  <c r="O969" i="5"/>
  <c r="K969" i="5"/>
  <c r="M969" i="5" s="1"/>
  <c r="S968" i="5"/>
  <c r="U968" i="5" s="1"/>
  <c r="Q968" i="5"/>
  <c r="O968" i="5"/>
  <c r="K968" i="5"/>
  <c r="S967" i="5"/>
  <c r="U967" i="5" s="1"/>
  <c r="O967" i="5"/>
  <c r="Q967" i="5" s="1"/>
  <c r="K967" i="5"/>
  <c r="S965" i="5"/>
  <c r="O965" i="5"/>
  <c r="Q965" i="5" s="1"/>
  <c r="K965" i="5"/>
  <c r="M965" i="5" s="1"/>
  <c r="S964" i="5"/>
  <c r="O964" i="5"/>
  <c r="Q964" i="5" s="1"/>
  <c r="K964" i="5"/>
  <c r="S963" i="5"/>
  <c r="O963" i="5"/>
  <c r="Q963" i="5" s="1"/>
  <c r="Q1057" i="5" s="1"/>
  <c r="M963" i="5"/>
  <c r="K963" i="5"/>
  <c r="K884" i="5" s="1"/>
  <c r="S961" i="5"/>
  <c r="U961" i="5" s="1"/>
  <c r="O961" i="5"/>
  <c r="O882" i="5" s="1"/>
  <c r="K961" i="5"/>
  <c r="M961" i="5" s="1"/>
  <c r="S960" i="5"/>
  <c r="U960" i="5" s="1"/>
  <c r="U970" i="5" s="1"/>
  <c r="Q960" i="5"/>
  <c r="Q970" i="5" s="1"/>
  <c r="O960" i="5"/>
  <c r="O881" i="5" s="1"/>
  <c r="K960" i="5"/>
  <c r="M960" i="5" s="1"/>
  <c r="U951" i="5"/>
  <c r="Q951" i="5"/>
  <c r="M951" i="5"/>
  <c r="M932" i="5" s="1"/>
  <c r="S950" i="5"/>
  <c r="O950" i="5"/>
  <c r="U931" i="5"/>
  <c r="Q931" i="5"/>
  <c r="M931" i="5"/>
  <c r="U930" i="5"/>
  <c r="U911" i="5" s="1"/>
  <c r="Q930" i="5"/>
  <c r="Q911" i="5" s="1"/>
  <c r="M930" i="5"/>
  <c r="U929" i="5"/>
  <c r="U910" i="5" s="1"/>
  <c r="Q929" i="5"/>
  <c r="Q910" i="5" s="1"/>
  <c r="M929" i="5"/>
  <c r="M910" i="5" s="1"/>
  <c r="U927" i="5"/>
  <c r="U908" i="5" s="1"/>
  <c r="Q927" i="5"/>
  <c r="M927" i="5"/>
  <c r="M908" i="5" s="1"/>
  <c r="U926" i="5"/>
  <c r="U907" i="5" s="1"/>
  <c r="Q926" i="5"/>
  <c r="M926" i="5"/>
  <c r="M907" i="5" s="1"/>
  <c r="U925" i="5"/>
  <c r="U906" i="5" s="1"/>
  <c r="Q925" i="5"/>
  <c r="Q906" i="5" s="1"/>
  <c r="M925" i="5"/>
  <c r="U924" i="5"/>
  <c r="Q924" i="5"/>
  <c r="M924" i="5"/>
  <c r="U923" i="5"/>
  <c r="U904" i="5" s="1"/>
  <c r="Q923" i="5"/>
  <c r="Q904" i="5" s="1"/>
  <c r="M923" i="5"/>
  <c r="U922" i="5"/>
  <c r="U903" i="5" s="1"/>
  <c r="Q922" i="5"/>
  <c r="M922" i="5"/>
  <c r="M912" i="5"/>
  <c r="M911" i="5"/>
  <c r="Q908" i="5"/>
  <c r="Q907" i="5"/>
  <c r="M906" i="5"/>
  <c r="M904" i="5"/>
  <c r="Q903" i="5"/>
  <c r="M903" i="5"/>
  <c r="M897" i="5"/>
  <c r="U896" i="5"/>
  <c r="Q896" i="5"/>
  <c r="M896" i="5"/>
  <c r="U895" i="5"/>
  <c r="Q895" i="5"/>
  <c r="M895" i="5"/>
  <c r="S894" i="5"/>
  <c r="O894" i="5"/>
  <c r="K894" i="5"/>
  <c r="O891" i="5"/>
  <c r="O889" i="5"/>
  <c r="O890" i="5" s="1"/>
  <c r="S888" i="5"/>
  <c r="S893" i="5" s="1"/>
  <c r="O888" i="5"/>
  <c r="O893" i="5" s="1"/>
  <c r="O886" i="5"/>
  <c r="O892" i="5" s="1"/>
  <c r="K886" i="5"/>
  <c r="K892" i="5" s="1"/>
  <c r="O885" i="5"/>
  <c r="S883" i="5"/>
  <c r="O883" i="5"/>
  <c r="K883" i="5"/>
  <c r="K882" i="5"/>
  <c r="S881" i="5"/>
  <c r="K881" i="5"/>
  <c r="M872" i="5"/>
  <c r="S870" i="5"/>
  <c r="U870" i="5" s="1"/>
  <c r="K870" i="5"/>
  <c r="M870" i="5" s="1"/>
  <c r="U869" i="5"/>
  <c r="S869" i="5"/>
  <c r="O869" i="5"/>
  <c r="Q869" i="5" s="1"/>
  <c r="M869" i="5"/>
  <c r="K869" i="5"/>
  <c r="U868" i="5"/>
  <c r="S868" i="5"/>
  <c r="O868" i="5"/>
  <c r="Q868" i="5" s="1"/>
  <c r="M868" i="5"/>
  <c r="K868" i="5"/>
  <c r="S867" i="5"/>
  <c r="U867" i="5" s="1"/>
  <c r="Q867" i="5"/>
  <c r="K867" i="5"/>
  <c r="M867" i="5" s="1"/>
  <c r="O863" i="5"/>
  <c r="Q863" i="5" s="1"/>
  <c r="S861" i="5"/>
  <c r="U861" i="5" s="1"/>
  <c r="Q861" i="5"/>
  <c r="K861" i="5"/>
  <c r="M861" i="5" s="1"/>
  <c r="S860" i="5"/>
  <c r="U860" i="5" s="1"/>
  <c r="K860" i="5"/>
  <c r="M860" i="5" s="1"/>
  <c r="U859" i="5"/>
  <c r="O859" i="5"/>
  <c r="Q859" i="5" s="1"/>
  <c r="S857" i="5"/>
  <c r="U857" i="5" s="1"/>
  <c r="K857" i="5"/>
  <c r="M857" i="5" s="1"/>
  <c r="S855" i="5"/>
  <c r="U855" i="5" s="1"/>
  <c r="K855" i="5"/>
  <c r="M855" i="5" s="1"/>
  <c r="Q852" i="5"/>
  <c r="K852" i="5"/>
  <c r="M852" i="5" s="1"/>
  <c r="S850" i="5"/>
  <c r="U850" i="5" s="1"/>
  <c r="U848" i="5"/>
  <c r="S848" i="5"/>
  <c r="O848" i="5"/>
  <c r="M848" i="5"/>
  <c r="K848" i="5"/>
  <c r="U847" i="5"/>
  <c r="S847" i="5"/>
  <c r="O847" i="5"/>
  <c r="O867" i="5" s="1"/>
  <c r="M847" i="5"/>
  <c r="K847" i="5"/>
  <c r="S846" i="5"/>
  <c r="Q846" i="5"/>
  <c r="O846" i="5"/>
  <c r="O866" i="5" s="1"/>
  <c r="Q866" i="5" s="1"/>
  <c r="K846" i="5"/>
  <c r="S844" i="5"/>
  <c r="K844" i="5"/>
  <c r="K864" i="5" s="1"/>
  <c r="M864" i="5" s="1"/>
  <c r="O843" i="5"/>
  <c r="Q843" i="5" s="1"/>
  <c r="U841" i="5"/>
  <c r="S841" i="5"/>
  <c r="Q841" i="5"/>
  <c r="O841" i="5"/>
  <c r="O861" i="5" s="1"/>
  <c r="M841" i="5"/>
  <c r="K841" i="5"/>
  <c r="S840" i="5"/>
  <c r="U840" i="5" s="1"/>
  <c r="Q840" i="5"/>
  <c r="O840" i="5"/>
  <c r="O860" i="5" s="1"/>
  <c r="Q860" i="5" s="1"/>
  <c r="K840" i="5"/>
  <c r="M840" i="5" s="1"/>
  <c r="S839" i="5"/>
  <c r="S859" i="5" s="1"/>
  <c r="Q839" i="5"/>
  <c r="O839" i="5"/>
  <c r="K839" i="5"/>
  <c r="K859" i="5" s="1"/>
  <c r="M859" i="5" s="1"/>
  <c r="U838" i="5"/>
  <c r="S838" i="5"/>
  <c r="S858" i="5" s="1"/>
  <c r="U858" i="5" s="1"/>
  <c r="O838" i="5"/>
  <c r="M838" i="5"/>
  <c r="K838" i="5"/>
  <c r="K858" i="5" s="1"/>
  <c r="M858" i="5" s="1"/>
  <c r="U837" i="5"/>
  <c r="S837" i="5"/>
  <c r="O837" i="5"/>
  <c r="M837" i="5"/>
  <c r="K837" i="5"/>
  <c r="S835" i="5"/>
  <c r="Q835" i="5"/>
  <c r="O835" i="5"/>
  <c r="O855" i="5" s="1"/>
  <c r="Q855" i="5" s="1"/>
  <c r="K835" i="5"/>
  <c r="U830" i="5"/>
  <c r="S830" i="5"/>
  <c r="S854" i="5" s="1"/>
  <c r="U854" i="5" s="1"/>
  <c r="O830" i="5"/>
  <c r="M830" i="5"/>
  <c r="K830" i="5"/>
  <c r="K854" i="5" s="1"/>
  <c r="M854" i="5" s="1"/>
  <c r="U829" i="5"/>
  <c r="S829" i="5"/>
  <c r="S853" i="5" s="1"/>
  <c r="U853" i="5" s="1"/>
  <c r="O829" i="5"/>
  <c r="M829" i="5"/>
  <c r="K829" i="5"/>
  <c r="K853" i="5" s="1"/>
  <c r="M853" i="5" s="1"/>
  <c r="S828" i="5"/>
  <c r="U828" i="5" s="1"/>
  <c r="Q828" i="5"/>
  <c r="O828" i="5"/>
  <c r="O852" i="5" s="1"/>
  <c r="K828" i="5"/>
  <c r="M828" i="5" s="1"/>
  <c r="S826" i="5"/>
  <c r="U826" i="5" s="1"/>
  <c r="U871" i="5" s="1"/>
  <c r="Q826" i="5"/>
  <c r="Q871" i="5" s="1"/>
  <c r="O826" i="5"/>
  <c r="O850" i="5" s="1"/>
  <c r="Q850" i="5" s="1"/>
  <c r="K826" i="5"/>
  <c r="M826" i="5" s="1"/>
  <c r="Q819" i="5"/>
  <c r="M819" i="5"/>
  <c r="U817" i="5"/>
  <c r="S817" i="5"/>
  <c r="O817" i="5"/>
  <c r="Q817" i="5" s="1"/>
  <c r="M817" i="5"/>
  <c r="K817" i="5"/>
  <c r="U816" i="5"/>
  <c r="S816" i="5"/>
  <c r="Q816" i="5"/>
  <c r="O816" i="5"/>
  <c r="M816" i="5"/>
  <c r="K816" i="5"/>
  <c r="S815" i="5"/>
  <c r="U815" i="5" s="1"/>
  <c r="K815" i="5"/>
  <c r="M815" i="5" s="1"/>
  <c r="U814" i="5"/>
  <c r="S814" i="5"/>
  <c r="K814" i="5"/>
  <c r="M814" i="5" s="1"/>
  <c r="S809" i="5"/>
  <c r="U809" i="5" s="1"/>
  <c r="K809" i="5"/>
  <c r="M809" i="5" s="1"/>
  <c r="U808" i="5"/>
  <c r="S808" i="5"/>
  <c r="K808" i="5"/>
  <c r="M808" i="5" s="1"/>
  <c r="O807" i="5"/>
  <c r="Q807" i="5" s="1"/>
  <c r="O806" i="5"/>
  <c r="Q806" i="5" s="1"/>
  <c r="S805" i="5"/>
  <c r="U805" i="5" s="1"/>
  <c r="K805" i="5"/>
  <c r="M805" i="5" s="1"/>
  <c r="U803" i="5"/>
  <c r="S803" i="5"/>
  <c r="K803" i="5"/>
  <c r="M803" i="5" s="1"/>
  <c r="O802" i="5"/>
  <c r="Q802" i="5" s="1"/>
  <c r="M802" i="5"/>
  <c r="S800" i="5"/>
  <c r="U800" i="5" s="1"/>
  <c r="U796" i="5"/>
  <c r="S796" i="5"/>
  <c r="O796" i="5"/>
  <c r="M796" i="5"/>
  <c r="K796" i="5"/>
  <c r="U795" i="5"/>
  <c r="S795" i="5"/>
  <c r="O795" i="5"/>
  <c r="M795" i="5"/>
  <c r="K795" i="5"/>
  <c r="S793" i="5"/>
  <c r="K793" i="5"/>
  <c r="S792" i="5"/>
  <c r="M792" i="5"/>
  <c r="K792" i="5"/>
  <c r="K811" i="5" s="1"/>
  <c r="M811" i="5" s="1"/>
  <c r="U790" i="5"/>
  <c r="S790" i="5"/>
  <c r="O790" i="5"/>
  <c r="M790" i="5"/>
  <c r="K790" i="5"/>
  <c r="U789" i="5"/>
  <c r="S789" i="5"/>
  <c r="Q789" i="5"/>
  <c r="O789" i="5"/>
  <c r="O808" i="5" s="1"/>
  <c r="Q808" i="5" s="1"/>
  <c r="M789" i="5"/>
  <c r="K789" i="5"/>
  <c r="S788" i="5"/>
  <c r="Q788" i="5"/>
  <c r="O788" i="5"/>
  <c r="K788" i="5"/>
  <c r="S787" i="5"/>
  <c r="Q787" i="5"/>
  <c r="O787" i="5"/>
  <c r="K787" i="5"/>
  <c r="U786" i="5"/>
  <c r="S786" i="5"/>
  <c r="O786" i="5"/>
  <c r="M786" i="5"/>
  <c r="K786" i="5"/>
  <c r="U784" i="5"/>
  <c r="S784" i="5"/>
  <c r="Q784" i="5"/>
  <c r="O784" i="5"/>
  <c r="M784" i="5"/>
  <c r="K784" i="5"/>
  <c r="U779" i="5"/>
  <c r="S779" i="5"/>
  <c r="S802" i="5" s="1"/>
  <c r="U802" i="5" s="1"/>
  <c r="Q779" i="5"/>
  <c r="O779" i="5"/>
  <c r="M779" i="5"/>
  <c r="K779" i="5"/>
  <c r="K802" i="5" s="1"/>
  <c r="U778" i="5"/>
  <c r="S778" i="5"/>
  <c r="S801" i="5" s="1"/>
  <c r="U801" i="5" s="1"/>
  <c r="O778" i="5"/>
  <c r="K778" i="5"/>
  <c r="K801" i="5" s="1"/>
  <c r="M801" i="5" s="1"/>
  <c r="U777" i="5"/>
  <c r="S777" i="5"/>
  <c r="O777" i="5"/>
  <c r="K777" i="5"/>
  <c r="S775" i="5"/>
  <c r="U775" i="5" s="1"/>
  <c r="U818" i="5" s="1"/>
  <c r="Q775" i="5"/>
  <c r="Q818" i="5" s="1"/>
  <c r="O775" i="5"/>
  <c r="O798" i="5" s="1"/>
  <c r="Q798" i="5" s="1"/>
  <c r="K775" i="5"/>
  <c r="Q769" i="5"/>
  <c r="M769" i="5"/>
  <c r="U767" i="5"/>
  <c r="U769" i="5" s="1"/>
  <c r="Q767" i="5"/>
  <c r="M767" i="5"/>
  <c r="S766" i="5"/>
  <c r="O766" i="5"/>
  <c r="O870" i="5" s="1"/>
  <c r="Q870" i="5" s="1"/>
  <c r="K766" i="5"/>
  <c r="S763" i="5"/>
  <c r="O763" i="5"/>
  <c r="K763" i="5"/>
  <c r="S762" i="5"/>
  <c r="O762" i="5"/>
  <c r="K762" i="5"/>
  <c r="S760" i="5"/>
  <c r="S759" i="5"/>
  <c r="O759" i="5"/>
  <c r="S757" i="5"/>
  <c r="O757" i="5"/>
  <c r="K757" i="5"/>
  <c r="S756" i="5"/>
  <c r="O756" i="5"/>
  <c r="K756" i="5"/>
  <c r="S755" i="5"/>
  <c r="O755" i="5"/>
  <c r="K755" i="5"/>
  <c r="S754" i="5"/>
  <c r="O754" i="5"/>
  <c r="K754" i="5"/>
  <c r="S753" i="5"/>
  <c r="O753" i="5"/>
  <c r="K753" i="5"/>
  <c r="S751" i="5"/>
  <c r="O751" i="5"/>
  <c r="K751" i="5"/>
  <c r="S750" i="5"/>
  <c r="O750" i="5"/>
  <c r="K750" i="5"/>
  <c r="S749" i="5"/>
  <c r="O749" i="5"/>
  <c r="K749" i="5"/>
  <c r="S748" i="5"/>
  <c r="O748" i="5"/>
  <c r="K748" i="5"/>
  <c r="S746" i="5"/>
  <c r="O746" i="5"/>
  <c r="K746" i="5"/>
  <c r="S744" i="5"/>
  <c r="O744" i="5"/>
  <c r="K744" i="5"/>
  <c r="S739" i="5"/>
  <c r="O739" i="5"/>
  <c r="O760" i="5" s="1"/>
  <c r="K739" i="5"/>
  <c r="K760" i="5" s="1"/>
  <c r="S738" i="5"/>
  <c r="O738" i="5"/>
  <c r="K738" i="5"/>
  <c r="K759" i="5" s="1"/>
  <c r="Q712" i="5"/>
  <c r="O712" i="5"/>
  <c r="S711" i="5"/>
  <c r="U711" i="5" s="1"/>
  <c r="S710" i="5"/>
  <c r="U710" i="5" s="1"/>
  <c r="Q710" i="5"/>
  <c r="O710" i="5"/>
  <c r="K710" i="5"/>
  <c r="M710" i="5" s="1"/>
  <c r="U709" i="5"/>
  <c r="S709" i="5"/>
  <c r="O709" i="5"/>
  <c r="Q709" i="5" s="1"/>
  <c r="M709" i="5"/>
  <c r="K709" i="5"/>
  <c r="M708" i="5"/>
  <c r="S707" i="5"/>
  <c r="U707" i="5" s="1"/>
  <c r="K707" i="5"/>
  <c r="M707" i="5" s="1"/>
  <c r="U706" i="5"/>
  <c r="S706" i="5"/>
  <c r="K705" i="5"/>
  <c r="M705" i="5" s="1"/>
  <c r="O704" i="5"/>
  <c r="Q704" i="5" s="1"/>
  <c r="M704" i="5"/>
  <c r="O703" i="5"/>
  <c r="Q703" i="5" s="1"/>
  <c r="S702" i="5"/>
  <c r="U702" i="5" s="1"/>
  <c r="U701" i="5"/>
  <c r="S701" i="5"/>
  <c r="K701" i="5"/>
  <c r="M701" i="5" s="1"/>
  <c r="O700" i="5"/>
  <c r="Q700" i="5" s="1"/>
  <c r="M700" i="5"/>
  <c r="O699" i="5"/>
  <c r="Q699" i="5" s="1"/>
  <c r="S697" i="5"/>
  <c r="Q697" i="5"/>
  <c r="O697" i="5"/>
  <c r="K697" i="5"/>
  <c r="S696" i="5"/>
  <c r="U696" i="5" s="1"/>
  <c r="O696" i="5"/>
  <c r="O711" i="5" s="1"/>
  <c r="Q711" i="5" s="1"/>
  <c r="K696" i="5"/>
  <c r="U695" i="5"/>
  <c r="S695" i="5"/>
  <c r="S708" i="5" s="1"/>
  <c r="U708" i="5" s="1"/>
  <c r="O695" i="5"/>
  <c r="M695" i="5"/>
  <c r="K695" i="5"/>
  <c r="K708" i="5" s="1"/>
  <c r="U694" i="5"/>
  <c r="S694" i="5"/>
  <c r="Q694" i="5"/>
  <c r="O694" i="5"/>
  <c r="O707" i="5" s="1"/>
  <c r="Q707" i="5" s="1"/>
  <c r="M694" i="5"/>
  <c r="K694" i="5"/>
  <c r="S693" i="5"/>
  <c r="U693" i="5" s="1"/>
  <c r="Q693" i="5"/>
  <c r="O693" i="5"/>
  <c r="O706" i="5" s="1"/>
  <c r="Q706" i="5" s="1"/>
  <c r="K693" i="5"/>
  <c r="M693" i="5" s="1"/>
  <c r="U691" i="5"/>
  <c r="S691" i="5"/>
  <c r="S705" i="5" s="1"/>
  <c r="U705" i="5" s="1"/>
  <c r="M691" i="5"/>
  <c r="K691" i="5"/>
  <c r="U690" i="5"/>
  <c r="S690" i="5"/>
  <c r="S704" i="5" s="1"/>
  <c r="U704" i="5" s="1"/>
  <c r="O690" i="5"/>
  <c r="M690" i="5"/>
  <c r="K690" i="5"/>
  <c r="K704" i="5" s="1"/>
  <c r="U688" i="5"/>
  <c r="S688" i="5"/>
  <c r="S703" i="5" s="1"/>
  <c r="U703" i="5" s="1"/>
  <c r="Q688" i="5"/>
  <c r="O688" i="5"/>
  <c r="M688" i="5"/>
  <c r="K688" i="5"/>
  <c r="K703" i="5" s="1"/>
  <c r="M703" i="5" s="1"/>
  <c r="S687" i="5"/>
  <c r="U687" i="5" s="1"/>
  <c r="Q687" i="5"/>
  <c r="O687" i="5"/>
  <c r="O702" i="5" s="1"/>
  <c r="Q702" i="5" s="1"/>
  <c r="K687" i="5"/>
  <c r="M687" i="5" s="1"/>
  <c r="U685" i="5"/>
  <c r="S685" i="5"/>
  <c r="O685" i="5"/>
  <c r="M685" i="5"/>
  <c r="K685" i="5"/>
  <c r="U684" i="5"/>
  <c r="S684" i="5"/>
  <c r="S700" i="5" s="1"/>
  <c r="U700" i="5" s="1"/>
  <c r="Q684" i="5"/>
  <c r="O684" i="5"/>
  <c r="M684" i="5"/>
  <c r="K684" i="5"/>
  <c r="K700" i="5" s="1"/>
  <c r="S683" i="5"/>
  <c r="Q683" i="5"/>
  <c r="Q713" i="5" s="1"/>
  <c r="O683" i="5"/>
  <c r="K683" i="5"/>
  <c r="S674" i="5"/>
  <c r="U674" i="5" s="1"/>
  <c r="M674" i="5"/>
  <c r="K674" i="5"/>
  <c r="O673" i="5"/>
  <c r="U672" i="5"/>
  <c r="S672" i="5"/>
  <c r="O672" i="5"/>
  <c r="Q672" i="5" s="1"/>
  <c r="M672" i="5"/>
  <c r="K672" i="5"/>
  <c r="S671" i="5"/>
  <c r="U671" i="5" s="1"/>
  <c r="Q671" i="5"/>
  <c r="O671" i="5"/>
  <c r="K671" i="5"/>
  <c r="M671" i="5" s="1"/>
  <c r="U670" i="5"/>
  <c r="K670" i="5"/>
  <c r="M670" i="5" s="1"/>
  <c r="U669" i="5"/>
  <c r="M669" i="5"/>
  <c r="U666" i="5"/>
  <c r="K666" i="5"/>
  <c r="M666" i="5" s="1"/>
  <c r="U665" i="5"/>
  <c r="M665" i="5"/>
  <c r="Q663" i="5"/>
  <c r="U662" i="5"/>
  <c r="S662" i="5"/>
  <c r="K662" i="5"/>
  <c r="M662" i="5" s="1"/>
  <c r="S659" i="5"/>
  <c r="Q659" i="5"/>
  <c r="O659" i="5"/>
  <c r="O674" i="5" s="1"/>
  <c r="Q674" i="5" s="1"/>
  <c r="K659" i="5"/>
  <c r="U659" i="5"/>
  <c r="S658" i="5"/>
  <c r="Q658" i="5"/>
  <c r="O658" i="5"/>
  <c r="K658" i="5"/>
  <c r="U657" i="5"/>
  <c r="S657" i="5"/>
  <c r="S670" i="5" s="1"/>
  <c r="Q657" i="5"/>
  <c r="O657" i="5"/>
  <c r="O670" i="5" s="1"/>
  <c r="Q670" i="5" s="1"/>
  <c r="M657" i="5"/>
  <c r="K657" i="5"/>
  <c r="U656" i="5"/>
  <c r="S656" i="5"/>
  <c r="S669" i="5" s="1"/>
  <c r="O656" i="5"/>
  <c r="M656" i="5"/>
  <c r="K656" i="5"/>
  <c r="K669" i="5" s="1"/>
  <c r="U655" i="5"/>
  <c r="S655" i="5"/>
  <c r="S668" i="5" s="1"/>
  <c r="U668" i="5" s="1"/>
  <c r="O655" i="5"/>
  <c r="Q655" i="5" s="1"/>
  <c r="M655" i="5"/>
  <c r="K655" i="5"/>
  <c r="K668" i="5" s="1"/>
  <c r="M668" i="5" s="1"/>
  <c r="Q653" i="5"/>
  <c r="O653" i="5"/>
  <c r="O667" i="5" s="1"/>
  <c r="Q667" i="5" s="1"/>
  <c r="K653" i="5"/>
  <c r="U652" i="5"/>
  <c r="S652" i="5"/>
  <c r="S666" i="5" s="1"/>
  <c r="Q652" i="5"/>
  <c r="O652" i="5"/>
  <c r="O666" i="5" s="1"/>
  <c r="Q666" i="5" s="1"/>
  <c r="M652" i="5"/>
  <c r="K652" i="5"/>
  <c r="U650" i="5"/>
  <c r="S650" i="5"/>
  <c r="S665" i="5" s="1"/>
  <c r="O650" i="5"/>
  <c r="M650" i="5"/>
  <c r="K650" i="5"/>
  <c r="K665" i="5" s="1"/>
  <c r="U649" i="5"/>
  <c r="S649" i="5"/>
  <c r="S664" i="5" s="1"/>
  <c r="U664" i="5" s="1"/>
  <c r="O649" i="5"/>
  <c r="M649" i="5"/>
  <c r="K649" i="5"/>
  <c r="K664" i="5" s="1"/>
  <c r="M664" i="5" s="1"/>
  <c r="S647" i="5"/>
  <c r="U647" i="5" s="1"/>
  <c r="Q647" i="5"/>
  <c r="O647" i="5"/>
  <c r="O663" i="5" s="1"/>
  <c r="K647" i="5"/>
  <c r="U646" i="5"/>
  <c r="S646" i="5"/>
  <c r="O646" i="5"/>
  <c r="M646" i="5"/>
  <c r="K646" i="5"/>
  <c r="U645" i="5"/>
  <c r="U675" i="5" s="1"/>
  <c r="S645" i="5"/>
  <c r="S661" i="5" s="1"/>
  <c r="U661" i="5" s="1"/>
  <c r="Q645" i="5"/>
  <c r="Q675" i="5" s="1"/>
  <c r="O645" i="5"/>
  <c r="O661" i="5" s="1"/>
  <c r="Q661" i="5" s="1"/>
  <c r="M645" i="5"/>
  <c r="K645" i="5"/>
  <c r="K661" i="5" s="1"/>
  <c r="M661" i="5" s="1"/>
  <c r="U635" i="5"/>
  <c r="Q635" i="5"/>
  <c r="M635" i="5"/>
  <c r="S634" i="5"/>
  <c r="O634" i="5"/>
  <c r="K634" i="5"/>
  <c r="S633" i="5"/>
  <c r="O633" i="5"/>
  <c r="K633" i="5"/>
  <c r="S630" i="5"/>
  <c r="O630" i="5"/>
  <c r="K630" i="5"/>
  <c r="S629" i="5"/>
  <c r="O629" i="5"/>
  <c r="K629" i="5"/>
  <c r="S628" i="5"/>
  <c r="O628" i="5"/>
  <c r="K628" i="5"/>
  <c r="S627" i="5"/>
  <c r="O627" i="5"/>
  <c r="S626" i="5"/>
  <c r="O626" i="5"/>
  <c r="K626" i="5"/>
  <c r="S625" i="5"/>
  <c r="O625" i="5"/>
  <c r="K625" i="5"/>
  <c r="S624" i="5"/>
  <c r="O624" i="5"/>
  <c r="K624" i="5"/>
  <c r="S623" i="5"/>
  <c r="O623" i="5"/>
  <c r="K623" i="5"/>
  <c r="S622" i="5"/>
  <c r="O622" i="5"/>
  <c r="K622" i="5"/>
  <c r="S621" i="5"/>
  <c r="O621" i="5"/>
  <c r="K621" i="5"/>
  <c r="S619" i="5"/>
  <c r="O619" i="5"/>
  <c r="K619" i="5"/>
  <c r="S618" i="5"/>
  <c r="O618" i="5"/>
  <c r="K618" i="5"/>
  <c r="S611" i="5"/>
  <c r="O611" i="5"/>
  <c r="K611" i="5"/>
  <c r="K627" i="5" s="1"/>
  <c r="U597" i="5"/>
  <c r="Q597" i="5"/>
  <c r="U595" i="5"/>
  <c r="Q595" i="5"/>
  <c r="M595" i="5"/>
  <c r="M597" i="5" s="1"/>
  <c r="S594" i="5"/>
  <c r="O594" i="5"/>
  <c r="K594" i="5"/>
  <c r="S593" i="5"/>
  <c r="O593" i="5"/>
  <c r="K593" i="5"/>
  <c r="S592" i="5"/>
  <c r="O592" i="5"/>
  <c r="K592" i="5"/>
  <c r="K591" i="5"/>
  <c r="S590" i="5"/>
  <c r="O590" i="5"/>
  <c r="S587" i="5"/>
  <c r="O587" i="5"/>
  <c r="K587" i="5"/>
  <c r="S586" i="5"/>
  <c r="O586" i="5"/>
  <c r="K586" i="5"/>
  <c r="S585" i="5"/>
  <c r="O585" i="5"/>
  <c r="K585" i="5"/>
  <c r="S584" i="5"/>
  <c r="O584" i="5"/>
  <c r="K584" i="5"/>
  <c r="S583" i="5"/>
  <c r="S591" i="5" s="1"/>
  <c r="O583" i="5"/>
  <c r="O591" i="5" s="1"/>
  <c r="K583" i="5"/>
  <c r="K590" i="5" s="1"/>
  <c r="S582" i="5"/>
  <c r="O582" i="5"/>
  <c r="K582" i="5"/>
  <c r="S581" i="5"/>
  <c r="O581" i="5"/>
  <c r="K581" i="5"/>
  <c r="S580" i="5"/>
  <c r="O580" i="5"/>
  <c r="K580" i="5"/>
  <c r="S579" i="5"/>
  <c r="O579" i="5"/>
  <c r="K579" i="5"/>
  <c r="S578" i="5"/>
  <c r="O578" i="5"/>
  <c r="K578" i="5"/>
  <c r="S553" i="5"/>
  <c r="U553" i="5" s="1"/>
  <c r="Q553" i="5"/>
  <c r="O553" i="5"/>
  <c r="K553" i="5"/>
  <c r="M553" i="5" s="1"/>
  <c r="S552" i="5"/>
  <c r="U552" i="5" s="1"/>
  <c r="O552" i="5"/>
  <c r="K552" i="5"/>
  <c r="M552" i="5" s="1"/>
  <c r="S551" i="5"/>
  <c r="O551" i="5"/>
  <c r="Q551" i="5" s="1"/>
  <c r="K551" i="5"/>
  <c r="U550" i="5"/>
  <c r="S550" i="5"/>
  <c r="Q550" i="5"/>
  <c r="O550" i="5"/>
  <c r="M550" i="5"/>
  <c r="K550" i="5"/>
  <c r="K549" i="5"/>
  <c r="M549" i="5" s="1"/>
  <c r="U547" i="5"/>
  <c r="O547" i="5"/>
  <c r="Q547" i="5" s="1"/>
  <c r="S545" i="5"/>
  <c r="U545" i="5" s="1"/>
  <c r="Q545" i="5"/>
  <c r="K545" i="5"/>
  <c r="M545" i="5" s="1"/>
  <c r="U543" i="5"/>
  <c r="U473" i="5" s="1"/>
  <c r="Q541" i="5"/>
  <c r="S539" i="5"/>
  <c r="U539" i="5" s="1"/>
  <c r="O539" i="5"/>
  <c r="K539" i="5"/>
  <c r="M539" i="5" s="1"/>
  <c r="S538" i="5"/>
  <c r="O538" i="5"/>
  <c r="Q538" i="5" s="1"/>
  <c r="K538" i="5"/>
  <c r="S537" i="5"/>
  <c r="O537" i="5"/>
  <c r="Q537" i="5" s="1"/>
  <c r="K537" i="5"/>
  <c r="U537" i="5"/>
  <c r="S536" i="5"/>
  <c r="Q536" i="5"/>
  <c r="O536" i="5"/>
  <c r="O548" i="5" s="1"/>
  <c r="Q548" i="5" s="1"/>
  <c r="K536" i="5"/>
  <c r="U535" i="5"/>
  <c r="U465" i="5" s="1"/>
  <c r="S535" i="5"/>
  <c r="S547" i="5" s="1"/>
  <c r="Q535" i="5"/>
  <c r="O535" i="5"/>
  <c r="M535" i="5"/>
  <c r="K535" i="5"/>
  <c r="K547" i="5" s="1"/>
  <c r="M547" i="5" s="1"/>
  <c r="U534" i="5"/>
  <c r="S534" i="5"/>
  <c r="S546" i="5" s="1"/>
  <c r="U546" i="5" s="1"/>
  <c r="U476" i="5" s="1"/>
  <c r="O534" i="5"/>
  <c r="Q534" i="5" s="1"/>
  <c r="M534" i="5"/>
  <c r="K534" i="5"/>
  <c r="K546" i="5" s="1"/>
  <c r="M546" i="5" s="1"/>
  <c r="U533" i="5"/>
  <c r="S533" i="5"/>
  <c r="O533" i="5"/>
  <c r="O545" i="5" s="1"/>
  <c r="M533" i="5"/>
  <c r="K533" i="5"/>
  <c r="S532" i="5"/>
  <c r="U532" i="5" s="1"/>
  <c r="Q532" i="5"/>
  <c r="O532" i="5"/>
  <c r="O544" i="5" s="1"/>
  <c r="Q544" i="5" s="1"/>
  <c r="K532" i="5"/>
  <c r="U529" i="5"/>
  <c r="S529" i="5"/>
  <c r="S543" i="5" s="1"/>
  <c r="O529" i="5"/>
  <c r="Q529" i="5" s="1"/>
  <c r="M529" i="5"/>
  <c r="K529" i="5"/>
  <c r="K543" i="5" s="1"/>
  <c r="M543" i="5" s="1"/>
  <c r="M473" i="5" s="1"/>
  <c r="U528" i="5"/>
  <c r="S528" i="5"/>
  <c r="S542" i="5" s="1"/>
  <c r="U542" i="5" s="1"/>
  <c r="O528" i="5"/>
  <c r="Q528" i="5" s="1"/>
  <c r="M528" i="5"/>
  <c r="M458" i="5" s="1"/>
  <c r="K528" i="5"/>
  <c r="K542" i="5" s="1"/>
  <c r="M542" i="5" s="1"/>
  <c r="S527" i="5"/>
  <c r="Q527" i="5"/>
  <c r="Q554" i="5" s="1"/>
  <c r="O527" i="5"/>
  <c r="O541" i="5" s="1"/>
  <c r="K527" i="5"/>
  <c r="M527" i="5" s="1"/>
  <c r="U518" i="5"/>
  <c r="S518" i="5"/>
  <c r="O518" i="5"/>
  <c r="K518" i="5"/>
  <c r="M518" i="5" s="1"/>
  <c r="U517" i="5"/>
  <c r="S517" i="5"/>
  <c r="O517" i="5"/>
  <c r="M517" i="5"/>
  <c r="K517" i="5"/>
  <c r="S516" i="5"/>
  <c r="O516" i="5"/>
  <c r="Q516" i="5" s="1"/>
  <c r="K516" i="5"/>
  <c r="U516" i="5"/>
  <c r="S515" i="5"/>
  <c r="U515" i="5" s="1"/>
  <c r="Q515" i="5"/>
  <c r="O515" i="5"/>
  <c r="K515" i="5"/>
  <c r="M515" i="5" s="1"/>
  <c r="K514" i="5"/>
  <c r="M514" i="5" s="1"/>
  <c r="U513" i="5"/>
  <c r="O513" i="5"/>
  <c r="Q513" i="5" s="1"/>
  <c r="S511" i="5"/>
  <c r="U511" i="5" s="1"/>
  <c r="K511" i="5"/>
  <c r="M511" i="5" s="1"/>
  <c r="M476" i="5" s="1"/>
  <c r="S510" i="5"/>
  <c r="U510" i="5" s="1"/>
  <c r="U475" i="5" s="1"/>
  <c r="U509" i="5"/>
  <c r="O509" i="5"/>
  <c r="Q509" i="5" s="1"/>
  <c r="S507" i="5"/>
  <c r="U507" i="5" s="1"/>
  <c r="K507" i="5"/>
  <c r="M507" i="5" s="1"/>
  <c r="M472" i="5" s="1"/>
  <c r="S506" i="5"/>
  <c r="U506" i="5" s="1"/>
  <c r="U504" i="5"/>
  <c r="S504" i="5"/>
  <c r="O504" i="5"/>
  <c r="M504" i="5"/>
  <c r="K504" i="5"/>
  <c r="S503" i="5"/>
  <c r="O503" i="5"/>
  <c r="Q503" i="5" s="1"/>
  <c r="Q468" i="5" s="1"/>
  <c r="K503" i="5"/>
  <c r="U503" i="5"/>
  <c r="S502" i="5"/>
  <c r="U502" i="5" s="1"/>
  <c r="Q502" i="5"/>
  <c r="O502" i="5"/>
  <c r="K502" i="5"/>
  <c r="M502" i="5" s="1"/>
  <c r="U501" i="5"/>
  <c r="S501" i="5"/>
  <c r="S513" i="5" s="1"/>
  <c r="Q501" i="5"/>
  <c r="O501" i="5"/>
  <c r="M501" i="5"/>
  <c r="K501" i="5"/>
  <c r="K513" i="5" s="1"/>
  <c r="M513" i="5" s="1"/>
  <c r="U500" i="5"/>
  <c r="S500" i="5"/>
  <c r="S512" i="5" s="1"/>
  <c r="U512" i="5" s="1"/>
  <c r="O500" i="5"/>
  <c r="M500" i="5"/>
  <c r="M465" i="5" s="1"/>
  <c r="K500" i="5"/>
  <c r="K512" i="5" s="1"/>
  <c r="M512" i="5" s="1"/>
  <c r="U499" i="5"/>
  <c r="S499" i="5"/>
  <c r="O499" i="5"/>
  <c r="M499" i="5"/>
  <c r="K499" i="5"/>
  <c r="S498" i="5"/>
  <c r="U498" i="5" s="1"/>
  <c r="Q498" i="5"/>
  <c r="O498" i="5"/>
  <c r="O510" i="5" s="1"/>
  <c r="Q510" i="5" s="1"/>
  <c r="K498" i="5"/>
  <c r="U497" i="5"/>
  <c r="S497" i="5"/>
  <c r="S509" i="5" s="1"/>
  <c r="Q497" i="5"/>
  <c r="O497" i="5"/>
  <c r="M497" i="5"/>
  <c r="K497" i="5"/>
  <c r="K509" i="5" s="1"/>
  <c r="M509" i="5" s="1"/>
  <c r="U494" i="5"/>
  <c r="S494" i="5"/>
  <c r="S508" i="5" s="1"/>
  <c r="U508" i="5" s="1"/>
  <c r="O494" i="5"/>
  <c r="M494" i="5"/>
  <c r="M459" i="5" s="1"/>
  <c r="K494" i="5"/>
  <c r="K508" i="5" s="1"/>
  <c r="M508" i="5" s="1"/>
  <c r="U493" i="5"/>
  <c r="S493" i="5"/>
  <c r="O493" i="5"/>
  <c r="M493" i="5"/>
  <c r="K493" i="5"/>
  <c r="S492" i="5"/>
  <c r="U492" i="5" s="1"/>
  <c r="Q492" i="5"/>
  <c r="Q519" i="5" s="1"/>
  <c r="Q484" i="5" s="1"/>
  <c r="O492" i="5"/>
  <c r="O506" i="5" s="1"/>
  <c r="Q506" i="5" s="1"/>
  <c r="Q471" i="5" s="1"/>
  <c r="K492" i="5"/>
  <c r="U483" i="5"/>
  <c r="S483" i="5"/>
  <c r="Q483" i="5"/>
  <c r="O483" i="5"/>
  <c r="M483" i="5"/>
  <c r="K483" i="5"/>
  <c r="U482" i="5"/>
  <c r="S482" i="5"/>
  <c r="Q482" i="5"/>
  <c r="O482" i="5"/>
  <c r="M482" i="5"/>
  <c r="K482" i="5"/>
  <c r="U481" i="5"/>
  <c r="S481" i="5"/>
  <c r="Q481" i="5"/>
  <c r="O481" i="5"/>
  <c r="M481" i="5"/>
  <c r="K481" i="5"/>
  <c r="S480" i="5"/>
  <c r="O480" i="5"/>
  <c r="K480" i="5"/>
  <c r="K479" i="5"/>
  <c r="S478" i="5"/>
  <c r="Q478" i="5"/>
  <c r="K478" i="5"/>
  <c r="S477" i="5"/>
  <c r="S476" i="5"/>
  <c r="K476" i="5"/>
  <c r="Q475" i="5"/>
  <c r="O475" i="5"/>
  <c r="S474" i="5"/>
  <c r="Q474" i="5"/>
  <c r="K474" i="5"/>
  <c r="S473" i="5"/>
  <c r="K473" i="5"/>
  <c r="O472" i="5"/>
  <c r="O471" i="5"/>
  <c r="S469" i="5"/>
  <c r="O469" i="5"/>
  <c r="K469" i="5"/>
  <c r="S468" i="5"/>
  <c r="O468" i="5"/>
  <c r="K468" i="5"/>
  <c r="S467" i="5"/>
  <c r="O467" i="5"/>
  <c r="K467" i="5"/>
  <c r="S466" i="5"/>
  <c r="Q466" i="5"/>
  <c r="O466" i="5"/>
  <c r="O478" i="5" s="1"/>
  <c r="K466" i="5"/>
  <c r="S465" i="5"/>
  <c r="O465" i="5"/>
  <c r="O477" i="5" s="1"/>
  <c r="K465" i="5"/>
  <c r="K477" i="5" s="1"/>
  <c r="S464" i="5"/>
  <c r="O464" i="5"/>
  <c r="O476" i="5" s="1"/>
  <c r="K464" i="5"/>
  <c r="U463" i="5"/>
  <c r="S463" i="5"/>
  <c r="S475" i="5" s="1"/>
  <c r="O463" i="5"/>
  <c r="K463" i="5"/>
  <c r="K475" i="5" s="1"/>
  <c r="S462" i="5"/>
  <c r="Q462" i="5"/>
  <c r="O462" i="5"/>
  <c r="O474" i="5" s="1"/>
  <c r="K462" i="5"/>
  <c r="S459" i="5"/>
  <c r="O459" i="5"/>
  <c r="O473" i="5" s="1"/>
  <c r="K459" i="5"/>
  <c r="U458" i="5"/>
  <c r="S458" i="5"/>
  <c r="S472" i="5" s="1"/>
  <c r="O458" i="5"/>
  <c r="K458" i="5"/>
  <c r="K472" i="5" s="1"/>
  <c r="S457" i="5"/>
  <c r="S471" i="5" s="1"/>
  <c r="Q457" i="5"/>
  <c r="O457" i="5"/>
  <c r="K457" i="5"/>
  <c r="K471" i="5" s="1"/>
  <c r="U447" i="5"/>
  <c r="S447" i="5"/>
  <c r="O447" i="5"/>
  <c r="K447" i="5"/>
  <c r="M447" i="5" s="1"/>
  <c r="U446" i="5"/>
  <c r="S446" i="5"/>
  <c r="O446" i="5"/>
  <c r="M446" i="5"/>
  <c r="K446" i="5"/>
  <c r="S445" i="5"/>
  <c r="O445" i="5"/>
  <c r="Q445" i="5" s="1"/>
  <c r="K445" i="5"/>
  <c r="U445" i="5"/>
  <c r="S444" i="5"/>
  <c r="U444" i="5" s="1"/>
  <c r="Q444" i="5"/>
  <c r="O444" i="5"/>
  <c r="K444" i="5"/>
  <c r="M444" i="5" s="1"/>
  <c r="K443" i="5"/>
  <c r="M443" i="5" s="1"/>
  <c r="O442" i="5"/>
  <c r="Q442" i="5" s="1"/>
  <c r="S440" i="5"/>
  <c r="U440" i="5" s="1"/>
  <c r="Q440" i="5"/>
  <c r="K440" i="5"/>
  <c r="M440" i="5" s="1"/>
  <c r="S439" i="5"/>
  <c r="U439" i="5" s="1"/>
  <c r="O438" i="5"/>
  <c r="Q438" i="5" s="1"/>
  <c r="S435" i="5"/>
  <c r="U435" i="5" s="1"/>
  <c r="S433" i="5"/>
  <c r="U433" i="5" s="1"/>
  <c r="O433" i="5"/>
  <c r="K433" i="5"/>
  <c r="M433" i="5" s="1"/>
  <c r="S432" i="5"/>
  <c r="Q432" i="5"/>
  <c r="O432" i="5"/>
  <c r="K432" i="5"/>
  <c r="U432" i="5"/>
  <c r="U362" i="5" s="1"/>
  <c r="S431" i="5"/>
  <c r="U431" i="5" s="1"/>
  <c r="U361" i="5" s="1"/>
  <c r="Q431" i="5"/>
  <c r="O431" i="5"/>
  <c r="K431" i="5"/>
  <c r="M431" i="5" s="1"/>
  <c r="S430" i="5"/>
  <c r="Q430" i="5"/>
  <c r="O430" i="5"/>
  <c r="K430" i="5"/>
  <c r="S429" i="5"/>
  <c r="S441" i="5" s="1"/>
  <c r="U441" i="5" s="1"/>
  <c r="U371" i="5" s="1"/>
  <c r="O429" i="5"/>
  <c r="Q429" i="5" s="1"/>
  <c r="K429" i="5"/>
  <c r="U428" i="5"/>
  <c r="S428" i="5"/>
  <c r="Q428" i="5"/>
  <c r="O428" i="5"/>
  <c r="O440" i="5" s="1"/>
  <c r="M428" i="5"/>
  <c r="K428" i="5"/>
  <c r="S427" i="5"/>
  <c r="U427" i="5" s="1"/>
  <c r="Q427" i="5"/>
  <c r="O427" i="5"/>
  <c r="O439" i="5" s="1"/>
  <c r="Q439" i="5" s="1"/>
  <c r="K427" i="5"/>
  <c r="M427" i="5" s="1"/>
  <c r="S426" i="5"/>
  <c r="Q426" i="5"/>
  <c r="O426" i="5"/>
  <c r="K426" i="5"/>
  <c r="U423" i="5"/>
  <c r="S423" i="5"/>
  <c r="S437" i="5" s="1"/>
  <c r="U437" i="5" s="1"/>
  <c r="O423" i="5"/>
  <c r="M423" i="5"/>
  <c r="K423" i="5"/>
  <c r="K437" i="5" s="1"/>
  <c r="M437" i="5" s="1"/>
  <c r="S422" i="5"/>
  <c r="U422" i="5" s="1"/>
  <c r="O422" i="5"/>
  <c r="K422" i="5"/>
  <c r="M422" i="5" s="1"/>
  <c r="U421" i="5"/>
  <c r="U448" i="5" s="1"/>
  <c r="S421" i="5"/>
  <c r="Q421" i="5"/>
  <c r="Q448" i="5" s="1"/>
  <c r="O421" i="5"/>
  <c r="O435" i="5" s="1"/>
  <c r="Q435" i="5" s="1"/>
  <c r="M421" i="5"/>
  <c r="K421" i="5"/>
  <c r="K435" i="5" s="1"/>
  <c r="M435" i="5" s="1"/>
  <c r="S412" i="5"/>
  <c r="O412" i="5"/>
  <c r="K412" i="5"/>
  <c r="M412" i="5"/>
  <c r="M377" i="5" s="1"/>
  <c r="S411" i="5"/>
  <c r="O411" i="5"/>
  <c r="Q411" i="5" s="1"/>
  <c r="M411" i="5"/>
  <c r="K411" i="5"/>
  <c r="U411" i="5"/>
  <c r="U376" i="5" s="1"/>
  <c r="S410" i="5"/>
  <c r="U410" i="5" s="1"/>
  <c r="O410" i="5"/>
  <c r="Q410" i="5" s="1"/>
  <c r="K410" i="5"/>
  <c r="M410" i="5" s="1"/>
  <c r="U409" i="5"/>
  <c r="S409" i="5"/>
  <c r="Q409" i="5"/>
  <c r="O409" i="5"/>
  <c r="M409" i="5"/>
  <c r="K409" i="5"/>
  <c r="M408" i="5"/>
  <c r="K408" i="5"/>
  <c r="U407" i="5"/>
  <c r="M407" i="5"/>
  <c r="S406" i="5"/>
  <c r="U406" i="5" s="1"/>
  <c r="K406" i="5"/>
  <c r="M406" i="5" s="1"/>
  <c r="S405" i="5"/>
  <c r="U405" i="5" s="1"/>
  <c r="U370" i="5" s="1"/>
  <c r="S404" i="5"/>
  <c r="U404" i="5" s="1"/>
  <c r="O404" i="5"/>
  <c r="Q404" i="5" s="1"/>
  <c r="M404" i="5"/>
  <c r="U403" i="5"/>
  <c r="M403" i="5"/>
  <c r="S402" i="5"/>
  <c r="U402" i="5" s="1"/>
  <c r="S401" i="5"/>
  <c r="U401" i="5" s="1"/>
  <c r="K401" i="5"/>
  <c r="M401" i="5" s="1"/>
  <c r="O400" i="5"/>
  <c r="Q400" i="5" s="1"/>
  <c r="Q365" i="5" s="1"/>
  <c r="U398" i="5"/>
  <c r="S398" i="5"/>
  <c r="O398" i="5"/>
  <c r="M398" i="5"/>
  <c r="M363" i="5" s="1"/>
  <c r="K398" i="5"/>
  <c r="S397" i="5"/>
  <c r="U397" i="5" s="1"/>
  <c r="O397" i="5"/>
  <c r="Q397" i="5" s="1"/>
  <c r="K397" i="5"/>
  <c r="M397" i="5" s="1"/>
  <c r="U396" i="5"/>
  <c r="S396" i="5"/>
  <c r="O396" i="5"/>
  <c r="M396" i="5"/>
  <c r="M361" i="5" s="1"/>
  <c r="K396" i="5"/>
  <c r="S395" i="5"/>
  <c r="S407" i="5" s="1"/>
  <c r="O395" i="5"/>
  <c r="M395" i="5"/>
  <c r="K395" i="5"/>
  <c r="K407" i="5" s="1"/>
  <c r="U394" i="5"/>
  <c r="S394" i="5"/>
  <c r="O394" i="5"/>
  <c r="M394" i="5"/>
  <c r="K394" i="5"/>
  <c r="S393" i="5"/>
  <c r="U393" i="5" s="1"/>
  <c r="U358" i="5" s="1"/>
  <c r="O393" i="5"/>
  <c r="K393" i="5"/>
  <c r="U392" i="5"/>
  <c r="U357" i="5" s="1"/>
  <c r="S392" i="5"/>
  <c r="Q392" i="5"/>
  <c r="Q357" i="5" s="1"/>
  <c r="O392" i="5"/>
  <c r="M392" i="5"/>
  <c r="K392" i="5"/>
  <c r="K404" i="5" s="1"/>
  <c r="S391" i="5"/>
  <c r="S403" i="5" s="1"/>
  <c r="O391" i="5"/>
  <c r="M391" i="5"/>
  <c r="K391" i="5"/>
  <c r="K403" i="5" s="1"/>
  <c r="S388" i="5"/>
  <c r="U388" i="5" s="1"/>
  <c r="O388" i="5"/>
  <c r="K388" i="5"/>
  <c r="U387" i="5"/>
  <c r="U352" i="5" s="1"/>
  <c r="S387" i="5"/>
  <c r="Q387" i="5"/>
  <c r="O387" i="5"/>
  <c r="O401" i="5" s="1"/>
  <c r="Q401" i="5" s="1"/>
  <c r="M387" i="5"/>
  <c r="K387" i="5"/>
  <c r="S386" i="5"/>
  <c r="U386" i="5" s="1"/>
  <c r="O386" i="5"/>
  <c r="Q386" i="5" s="1"/>
  <c r="Q413" i="5" s="1"/>
  <c r="M386" i="5"/>
  <c r="K386" i="5"/>
  <c r="K400" i="5" s="1"/>
  <c r="M400" i="5" s="1"/>
  <c r="M365" i="5" s="1"/>
  <c r="S377" i="5"/>
  <c r="O377" i="5"/>
  <c r="K377" i="5"/>
  <c r="S376" i="5"/>
  <c r="O376" i="5"/>
  <c r="K376" i="5"/>
  <c r="S375" i="5"/>
  <c r="O375" i="5"/>
  <c r="K375" i="5"/>
  <c r="S374" i="5"/>
  <c r="Q374" i="5"/>
  <c r="O374" i="5"/>
  <c r="K374" i="5"/>
  <c r="K373" i="5"/>
  <c r="S372" i="5"/>
  <c r="K372" i="5"/>
  <c r="S371" i="5"/>
  <c r="O369" i="5"/>
  <c r="S368" i="5"/>
  <c r="K368" i="5"/>
  <c r="U367" i="5"/>
  <c r="S367" i="5"/>
  <c r="K367" i="5"/>
  <c r="O366" i="5"/>
  <c r="S363" i="5"/>
  <c r="O363" i="5"/>
  <c r="K363" i="5"/>
  <c r="S362" i="5"/>
  <c r="O362" i="5"/>
  <c r="K362" i="5"/>
  <c r="S361" i="5"/>
  <c r="O361" i="5"/>
  <c r="K361" i="5"/>
  <c r="S360" i="5"/>
  <c r="O360" i="5"/>
  <c r="O372" i="5" s="1"/>
  <c r="K360" i="5"/>
  <c r="S359" i="5"/>
  <c r="O359" i="5"/>
  <c r="O371" i="5" s="1"/>
  <c r="K359" i="5"/>
  <c r="K371" i="5" s="1"/>
  <c r="S358" i="5"/>
  <c r="S370" i="5" s="1"/>
  <c r="O358" i="5"/>
  <c r="O370" i="5" s="1"/>
  <c r="K358" i="5"/>
  <c r="K370" i="5" s="1"/>
  <c r="S357" i="5"/>
  <c r="S369" i="5" s="1"/>
  <c r="O357" i="5"/>
  <c r="K357" i="5"/>
  <c r="K369" i="5" s="1"/>
  <c r="S356" i="5"/>
  <c r="O356" i="5"/>
  <c r="O368" i="5" s="1"/>
  <c r="K356" i="5"/>
  <c r="S353" i="5"/>
  <c r="O353" i="5"/>
  <c r="O367" i="5" s="1"/>
  <c r="K353" i="5"/>
  <c r="S352" i="5"/>
  <c r="S366" i="5" s="1"/>
  <c r="O352" i="5"/>
  <c r="K352" i="5"/>
  <c r="K366" i="5" s="1"/>
  <c r="S351" i="5"/>
  <c r="S365" i="5" s="1"/>
  <c r="O351" i="5"/>
  <c r="O365" i="5" s="1"/>
  <c r="K351" i="5"/>
  <c r="K365" i="5" s="1"/>
  <c r="S342" i="5"/>
  <c r="U342" i="5" s="1"/>
  <c r="O342" i="5"/>
  <c r="K342" i="5"/>
  <c r="M342" i="5" s="1"/>
  <c r="S341" i="5"/>
  <c r="O341" i="5"/>
  <c r="Q341" i="5" s="1"/>
  <c r="M341" i="5"/>
  <c r="K341" i="5"/>
  <c r="U341" i="5"/>
  <c r="S340" i="5"/>
  <c r="U340" i="5" s="1"/>
  <c r="O340" i="5"/>
  <c r="Q340" i="5" s="1"/>
  <c r="K340" i="5"/>
  <c r="M340" i="5" s="1"/>
  <c r="S339" i="5"/>
  <c r="U339" i="5" s="1"/>
  <c r="Q339" i="5"/>
  <c r="O339" i="5"/>
  <c r="K339" i="5"/>
  <c r="M339" i="5" s="1"/>
  <c r="M338" i="5"/>
  <c r="K338" i="5"/>
  <c r="U337" i="5"/>
  <c r="O337" i="5"/>
  <c r="Q337" i="5" s="1"/>
  <c r="M337" i="5"/>
  <c r="S336" i="5"/>
  <c r="U336" i="5" s="1"/>
  <c r="O336" i="5"/>
  <c r="Q336" i="5" s="1"/>
  <c r="K336" i="5"/>
  <c r="M336" i="5" s="1"/>
  <c r="S335" i="5"/>
  <c r="U335" i="5" s="1"/>
  <c r="K335" i="5"/>
  <c r="M335" i="5" s="1"/>
  <c r="O334" i="5"/>
  <c r="Q334" i="5" s="1"/>
  <c r="U333" i="5"/>
  <c r="O333" i="5"/>
  <c r="Q333" i="5" s="1"/>
  <c r="M333" i="5"/>
  <c r="Q331" i="5"/>
  <c r="K331" i="5"/>
  <c r="M331" i="5" s="1"/>
  <c r="U328" i="5"/>
  <c r="S328" i="5"/>
  <c r="O328" i="5"/>
  <c r="M328" i="5"/>
  <c r="K328" i="5"/>
  <c r="S327" i="5"/>
  <c r="U327" i="5" s="1"/>
  <c r="Q327" i="5"/>
  <c r="O327" i="5"/>
  <c r="K327" i="5"/>
  <c r="M327" i="5" s="1"/>
  <c r="S326" i="5"/>
  <c r="U326" i="5" s="1"/>
  <c r="Q326" i="5"/>
  <c r="O326" i="5"/>
  <c r="K326" i="5"/>
  <c r="M326" i="5" s="1"/>
  <c r="S325" i="5"/>
  <c r="S337" i="5" s="1"/>
  <c r="O325" i="5"/>
  <c r="Q325" i="5" s="1"/>
  <c r="M325" i="5"/>
  <c r="K325" i="5"/>
  <c r="K337" i="5" s="1"/>
  <c r="U324" i="5"/>
  <c r="S324" i="5"/>
  <c r="O324" i="5"/>
  <c r="Q324" i="5" s="1"/>
  <c r="M324" i="5"/>
  <c r="K324" i="5"/>
  <c r="S323" i="5"/>
  <c r="U323" i="5" s="1"/>
  <c r="Q323" i="5"/>
  <c r="O323" i="5"/>
  <c r="O335" i="5" s="1"/>
  <c r="Q335" i="5" s="1"/>
  <c r="K323" i="5"/>
  <c r="M323" i="5" s="1"/>
  <c r="S322" i="5"/>
  <c r="U322" i="5" s="1"/>
  <c r="Q322" i="5"/>
  <c r="O322" i="5"/>
  <c r="K322" i="5"/>
  <c r="M322" i="5" s="1"/>
  <c r="S321" i="5"/>
  <c r="S333" i="5" s="1"/>
  <c r="O321" i="5"/>
  <c r="Q321" i="5" s="1"/>
  <c r="M321" i="5"/>
  <c r="K321" i="5"/>
  <c r="K333" i="5" s="1"/>
  <c r="S319" i="5"/>
  <c r="U319" i="5" s="1"/>
  <c r="O319" i="5"/>
  <c r="O332" i="5" s="1"/>
  <c r="Q332" i="5" s="1"/>
  <c r="K319" i="5"/>
  <c r="M319" i="5" s="1"/>
  <c r="S318" i="5"/>
  <c r="U318" i="5" s="1"/>
  <c r="Q318" i="5"/>
  <c r="O318" i="5"/>
  <c r="O331" i="5" s="1"/>
  <c r="K318" i="5"/>
  <c r="M318" i="5" s="1"/>
  <c r="S317" i="5"/>
  <c r="U317" i="5" s="1"/>
  <c r="U343" i="5" s="1"/>
  <c r="O317" i="5"/>
  <c r="Q317" i="5" s="1"/>
  <c r="Q343" i="5" s="1"/>
  <c r="K317" i="5"/>
  <c r="K330" i="5" s="1"/>
  <c r="M330" i="5" s="1"/>
  <c r="U308" i="5"/>
  <c r="S308" i="5"/>
  <c r="O308" i="5"/>
  <c r="K308" i="5"/>
  <c r="S307" i="5"/>
  <c r="U307" i="5" s="1"/>
  <c r="O307" i="5"/>
  <c r="Q307" i="5" s="1"/>
  <c r="K307" i="5"/>
  <c r="M307" i="5" s="1"/>
  <c r="S306" i="5"/>
  <c r="U306" i="5" s="1"/>
  <c r="Q306" i="5"/>
  <c r="O306" i="5"/>
  <c r="K306" i="5"/>
  <c r="M306" i="5" s="1"/>
  <c r="U305" i="5"/>
  <c r="S305" i="5"/>
  <c r="O305" i="5"/>
  <c r="Q305" i="5" s="1"/>
  <c r="K305" i="5"/>
  <c r="M305" i="5" s="1"/>
  <c r="M304" i="5"/>
  <c r="K304" i="5"/>
  <c r="S303" i="5"/>
  <c r="U303" i="5" s="1"/>
  <c r="U234" i="5" s="1"/>
  <c r="O303" i="5"/>
  <c r="Q303" i="5" s="1"/>
  <c r="K303" i="5"/>
  <c r="M303" i="5" s="1"/>
  <c r="S302" i="5"/>
  <c r="U302" i="5" s="1"/>
  <c r="K302" i="5"/>
  <c r="M302" i="5" s="1"/>
  <c r="O301" i="5"/>
  <c r="Q301" i="5" s="1"/>
  <c r="U300" i="5"/>
  <c r="O300" i="5"/>
  <c r="Q300" i="5" s="1"/>
  <c r="M300" i="5"/>
  <c r="S299" i="5"/>
  <c r="U299" i="5" s="1"/>
  <c r="O299" i="5"/>
  <c r="Q299" i="5" s="1"/>
  <c r="K299" i="5"/>
  <c r="M299" i="5" s="1"/>
  <c r="K297" i="5"/>
  <c r="M308" i="5" s="1"/>
  <c r="M296" i="5"/>
  <c r="S294" i="5"/>
  <c r="U294" i="5" s="1"/>
  <c r="Q294" i="5"/>
  <c r="O294" i="5"/>
  <c r="K294" i="5"/>
  <c r="M294" i="5" s="1"/>
  <c r="S293" i="5"/>
  <c r="U293" i="5" s="1"/>
  <c r="Q293" i="5"/>
  <c r="O293" i="5"/>
  <c r="K293" i="5"/>
  <c r="M293" i="5" s="1"/>
  <c r="S292" i="5"/>
  <c r="U292" i="5" s="1"/>
  <c r="O292" i="5"/>
  <c r="M292" i="5"/>
  <c r="K292" i="5"/>
  <c r="U291" i="5"/>
  <c r="S291" i="5"/>
  <c r="O291" i="5"/>
  <c r="Q291" i="5" s="1"/>
  <c r="M291" i="5"/>
  <c r="K291" i="5"/>
  <c r="S290" i="5"/>
  <c r="U290" i="5" s="1"/>
  <c r="Q290" i="5"/>
  <c r="Q221" i="5" s="1"/>
  <c r="O290" i="5"/>
  <c r="O302" i="5" s="1"/>
  <c r="Q302" i="5" s="1"/>
  <c r="K290" i="5"/>
  <c r="M290" i="5" s="1"/>
  <c r="S289" i="5"/>
  <c r="U289" i="5" s="1"/>
  <c r="Q289" i="5"/>
  <c r="Q220" i="5" s="1"/>
  <c r="O289" i="5"/>
  <c r="K289" i="5"/>
  <c r="M289" i="5" s="1"/>
  <c r="S288" i="5"/>
  <c r="S300" i="5" s="1"/>
  <c r="O288" i="5"/>
  <c r="Q288" i="5" s="1"/>
  <c r="M288" i="5"/>
  <c r="K288" i="5"/>
  <c r="K300" i="5" s="1"/>
  <c r="U287" i="5"/>
  <c r="S287" i="5"/>
  <c r="O287" i="5"/>
  <c r="Q287" i="5" s="1"/>
  <c r="M287" i="5"/>
  <c r="K287" i="5"/>
  <c r="S285" i="5"/>
  <c r="U285" i="5" s="1"/>
  <c r="Q285" i="5"/>
  <c r="O285" i="5"/>
  <c r="O298" i="5" s="1"/>
  <c r="Q298" i="5" s="1"/>
  <c r="K285" i="5"/>
  <c r="M285" i="5" s="1"/>
  <c r="S284" i="5"/>
  <c r="S297" i="5" s="1"/>
  <c r="U297" i="5" s="1"/>
  <c r="O284" i="5"/>
  <c r="Q284" i="5" s="1"/>
  <c r="K284" i="5"/>
  <c r="M284" i="5" s="1"/>
  <c r="U283" i="5"/>
  <c r="S283" i="5"/>
  <c r="S296" i="5" s="1"/>
  <c r="U296" i="5" s="1"/>
  <c r="O283" i="5"/>
  <c r="Q283" i="5" s="1"/>
  <c r="Q309" i="5" s="1"/>
  <c r="M283" i="5"/>
  <c r="K283" i="5"/>
  <c r="K296" i="5" s="1"/>
  <c r="S273" i="5"/>
  <c r="U273" i="5" s="1"/>
  <c r="O273" i="5"/>
  <c r="Q273" i="5" s="1"/>
  <c r="K273" i="5"/>
  <c r="M273" i="5" s="1"/>
  <c r="S272" i="5"/>
  <c r="U272" i="5" s="1"/>
  <c r="Q272" i="5"/>
  <c r="O272" i="5"/>
  <c r="K272" i="5"/>
  <c r="M272" i="5" s="1"/>
  <c r="U271" i="5"/>
  <c r="S271" i="5"/>
  <c r="O271" i="5"/>
  <c r="K271" i="5"/>
  <c r="M271" i="5" s="1"/>
  <c r="M237" i="5" s="1"/>
  <c r="U270" i="5"/>
  <c r="S270" i="5"/>
  <c r="O270" i="5"/>
  <c r="Q270" i="5" s="1"/>
  <c r="M270" i="5"/>
  <c r="K270" i="5"/>
  <c r="K269" i="5"/>
  <c r="M269" i="5" s="1"/>
  <c r="S268" i="5"/>
  <c r="U268" i="5" s="1"/>
  <c r="S267" i="5"/>
  <c r="U267" i="5" s="1"/>
  <c r="K267" i="5"/>
  <c r="M267" i="5" s="1"/>
  <c r="O266" i="5"/>
  <c r="Q266" i="5" s="1"/>
  <c r="M266" i="5"/>
  <c r="O265" i="5"/>
  <c r="Q265" i="5" s="1"/>
  <c r="S264" i="5"/>
  <c r="O263" i="5"/>
  <c r="Q263" i="5" s="1"/>
  <c r="O262" i="5"/>
  <c r="Q262" i="5" s="1"/>
  <c r="S261" i="5"/>
  <c r="U261" i="5" s="1"/>
  <c r="K261" i="5"/>
  <c r="M261" i="5" s="1"/>
  <c r="U259" i="5"/>
  <c r="U225" i="5" s="1"/>
  <c r="S259" i="5"/>
  <c r="O259" i="5"/>
  <c r="K259" i="5"/>
  <c r="M259" i="5" s="1"/>
  <c r="M225" i="5" s="1"/>
  <c r="U258" i="5"/>
  <c r="U224" i="5" s="1"/>
  <c r="S258" i="5"/>
  <c r="O258" i="5"/>
  <c r="M258" i="5"/>
  <c r="M224" i="5" s="1"/>
  <c r="K258" i="5"/>
  <c r="S257" i="5"/>
  <c r="U257" i="5" s="1"/>
  <c r="O257" i="5"/>
  <c r="Q257" i="5" s="1"/>
  <c r="K257" i="5"/>
  <c r="M257" i="5" s="1"/>
  <c r="S256" i="5"/>
  <c r="U256" i="5" s="1"/>
  <c r="Q256" i="5"/>
  <c r="O256" i="5"/>
  <c r="O268" i="5" s="1"/>
  <c r="Q268" i="5" s="1"/>
  <c r="K256" i="5"/>
  <c r="U255" i="5"/>
  <c r="S255" i="5"/>
  <c r="O255" i="5"/>
  <c r="Q255" i="5" s="1"/>
  <c r="K255" i="5"/>
  <c r="M255" i="5" s="1"/>
  <c r="U254" i="5"/>
  <c r="S254" i="5"/>
  <c r="S266" i="5" s="1"/>
  <c r="U266" i="5" s="1"/>
  <c r="O254" i="5"/>
  <c r="Q254" i="5" s="1"/>
  <c r="M254" i="5"/>
  <c r="K254" i="5"/>
  <c r="K266" i="5" s="1"/>
  <c r="S253" i="5"/>
  <c r="U253" i="5" s="1"/>
  <c r="O253" i="5"/>
  <c r="Q253" i="5" s="1"/>
  <c r="K253" i="5"/>
  <c r="M253" i="5" s="1"/>
  <c r="S252" i="5"/>
  <c r="U252" i="5" s="1"/>
  <c r="Q252" i="5"/>
  <c r="O252" i="5"/>
  <c r="O264" i="5" s="1"/>
  <c r="Q264" i="5" s="1"/>
  <c r="K252" i="5"/>
  <c r="U250" i="5"/>
  <c r="S250" i="5"/>
  <c r="S263" i="5" s="1"/>
  <c r="U263" i="5" s="1"/>
  <c r="O250" i="5"/>
  <c r="Q250" i="5" s="1"/>
  <c r="K250" i="5"/>
  <c r="U249" i="5"/>
  <c r="S249" i="5"/>
  <c r="S262" i="5" s="1"/>
  <c r="U262" i="5" s="1"/>
  <c r="O249" i="5"/>
  <c r="Q249" i="5" s="1"/>
  <c r="M249" i="5"/>
  <c r="K249" i="5"/>
  <c r="K262" i="5" s="1"/>
  <c r="M262" i="5" s="1"/>
  <c r="S248" i="5"/>
  <c r="U248" i="5" s="1"/>
  <c r="U274" i="5" s="1"/>
  <c r="O248" i="5"/>
  <c r="K248" i="5"/>
  <c r="M248" i="5" s="1"/>
  <c r="S239" i="5"/>
  <c r="O239" i="5"/>
  <c r="K239" i="5"/>
  <c r="S238" i="5"/>
  <c r="O238" i="5"/>
  <c r="K238" i="5"/>
  <c r="S237" i="5"/>
  <c r="O237" i="5"/>
  <c r="K237" i="5"/>
  <c r="S236" i="5"/>
  <c r="O236" i="5"/>
  <c r="K236" i="5"/>
  <c r="K235" i="5"/>
  <c r="O233" i="5"/>
  <c r="S232" i="5"/>
  <c r="S230" i="5"/>
  <c r="K228" i="5"/>
  <c r="O227" i="5"/>
  <c r="S225" i="5"/>
  <c r="O225" i="5"/>
  <c r="K225" i="5"/>
  <c r="S224" i="5"/>
  <c r="O224" i="5"/>
  <c r="K224" i="5"/>
  <c r="S223" i="5"/>
  <c r="O223" i="5"/>
  <c r="K223" i="5"/>
  <c r="S222" i="5"/>
  <c r="S234" i="5" s="1"/>
  <c r="O222" i="5"/>
  <c r="O234" i="5" s="1"/>
  <c r="K222" i="5"/>
  <c r="K234" i="5" s="1"/>
  <c r="S221" i="5"/>
  <c r="S233" i="5" s="1"/>
  <c r="O221" i="5"/>
  <c r="K221" i="5"/>
  <c r="K233" i="5" s="1"/>
  <c r="S220" i="5"/>
  <c r="O220" i="5"/>
  <c r="O232" i="5" s="1"/>
  <c r="K220" i="5"/>
  <c r="K232" i="5" s="1"/>
  <c r="S219" i="5"/>
  <c r="S231" i="5" s="1"/>
  <c r="O219" i="5"/>
  <c r="O231" i="5" s="1"/>
  <c r="K219" i="5"/>
  <c r="K231" i="5" s="1"/>
  <c r="S218" i="5"/>
  <c r="Q218" i="5"/>
  <c r="O218" i="5"/>
  <c r="O230" i="5" s="1"/>
  <c r="K218" i="5"/>
  <c r="K230" i="5" s="1"/>
  <c r="S216" i="5"/>
  <c r="S229" i="5" s="1"/>
  <c r="O216" i="5"/>
  <c r="O229" i="5" s="1"/>
  <c r="K216" i="5"/>
  <c r="K229" i="5" s="1"/>
  <c r="S215" i="5"/>
  <c r="S228" i="5" s="1"/>
  <c r="O215" i="5"/>
  <c r="O228" i="5" s="1"/>
  <c r="K215" i="5"/>
  <c r="S214" i="5"/>
  <c r="S227" i="5" s="1"/>
  <c r="O214" i="5"/>
  <c r="K214" i="5"/>
  <c r="K227" i="5" s="1"/>
  <c r="M203" i="5"/>
  <c r="S202" i="5"/>
  <c r="O202" i="5"/>
  <c r="K202" i="5"/>
  <c r="S201" i="5"/>
  <c r="O201" i="5"/>
  <c r="K201" i="5"/>
  <c r="S200" i="5"/>
  <c r="O200" i="5"/>
  <c r="K200" i="5"/>
  <c r="O198" i="5"/>
  <c r="S198" i="5"/>
  <c r="S197" i="5"/>
  <c r="O197" i="5"/>
  <c r="K197" i="5"/>
  <c r="S196" i="5"/>
  <c r="O196" i="5"/>
  <c r="K196" i="5"/>
  <c r="S195" i="5"/>
  <c r="O195" i="5"/>
  <c r="K195" i="5"/>
  <c r="S194" i="5"/>
  <c r="O194" i="5"/>
  <c r="K194" i="5"/>
  <c r="S193" i="5"/>
  <c r="O193" i="5"/>
  <c r="K193" i="5"/>
  <c r="S192" i="5"/>
  <c r="O192" i="5"/>
  <c r="K192" i="5"/>
  <c r="S191" i="5"/>
  <c r="O191" i="5"/>
  <c r="K191" i="5"/>
  <c r="S190" i="5"/>
  <c r="O190" i="5"/>
  <c r="K190" i="5"/>
  <c r="S188" i="5"/>
  <c r="O188" i="5"/>
  <c r="K188" i="5"/>
  <c r="S187" i="5"/>
  <c r="O187" i="5"/>
  <c r="K187" i="5"/>
  <c r="S186" i="5"/>
  <c r="O186" i="5"/>
  <c r="K186" i="5"/>
  <c r="M183" i="5"/>
  <c r="M182" i="5"/>
  <c r="Q184" i="5"/>
  <c r="Q183" i="5"/>
  <c r="Q175" i="5"/>
  <c r="U175" i="5"/>
  <c r="U173" i="5"/>
  <c r="Q173" i="5"/>
  <c r="Q170" i="5"/>
  <c r="U170" i="5"/>
  <c r="Q169" i="5"/>
  <c r="Q203" i="5" s="1"/>
  <c r="U169" i="5"/>
  <c r="U203" i="5" s="1"/>
  <c r="O158" i="5"/>
  <c r="Q158" i="5" s="1"/>
  <c r="K158" i="5"/>
  <c r="M158" i="5" s="1"/>
  <c r="S157" i="5"/>
  <c r="U157" i="5" s="1"/>
  <c r="Q157" i="5"/>
  <c r="M157" i="5"/>
  <c r="S156" i="5"/>
  <c r="Q156" i="5"/>
  <c r="M156" i="5"/>
  <c r="S155" i="5"/>
  <c r="U155" i="5" s="1"/>
  <c r="Q155" i="5"/>
  <c r="O155" i="5"/>
  <c r="K155" i="5"/>
  <c r="M155" i="5" s="1"/>
  <c r="S154" i="5"/>
  <c r="U154" i="5" s="1"/>
  <c r="O154" i="5"/>
  <c r="Q154" i="5" s="1"/>
  <c r="K154" i="5"/>
  <c r="M154" i="5" s="1"/>
  <c r="U153" i="5"/>
  <c r="U161" i="5" s="1"/>
  <c r="S153" i="5"/>
  <c r="O153" i="5"/>
  <c r="Q153" i="5" s="1"/>
  <c r="Q161" i="5" s="1"/>
  <c r="M153" i="5"/>
  <c r="K153" i="5"/>
  <c r="O143" i="5"/>
  <c r="Q143" i="5" s="1"/>
  <c r="K143" i="5"/>
  <c r="M143" i="5" s="1"/>
  <c r="U142" i="5"/>
  <c r="S142" i="5"/>
  <c r="Q142" i="5"/>
  <c r="M142" i="5"/>
  <c r="S141" i="5"/>
  <c r="U141" i="5" s="1"/>
  <c r="Q141" i="5"/>
  <c r="M141" i="5"/>
  <c r="S140" i="5"/>
  <c r="U140" i="5" s="1"/>
  <c r="S139" i="5"/>
  <c r="U139" i="5" s="1"/>
  <c r="O139" i="5"/>
  <c r="Q139" i="5" s="1"/>
  <c r="K139" i="5"/>
  <c r="M139" i="5" s="1"/>
  <c r="U138" i="5"/>
  <c r="U146" i="5" s="1"/>
  <c r="S138" i="5"/>
  <c r="O138" i="5"/>
  <c r="Q138" i="5" s="1"/>
  <c r="Q146" i="5" s="1"/>
  <c r="M138" i="5"/>
  <c r="K138" i="5"/>
  <c r="U131" i="5"/>
  <c r="Q131" i="5"/>
  <c r="M131" i="5"/>
  <c r="K130" i="5"/>
  <c r="K145" i="5" s="1"/>
  <c r="O129" i="5"/>
  <c r="O144" i="5" s="1"/>
  <c r="O159" i="5" s="1"/>
  <c r="Q159" i="5" s="1"/>
  <c r="O128" i="5"/>
  <c r="K128" i="5"/>
  <c r="S127" i="5"/>
  <c r="S126" i="5"/>
  <c r="S128" i="5" s="1"/>
  <c r="S125" i="5"/>
  <c r="O125" i="5"/>
  <c r="K125" i="5"/>
  <c r="S124" i="5"/>
  <c r="O124" i="5"/>
  <c r="K124" i="5"/>
  <c r="S123" i="5"/>
  <c r="O123" i="5"/>
  <c r="U116" i="5"/>
  <c r="Q116" i="5"/>
  <c r="M116" i="5"/>
  <c r="O115" i="5"/>
  <c r="K115" i="5"/>
  <c r="O114" i="5"/>
  <c r="O130" i="5" s="1"/>
  <c r="O145" i="5" s="1"/>
  <c r="K114" i="5"/>
  <c r="O113" i="5"/>
  <c r="K113" i="5"/>
  <c r="K129" i="5" s="1"/>
  <c r="K144" i="5" s="1"/>
  <c r="S113" i="5"/>
  <c r="S129" i="5" s="1"/>
  <c r="S144" i="5" s="1"/>
  <c r="S112" i="5"/>
  <c r="O112" i="5"/>
  <c r="K112" i="5"/>
  <c r="S111" i="5"/>
  <c r="S115" i="5" s="1"/>
  <c r="O111" i="5"/>
  <c r="K111" i="5"/>
  <c r="S110" i="5"/>
  <c r="O110" i="5"/>
  <c r="O140" i="5" s="1"/>
  <c r="Q140" i="5" s="1"/>
  <c r="K110" i="5"/>
  <c r="K140" i="5" s="1"/>
  <c r="M140" i="5" s="1"/>
  <c r="S109" i="5"/>
  <c r="O109" i="5"/>
  <c r="K109" i="5"/>
  <c r="S108" i="5"/>
  <c r="O108" i="5"/>
  <c r="K108" i="5"/>
  <c r="S98" i="5"/>
  <c r="O98" i="5"/>
  <c r="K98" i="5"/>
  <c r="S97" i="5"/>
  <c r="O97" i="5"/>
  <c r="K97" i="5"/>
  <c r="Q95" i="5"/>
  <c r="M95" i="5"/>
  <c r="U94" i="5"/>
  <c r="Q94" i="5"/>
  <c r="Q93" i="5"/>
  <c r="M92" i="5"/>
  <c r="U92" i="5"/>
  <c r="M90" i="5"/>
  <c r="Q90" i="5"/>
  <c r="U89" i="5"/>
  <c r="O80" i="5"/>
  <c r="Q80" i="5" s="1"/>
  <c r="M80" i="5"/>
  <c r="K80" i="5"/>
  <c r="S79" i="5"/>
  <c r="U79" i="5" s="1"/>
  <c r="O79" i="5"/>
  <c r="Q79" i="5" s="1"/>
  <c r="K79" i="5"/>
  <c r="M79" i="5" s="1"/>
  <c r="S78" i="5"/>
  <c r="U78" i="5" s="1"/>
  <c r="Q78" i="5"/>
  <c r="O78" i="5"/>
  <c r="K78" i="5"/>
  <c r="M78" i="5" s="1"/>
  <c r="S77" i="5"/>
  <c r="U77" i="5" s="1"/>
  <c r="O77" i="5"/>
  <c r="Q77" i="5" s="1"/>
  <c r="K77" i="5"/>
  <c r="M77" i="5" s="1"/>
  <c r="U76" i="5"/>
  <c r="S76" i="5"/>
  <c r="O76" i="5"/>
  <c r="Q76" i="5" s="1"/>
  <c r="M76" i="5"/>
  <c r="K76" i="5"/>
  <c r="S74" i="5"/>
  <c r="U74" i="5" s="1"/>
  <c r="O74" i="5"/>
  <c r="Q74" i="5" s="1"/>
  <c r="K74" i="5"/>
  <c r="M74" i="5" s="1"/>
  <c r="S73" i="5"/>
  <c r="U73" i="5" s="1"/>
  <c r="Q73" i="5"/>
  <c r="O73" i="5"/>
  <c r="K73" i="5"/>
  <c r="M73" i="5" s="1"/>
  <c r="S72" i="5"/>
  <c r="U72" i="5" s="1"/>
  <c r="U82" i="5" s="1"/>
  <c r="O72" i="5"/>
  <c r="Q72" i="5" s="1"/>
  <c r="Q82" i="5" s="1"/>
  <c r="K72" i="5"/>
  <c r="M72" i="5" s="1"/>
  <c r="M82" i="5" s="1"/>
  <c r="O62" i="5"/>
  <c r="Q62" i="5" s="1"/>
  <c r="K62" i="5"/>
  <c r="M62" i="5" s="1"/>
  <c r="U61" i="5"/>
  <c r="S61" i="5"/>
  <c r="O61" i="5"/>
  <c r="Q61" i="5" s="1"/>
  <c r="M61" i="5"/>
  <c r="K61" i="5"/>
  <c r="S60" i="5"/>
  <c r="U60" i="5" s="1"/>
  <c r="O60" i="5"/>
  <c r="Q60" i="5" s="1"/>
  <c r="K60" i="5"/>
  <c r="M60" i="5" s="1"/>
  <c r="S59" i="5"/>
  <c r="U59" i="5" s="1"/>
  <c r="Q59" i="5"/>
  <c r="O59" i="5"/>
  <c r="K59" i="5"/>
  <c r="M59" i="5" s="1"/>
  <c r="S58" i="5"/>
  <c r="U58" i="5" s="1"/>
  <c r="O58" i="5"/>
  <c r="Q58" i="5" s="1"/>
  <c r="K58" i="5"/>
  <c r="M58" i="5" s="1"/>
  <c r="U56" i="5"/>
  <c r="S56" i="5"/>
  <c r="O56" i="5"/>
  <c r="Q56" i="5" s="1"/>
  <c r="M56" i="5"/>
  <c r="K56" i="5"/>
  <c r="S55" i="5"/>
  <c r="U55" i="5" s="1"/>
  <c r="O55" i="5"/>
  <c r="Q55" i="5" s="1"/>
  <c r="K55" i="5"/>
  <c r="M55" i="5" s="1"/>
  <c r="S54" i="5"/>
  <c r="U54" i="5" s="1"/>
  <c r="U64" i="5" s="1"/>
  <c r="Q54" i="5"/>
  <c r="Q64" i="5" s="1"/>
  <c r="O54" i="5"/>
  <c r="K54" i="5"/>
  <c r="M54" i="5" s="1"/>
  <c r="M64" i="5" s="1"/>
  <c r="Q44" i="5"/>
  <c r="O44" i="5"/>
  <c r="K44" i="5"/>
  <c r="M44" i="5" s="1"/>
  <c r="S43" i="5"/>
  <c r="U43" i="5" s="1"/>
  <c r="O43" i="5"/>
  <c r="Q43" i="5" s="1"/>
  <c r="K43" i="5"/>
  <c r="M43" i="5" s="1"/>
  <c r="U42" i="5"/>
  <c r="S42" i="5"/>
  <c r="O42" i="5"/>
  <c r="Q42" i="5" s="1"/>
  <c r="M42" i="5"/>
  <c r="K42" i="5"/>
  <c r="S41" i="5"/>
  <c r="U41" i="5" s="1"/>
  <c r="O41" i="5"/>
  <c r="Q41" i="5" s="1"/>
  <c r="K41" i="5"/>
  <c r="M41" i="5" s="1"/>
  <c r="S40" i="5"/>
  <c r="U40" i="5" s="1"/>
  <c r="Q40" i="5"/>
  <c r="O40" i="5"/>
  <c r="K40" i="5"/>
  <c r="M40" i="5" s="1"/>
  <c r="S38" i="5"/>
  <c r="U38" i="5" s="1"/>
  <c r="O38" i="5"/>
  <c r="Q38" i="5" s="1"/>
  <c r="K38" i="5"/>
  <c r="M38" i="5" s="1"/>
  <c r="U37" i="5"/>
  <c r="S37" i="5"/>
  <c r="O37" i="5"/>
  <c r="Q37" i="5" s="1"/>
  <c r="M37" i="5"/>
  <c r="K37" i="5"/>
  <c r="S36" i="5"/>
  <c r="U36" i="5" s="1"/>
  <c r="U46" i="5" s="1"/>
  <c r="O36" i="5"/>
  <c r="Q36" i="5" s="1"/>
  <c r="Q46" i="5" s="1"/>
  <c r="K36" i="5"/>
  <c r="M36" i="5" s="1"/>
  <c r="M46" i="5" s="1"/>
  <c r="U25" i="5"/>
  <c r="Q25" i="5"/>
  <c r="M25" i="5"/>
  <c r="S23" i="5"/>
  <c r="S80" i="5" l="1"/>
  <c r="U80" i="5" s="1"/>
  <c r="S62" i="5"/>
  <c r="U62" i="5" s="1"/>
  <c r="S373" i="5"/>
  <c r="S338" i="5"/>
  <c r="U338" i="5" s="1"/>
  <c r="Q238" i="5"/>
  <c r="U221" i="5"/>
  <c r="U239" i="5"/>
  <c r="S886" i="5"/>
  <c r="U965" i="5"/>
  <c r="S44" i="5"/>
  <c r="U44" i="5" s="1"/>
  <c r="U237" i="5"/>
  <c r="M215" i="5"/>
  <c r="M221" i="5"/>
  <c r="M352" i="5"/>
  <c r="Q362" i="5"/>
  <c r="U374" i="5"/>
  <c r="U375" i="5"/>
  <c r="U462" i="5"/>
  <c r="U480" i="5"/>
  <c r="U467" i="5"/>
  <c r="M775" i="5"/>
  <c r="K798" i="5"/>
  <c r="M798" i="5" s="1"/>
  <c r="K800" i="5"/>
  <c r="M800" i="5" s="1"/>
  <c r="M777" i="5"/>
  <c r="Q961" i="5"/>
  <c r="Q229" i="5"/>
  <c r="U477" i="5"/>
  <c r="Q897" i="5"/>
  <c r="S884" i="5"/>
  <c r="U963" i="5"/>
  <c r="U1059" i="5"/>
  <c r="Q351" i="5"/>
  <c r="Q820" i="5"/>
  <c r="K891" i="5"/>
  <c r="U1061" i="5"/>
  <c r="U1080" i="5"/>
  <c r="U1055" i="5"/>
  <c r="U1077" i="5"/>
  <c r="M238" i="5"/>
  <c r="U236" i="5"/>
  <c r="M357" i="5"/>
  <c r="M480" i="5"/>
  <c r="U472" i="5"/>
  <c r="U464" i="5"/>
  <c r="U897" i="5"/>
  <c r="M988" i="5"/>
  <c r="Q1078" i="5"/>
  <c r="M1055" i="5"/>
  <c r="M1063" i="5"/>
  <c r="Q1230" i="5"/>
  <c r="M219" i="5"/>
  <c r="Q234" i="5"/>
  <c r="M236" i="5"/>
  <c r="Q222" i="5"/>
  <c r="Q369" i="5"/>
  <c r="M373" i="5"/>
  <c r="M376" i="5"/>
  <c r="U353" i="5"/>
  <c r="Q375" i="5"/>
  <c r="M464" i="5"/>
  <c r="M477" i="5"/>
  <c r="M778" i="5"/>
  <c r="S882" i="5"/>
  <c r="O884" i="5"/>
  <c r="S889" i="5"/>
  <c r="S890" i="5" s="1"/>
  <c r="M913" i="5"/>
  <c r="Q1061" i="5"/>
  <c r="Q1062" i="5"/>
  <c r="Q1080" i="5"/>
  <c r="O160" i="5"/>
  <c r="Q160" i="5" s="1"/>
  <c r="Q145" i="5"/>
  <c r="U100" i="5"/>
  <c r="U147" i="5" s="1"/>
  <c r="U148" i="5" s="1"/>
  <c r="Q100" i="5"/>
  <c r="Q132" i="5" s="1"/>
  <c r="Q133" i="5" s="1"/>
  <c r="M252" i="5"/>
  <c r="M218" i="5" s="1"/>
  <c r="K264" i="5"/>
  <c r="M264" i="5" s="1"/>
  <c r="M230" i="5" s="1"/>
  <c r="Q231" i="5"/>
  <c r="Q89" i="5"/>
  <c r="Q99" i="5" s="1"/>
  <c r="Q117" i="5"/>
  <c r="Q118" i="5" s="1"/>
  <c r="U99" i="5"/>
  <c r="S159" i="5"/>
  <c r="U159" i="5" s="1"/>
  <c r="U144" i="5"/>
  <c r="K123" i="5"/>
  <c r="M146" i="5"/>
  <c r="M89" i="5"/>
  <c r="M99" i="5" s="1"/>
  <c r="M101" i="5" s="1"/>
  <c r="Q144" i="5"/>
  <c r="M161" i="5"/>
  <c r="U156" i="5"/>
  <c r="S158" i="5"/>
  <c r="U158" i="5" s="1"/>
  <c r="M184" i="5"/>
  <c r="O261" i="5"/>
  <c r="Q261" i="5" s="1"/>
  <c r="Q248" i="5"/>
  <c r="Q274" i="5" s="1"/>
  <c r="U264" i="5"/>
  <c r="U230" i="5" s="1"/>
  <c r="M93" i="5"/>
  <c r="U93" i="5"/>
  <c r="K159" i="5"/>
  <c r="M159" i="5" s="1"/>
  <c r="M144" i="5"/>
  <c r="O549" i="5"/>
  <c r="Q549" i="5" s="1"/>
  <c r="O514" i="5"/>
  <c r="Q514" i="5" s="1"/>
  <c r="Q479" i="5" s="1"/>
  <c r="O443" i="5"/>
  <c r="Q443" i="5" s="1"/>
  <c r="O338" i="5"/>
  <c r="Q338" i="5" s="1"/>
  <c r="O373" i="5"/>
  <c r="O479" i="5"/>
  <c r="O408" i="5"/>
  <c r="Q408" i="5" s="1"/>
  <c r="Q373" i="5" s="1"/>
  <c r="O269" i="5"/>
  <c r="Q269" i="5" s="1"/>
  <c r="O235" i="5"/>
  <c r="O304" i="5"/>
  <c r="Q304" i="5" s="1"/>
  <c r="M91" i="5"/>
  <c r="U91" i="5"/>
  <c r="M100" i="5"/>
  <c r="M147" i="5" s="1"/>
  <c r="Q147" i="5"/>
  <c r="Q148" i="5" s="1"/>
  <c r="K263" i="5"/>
  <c r="M263" i="5" s="1"/>
  <c r="M250" i="5"/>
  <c r="M256" i="5"/>
  <c r="M222" i="5" s="1"/>
  <c r="K268" i="5"/>
  <c r="M268" i="5" s="1"/>
  <c r="M234" i="5" s="1"/>
  <c r="U227" i="5"/>
  <c r="Q230" i="5"/>
  <c r="U26" i="5"/>
  <c r="Q26" i="5"/>
  <c r="M26" i="5"/>
  <c r="M27" i="5" s="1"/>
  <c r="Q91" i="5"/>
  <c r="K160" i="5"/>
  <c r="M160" i="5" s="1"/>
  <c r="M145" i="5"/>
  <c r="S143" i="5"/>
  <c r="U143" i="5" s="1"/>
  <c r="Q171" i="5"/>
  <c r="U171" i="5"/>
  <c r="M239" i="5"/>
  <c r="S330" i="5"/>
  <c r="U330" i="5" s="1"/>
  <c r="Q342" i="5"/>
  <c r="M372" i="5"/>
  <c r="O436" i="5"/>
  <c r="Q436" i="5" s="1"/>
  <c r="Q366" i="5" s="1"/>
  <c r="Q422" i="5"/>
  <c r="M498" i="5"/>
  <c r="M463" i="5" s="1"/>
  <c r="K510" i="5"/>
  <c r="M510" i="5" s="1"/>
  <c r="M475" i="5" s="1"/>
  <c r="Q830" i="5"/>
  <c r="O854" i="5"/>
  <c r="Q854" i="5" s="1"/>
  <c r="U846" i="5"/>
  <c r="S866" i="5"/>
  <c r="U866" i="5" s="1"/>
  <c r="U95" i="5"/>
  <c r="U284" i="5"/>
  <c r="U215" i="5" s="1"/>
  <c r="Q219" i="5"/>
  <c r="Q292" i="5"/>
  <c r="Q223" i="5" s="1"/>
  <c r="O296" i="5"/>
  <c r="Q296" i="5" s="1"/>
  <c r="M297" i="5"/>
  <c r="M228" i="5" s="1"/>
  <c r="Q232" i="5"/>
  <c r="U412" i="5"/>
  <c r="U377" i="5" s="1"/>
  <c r="S442" i="5"/>
  <c r="U442" i="5" s="1"/>
  <c r="U430" i="5"/>
  <c r="O814" i="5"/>
  <c r="Q814" i="5" s="1"/>
  <c r="Q795" i="5"/>
  <c r="Q92" i="5"/>
  <c r="M94" i="5"/>
  <c r="M117" i="5"/>
  <c r="M118" i="5" s="1"/>
  <c r="Q162" i="5"/>
  <c r="Q163" i="5" s="1"/>
  <c r="S549" i="5"/>
  <c r="U549" i="5" s="1"/>
  <c r="S479" i="5"/>
  <c r="S514" i="5"/>
  <c r="U514" i="5" s="1"/>
  <c r="U479" i="5" s="1"/>
  <c r="S443" i="5"/>
  <c r="U443" i="5" s="1"/>
  <c r="S304" i="5"/>
  <c r="U304" i="5" s="1"/>
  <c r="S408" i="5"/>
  <c r="U408" i="5" s="1"/>
  <c r="S269" i="5"/>
  <c r="U269" i="5" s="1"/>
  <c r="S235" i="5"/>
  <c r="U223" i="5"/>
  <c r="Q259" i="5"/>
  <c r="Q271" i="5"/>
  <c r="Q237" i="5" s="1"/>
  <c r="U214" i="5"/>
  <c r="U309" i="5"/>
  <c r="U220" i="5"/>
  <c r="K298" i="5"/>
  <c r="M298" i="5" s="1"/>
  <c r="S301" i="5"/>
  <c r="U301" i="5" s="1"/>
  <c r="U232" i="5" s="1"/>
  <c r="M233" i="5"/>
  <c r="Q236" i="5"/>
  <c r="M317" i="5"/>
  <c r="M343" i="5" s="1"/>
  <c r="Q319" i="5"/>
  <c r="Q216" i="5" s="1"/>
  <c r="Q328" i="5"/>
  <c r="S331" i="5"/>
  <c r="U331" i="5" s="1"/>
  <c r="U228" i="5" s="1"/>
  <c r="S334" i="5"/>
  <c r="U334" i="5" s="1"/>
  <c r="U413" i="5"/>
  <c r="U351" i="5"/>
  <c r="M388" i="5"/>
  <c r="M353" i="5" s="1"/>
  <c r="K402" i="5"/>
  <c r="M402" i="5" s="1"/>
  <c r="M367" i="5" s="1"/>
  <c r="Q391" i="5"/>
  <c r="Q356" i="5" s="1"/>
  <c r="O403" i="5"/>
  <c r="Q403" i="5" s="1"/>
  <c r="Q368" i="5" s="1"/>
  <c r="O406" i="5"/>
  <c r="Q406" i="5" s="1"/>
  <c r="Q394" i="5"/>
  <c r="Q359" i="5" s="1"/>
  <c r="O437" i="5"/>
  <c r="Q437" i="5" s="1"/>
  <c r="Q423" i="5"/>
  <c r="U429" i="5"/>
  <c r="U359" i="5" s="1"/>
  <c r="K442" i="5"/>
  <c r="M442" i="5" s="1"/>
  <c r="M430" i="5"/>
  <c r="M360" i="5" s="1"/>
  <c r="M492" i="5"/>
  <c r="K506" i="5"/>
  <c r="M506" i="5" s="1"/>
  <c r="O507" i="5"/>
  <c r="Q507" i="5" s="1"/>
  <c r="Q493" i="5"/>
  <c r="Q458" i="5" s="1"/>
  <c r="U469" i="5"/>
  <c r="M479" i="5"/>
  <c r="M532" i="5"/>
  <c r="M462" i="5" s="1"/>
  <c r="K544" i="5"/>
  <c r="M544" i="5" s="1"/>
  <c r="M474" i="5" s="1"/>
  <c r="S544" i="5"/>
  <c r="U544" i="5" s="1"/>
  <c r="U474" i="5" s="1"/>
  <c r="K663" i="5"/>
  <c r="M663" i="5" s="1"/>
  <c r="M647" i="5"/>
  <c r="M675" i="5" s="1"/>
  <c r="Q650" i="5"/>
  <c r="O665" i="5"/>
  <c r="Q665" i="5" s="1"/>
  <c r="K673" i="5"/>
  <c r="M673" i="5" s="1"/>
  <c r="M658" i="5"/>
  <c r="K711" i="5"/>
  <c r="M711" i="5" s="1"/>
  <c r="M696" i="5"/>
  <c r="S806" i="5"/>
  <c r="U806" i="5" s="1"/>
  <c r="U787" i="5"/>
  <c r="Q838" i="5"/>
  <c r="O858" i="5"/>
  <c r="Q858" i="5" s="1"/>
  <c r="U216" i="5"/>
  <c r="M227" i="5"/>
  <c r="S298" i="5"/>
  <c r="U298" i="5" s="1"/>
  <c r="U233" i="5"/>
  <c r="M351" i="5"/>
  <c r="M413" i="5"/>
  <c r="O405" i="5"/>
  <c r="Q405" i="5" s="1"/>
  <c r="Q370" i="5" s="1"/>
  <c r="Q393" i="5"/>
  <c r="Q358" i="5" s="1"/>
  <c r="Q412" i="5"/>
  <c r="Q377" i="5" s="1"/>
  <c r="M448" i="5"/>
  <c r="S438" i="5"/>
  <c r="U438" i="5" s="1"/>
  <c r="U368" i="5" s="1"/>
  <c r="U426" i="5"/>
  <c r="O511" i="5"/>
  <c r="Q511" i="5" s="1"/>
  <c r="Q499" i="5"/>
  <c r="Q464" i="5" s="1"/>
  <c r="M536" i="5"/>
  <c r="M466" i="5" s="1"/>
  <c r="K548" i="5"/>
  <c r="M548" i="5" s="1"/>
  <c r="M478" i="5" s="1"/>
  <c r="S114" i="5"/>
  <c r="S130" i="5" s="1"/>
  <c r="S145" i="5" s="1"/>
  <c r="M216" i="5"/>
  <c r="Q378" i="5"/>
  <c r="Q352" i="5"/>
  <c r="Q395" i="5"/>
  <c r="Q360" i="5" s="1"/>
  <c r="O407" i="5"/>
  <c r="Q407" i="5" s="1"/>
  <c r="Q372" i="5" s="1"/>
  <c r="U372" i="5"/>
  <c r="K438" i="5"/>
  <c r="M438" i="5" s="1"/>
  <c r="M368" i="5" s="1"/>
  <c r="M426" i="5"/>
  <c r="M356" i="5" s="1"/>
  <c r="Q494" i="5"/>
  <c r="Q459" i="5" s="1"/>
  <c r="O508" i="5"/>
  <c r="Q508" i="5" s="1"/>
  <c r="M538" i="5"/>
  <c r="U538" i="5"/>
  <c r="U468" i="5" s="1"/>
  <c r="K541" i="5"/>
  <c r="M541" i="5" s="1"/>
  <c r="Q636" i="5"/>
  <c r="M636" i="5"/>
  <c r="U636" i="5"/>
  <c r="U637" i="5" s="1"/>
  <c r="O853" i="5"/>
  <c r="Q853" i="5" s="1"/>
  <c r="Q829" i="5"/>
  <c r="S864" i="5"/>
  <c r="U864" i="5" s="1"/>
  <c r="U844" i="5"/>
  <c r="M162" i="5"/>
  <c r="M223" i="5"/>
  <c r="Q258" i="5"/>
  <c r="Q224" i="5" s="1"/>
  <c r="U238" i="5"/>
  <c r="Q215" i="5"/>
  <c r="U288" i="5"/>
  <c r="U219" i="5" s="1"/>
  <c r="M220" i="5"/>
  <c r="K301" i="5"/>
  <c r="M301" i="5" s="1"/>
  <c r="M232" i="5" s="1"/>
  <c r="M235" i="5"/>
  <c r="M309" i="5"/>
  <c r="U321" i="5"/>
  <c r="U218" i="5" s="1"/>
  <c r="U325" i="5"/>
  <c r="U222" i="5" s="1"/>
  <c r="K334" i="5"/>
  <c r="M334" i="5" s="1"/>
  <c r="O402" i="5"/>
  <c r="Q402" i="5" s="1"/>
  <c r="Q388" i="5"/>
  <c r="M393" i="5"/>
  <c r="M358" i="5" s="1"/>
  <c r="K405" i="5"/>
  <c r="M405" i="5" s="1"/>
  <c r="M370" i="5" s="1"/>
  <c r="Q396" i="5"/>
  <c r="Q361" i="5" s="1"/>
  <c r="Q398" i="5"/>
  <c r="U369" i="5"/>
  <c r="U363" i="5"/>
  <c r="M374" i="5"/>
  <c r="K441" i="5"/>
  <c r="M441" i="5" s="1"/>
  <c r="M371" i="5" s="1"/>
  <c r="M429" i="5"/>
  <c r="M359" i="5" s="1"/>
  <c r="K436" i="5"/>
  <c r="M436" i="5" s="1"/>
  <c r="M366" i="5" s="1"/>
  <c r="Q500" i="5"/>
  <c r="Q465" i="5" s="1"/>
  <c r="O512" i="5"/>
  <c r="Q512" i="5" s="1"/>
  <c r="Q477" i="5" s="1"/>
  <c r="U527" i="5"/>
  <c r="U554" i="5" s="1"/>
  <c r="S541" i="5"/>
  <c r="U541" i="5" s="1"/>
  <c r="U471" i="5" s="1"/>
  <c r="S548" i="5"/>
  <c r="U548" i="5" s="1"/>
  <c r="U478" i="5" s="1"/>
  <c r="U536" i="5"/>
  <c r="U466" i="5" s="1"/>
  <c r="Q649" i="5"/>
  <c r="O664" i="5"/>
  <c r="Q664" i="5" s="1"/>
  <c r="Q656" i="5"/>
  <c r="O669" i="5"/>
  <c r="Q669" i="5" s="1"/>
  <c r="O857" i="5"/>
  <c r="Q857" i="5" s="1"/>
  <c r="O844" i="5"/>
  <c r="Q837" i="5"/>
  <c r="M964" i="5"/>
  <c r="M970" i="5" s="1"/>
  <c r="K885" i="5"/>
  <c r="M967" i="5"/>
  <c r="K888" i="5"/>
  <c r="K265" i="5"/>
  <c r="M265" i="5" s="1"/>
  <c r="S265" i="5"/>
  <c r="U265" i="5" s="1"/>
  <c r="U231" i="5" s="1"/>
  <c r="O267" i="5"/>
  <c r="Q267" i="5" s="1"/>
  <c r="Q233" i="5" s="1"/>
  <c r="O297" i="5"/>
  <c r="Q297" i="5" s="1"/>
  <c r="Q228" i="5" s="1"/>
  <c r="O330" i="5"/>
  <c r="Q330" i="5" s="1"/>
  <c r="K332" i="5"/>
  <c r="M332" i="5" s="1"/>
  <c r="S332" i="5"/>
  <c r="U332" i="5" s="1"/>
  <c r="S400" i="5"/>
  <c r="U400" i="5" s="1"/>
  <c r="U365" i="5" s="1"/>
  <c r="M432" i="5"/>
  <c r="M362" i="5" s="1"/>
  <c r="Q447" i="5"/>
  <c r="Q467" i="5"/>
  <c r="M469" i="5"/>
  <c r="Q480" i="5"/>
  <c r="Q518" i="5"/>
  <c r="O542" i="5"/>
  <c r="Q542" i="5" s="1"/>
  <c r="O546" i="5"/>
  <c r="Q546" i="5" s="1"/>
  <c r="S712" i="5"/>
  <c r="U712" i="5" s="1"/>
  <c r="U697" i="5"/>
  <c r="Q778" i="5"/>
  <c r="O801" i="5"/>
  <c r="Q801" i="5" s="1"/>
  <c r="K806" i="5"/>
  <c r="M806" i="5" s="1"/>
  <c r="M787" i="5"/>
  <c r="M846" i="5"/>
  <c r="K866" i="5"/>
  <c r="M866" i="5" s="1"/>
  <c r="U1046" i="5"/>
  <c r="U1073" i="5"/>
  <c r="U391" i="5"/>
  <c r="U356" i="5" s="1"/>
  <c r="U395" i="5"/>
  <c r="U360" i="5" s="1"/>
  <c r="Q433" i="5"/>
  <c r="S436" i="5"/>
  <c r="U436" i="5" s="1"/>
  <c r="U366" i="5" s="1"/>
  <c r="K439" i="5"/>
  <c r="M439" i="5" s="1"/>
  <c r="M369" i="5" s="1"/>
  <c r="O441" i="5"/>
  <c r="Q441" i="5" s="1"/>
  <c r="Q446" i="5"/>
  <c r="Q376" i="5" s="1"/>
  <c r="U519" i="5"/>
  <c r="U457" i="5"/>
  <c r="U459" i="5"/>
  <c r="Q504" i="5"/>
  <c r="Q517" i="5"/>
  <c r="Q533" i="5"/>
  <c r="Q463" i="5" s="1"/>
  <c r="Q539" i="5"/>
  <c r="O543" i="5"/>
  <c r="Q543" i="5" s="1"/>
  <c r="M551" i="5"/>
  <c r="U551" i="5"/>
  <c r="M653" i="5"/>
  <c r="K667" i="5"/>
  <c r="M667" i="5" s="1"/>
  <c r="S663" i="5"/>
  <c r="U663" i="5" s="1"/>
  <c r="O668" i="5"/>
  <c r="Q668" i="5" s="1"/>
  <c r="Q673" i="5"/>
  <c r="O701" i="5"/>
  <c r="Q701" i="5" s="1"/>
  <c r="Q685" i="5"/>
  <c r="O691" i="5"/>
  <c r="Q690" i="5"/>
  <c r="Q695" i="5"/>
  <c r="O708" i="5"/>
  <c r="Q708" i="5" s="1"/>
  <c r="K712" i="5"/>
  <c r="M712" i="5" s="1"/>
  <c r="M697" i="5"/>
  <c r="Q932" i="5"/>
  <c r="U1010" i="5"/>
  <c r="U932" i="5"/>
  <c r="S699" i="5"/>
  <c r="U699" i="5" s="1"/>
  <c r="U683" i="5"/>
  <c r="U713" i="5" s="1"/>
  <c r="K702" i="5"/>
  <c r="M702" i="5" s="1"/>
  <c r="K706" i="5"/>
  <c r="M706" i="5" s="1"/>
  <c r="O800" i="5"/>
  <c r="Q800" i="5" s="1"/>
  <c r="Q777" i="5"/>
  <c r="K812" i="5"/>
  <c r="M812" i="5" s="1"/>
  <c r="M793" i="5"/>
  <c r="M445" i="5"/>
  <c r="M375" i="5" s="1"/>
  <c r="M503" i="5"/>
  <c r="M468" i="5" s="1"/>
  <c r="M516" i="5"/>
  <c r="M537" i="5"/>
  <c r="M467" i="5" s="1"/>
  <c r="Q552" i="5"/>
  <c r="O662" i="5"/>
  <c r="Q662" i="5" s="1"/>
  <c r="Q646" i="5"/>
  <c r="S653" i="5"/>
  <c r="S673" i="5"/>
  <c r="U673" i="5" s="1"/>
  <c r="U658" i="5"/>
  <c r="K699" i="5"/>
  <c r="M699" i="5" s="1"/>
  <c r="M683" i="5"/>
  <c r="M713" i="5" s="1"/>
  <c r="Q696" i="5"/>
  <c r="S807" i="5"/>
  <c r="U807" i="5" s="1"/>
  <c r="U788" i="5"/>
  <c r="S811" i="5"/>
  <c r="U811" i="5" s="1"/>
  <c r="U792" i="5"/>
  <c r="O815" i="5"/>
  <c r="Q815" i="5" s="1"/>
  <c r="Q796" i="5"/>
  <c r="M968" i="5"/>
  <c r="K889" i="5"/>
  <c r="Q1046" i="5"/>
  <c r="Q1073" i="5"/>
  <c r="U1078" i="5"/>
  <c r="K807" i="5"/>
  <c r="M807" i="5" s="1"/>
  <c r="M788" i="5"/>
  <c r="M818" i="5" s="1"/>
  <c r="M820" i="5" s="1"/>
  <c r="S843" i="5"/>
  <c r="U835" i="5"/>
  <c r="Q848" i="5"/>
  <c r="Q743" i="5" s="1"/>
  <c r="K850" i="5"/>
  <c r="M850" i="5" s="1"/>
  <c r="S852" i="5"/>
  <c r="U852" i="5" s="1"/>
  <c r="Q1055" i="5"/>
  <c r="U1057" i="5"/>
  <c r="M1058" i="5"/>
  <c r="Q1059" i="5"/>
  <c r="M659" i="5"/>
  <c r="O803" i="5"/>
  <c r="Q803" i="5" s="1"/>
  <c r="O792" i="5"/>
  <c r="O805" i="5"/>
  <c r="Q805" i="5" s="1"/>
  <c r="O793" i="5"/>
  <c r="Q786" i="5"/>
  <c r="O809" i="5"/>
  <c r="Q809" i="5" s="1"/>
  <c r="Q790" i="5"/>
  <c r="S812" i="5"/>
  <c r="U812" i="5" s="1"/>
  <c r="U793" i="5"/>
  <c r="S798" i="5"/>
  <c r="U798" i="5" s="1"/>
  <c r="K843" i="5"/>
  <c r="M835" i="5"/>
  <c r="M839" i="5"/>
  <c r="U839" i="5"/>
  <c r="M844" i="5"/>
  <c r="Q847" i="5"/>
  <c r="Q872" i="5"/>
  <c r="Q873" i="5" s="1"/>
  <c r="U872" i="5"/>
  <c r="U873" i="5" s="1"/>
  <c r="U819" i="5"/>
  <c r="U820" i="5" s="1"/>
  <c r="Q1028" i="5"/>
  <c r="Q1054" i="5"/>
  <c r="M1057" i="5"/>
  <c r="M1028" i="5"/>
  <c r="M1061" i="5"/>
  <c r="Q1076" i="5"/>
  <c r="Q1213" i="5"/>
  <c r="M1213" i="5"/>
  <c r="M1214" i="5" s="1"/>
  <c r="U1213" i="5"/>
  <c r="U1169" i="5" s="1"/>
  <c r="U964" i="5"/>
  <c r="U1058" i="5" s="1"/>
  <c r="S885" i="5"/>
  <c r="M1062" i="5"/>
  <c r="M1080" i="5"/>
  <c r="M1083" i="5"/>
  <c r="M1085" i="5" s="1"/>
  <c r="U1054" i="5"/>
  <c r="U1028" i="5"/>
  <c r="M1059" i="5"/>
  <c r="U1062" i="5"/>
  <c r="M1078" i="5"/>
  <c r="M1081" i="5"/>
  <c r="M1201" i="5"/>
  <c r="M1168" i="5"/>
  <c r="U1211" i="5"/>
  <c r="M1054" i="5"/>
  <c r="Q1027" i="5"/>
  <c r="Q1063" i="5" s="1"/>
  <c r="M1073" i="5"/>
  <c r="Q1074" i="5"/>
  <c r="M1077" i="5"/>
  <c r="Q1081" i="5"/>
  <c r="Q1155" i="5"/>
  <c r="Q1156" i="5" s="1"/>
  <c r="M1155" i="5"/>
  <c r="M1156" i="5" s="1"/>
  <c r="U1155" i="5"/>
  <c r="U1156" i="5" s="1"/>
  <c r="U1230" i="5"/>
  <c r="U1074" i="5"/>
  <c r="U1076" i="5"/>
  <c r="U1081" i="5"/>
  <c r="Q1104" i="5"/>
  <c r="U1139" i="5"/>
  <c r="Q1058" i="5"/>
  <c r="Q1077" i="5"/>
  <c r="Q1045" i="5"/>
  <c r="Q1082" i="5" s="1"/>
  <c r="U1104" i="5"/>
  <c r="Q1138" i="5"/>
  <c r="Q1139" i="5" s="1"/>
  <c r="M1138" i="5"/>
  <c r="M1139" i="5" s="1"/>
  <c r="Q1201" i="5"/>
  <c r="Q1168" i="5"/>
  <c r="U1269" i="5"/>
  <c r="U1270" i="5" s="1"/>
  <c r="Q1269" i="5"/>
  <c r="Q1270" i="5" s="1"/>
  <c r="M1269" i="5"/>
  <c r="M1270" i="5" s="1"/>
  <c r="U1199" i="5"/>
  <c r="U1214" i="5" l="1"/>
  <c r="M214" i="5"/>
  <c r="M274" i="5"/>
  <c r="M240" i="5" s="1"/>
  <c r="S891" i="5"/>
  <c r="S892" i="5"/>
  <c r="Q472" i="5"/>
  <c r="M229" i="5"/>
  <c r="Q227" i="5"/>
  <c r="M132" i="5"/>
  <c r="M133" i="5" s="1"/>
  <c r="Q476" i="5"/>
  <c r="M231" i="5"/>
  <c r="M554" i="5"/>
  <c r="Q235" i="5"/>
  <c r="U912" i="5"/>
  <c r="U913" i="5"/>
  <c r="U229" i="5"/>
  <c r="U378" i="5"/>
  <c r="Q469" i="5"/>
  <c r="Q353" i="5"/>
  <c r="M1169" i="5"/>
  <c r="M1170" i="5" s="1"/>
  <c r="Q1064" i="5"/>
  <c r="Q1066" i="5" s="1"/>
  <c r="Q792" i="5"/>
  <c r="O811" i="5"/>
  <c r="Q811" i="5" s="1"/>
  <c r="Q1083" i="5"/>
  <c r="Q1085" i="5" s="1"/>
  <c r="U653" i="5"/>
  <c r="S667" i="5"/>
  <c r="U667" i="5" s="1"/>
  <c r="Q912" i="5"/>
  <c r="Q913" i="5"/>
  <c r="Q691" i="5"/>
  <c r="O705" i="5"/>
  <c r="Q705" i="5" s="1"/>
  <c r="U484" i="5"/>
  <c r="Q844" i="5"/>
  <c r="O864" i="5"/>
  <c r="Q864" i="5" s="1"/>
  <c r="Q367" i="5"/>
  <c r="Q308" i="5"/>
  <c r="Q239" i="5" s="1"/>
  <c r="M714" i="5"/>
  <c r="M715" i="5" s="1"/>
  <c r="M676" i="5"/>
  <c r="M677" i="5" s="1"/>
  <c r="U145" i="5"/>
  <c r="S160" i="5"/>
  <c r="U160" i="5" s="1"/>
  <c r="Q225" i="5"/>
  <c r="U204" i="5"/>
  <c r="Q204" i="5"/>
  <c r="M204" i="5"/>
  <c r="U373" i="5"/>
  <c r="M83" i="5"/>
  <c r="M84" i="5" s="1"/>
  <c r="M47" i="5"/>
  <c r="M48" i="5" s="1"/>
  <c r="M65" i="5"/>
  <c r="M66" i="5" s="1"/>
  <c r="M148" i="5"/>
  <c r="U117" i="5"/>
  <c r="U118" i="5" s="1"/>
  <c r="U132" i="5"/>
  <c r="U133" i="5" s="1"/>
  <c r="U1064" i="5"/>
  <c r="U1066" i="5" s="1"/>
  <c r="O812" i="5"/>
  <c r="Q812" i="5" s="1"/>
  <c r="Q793" i="5"/>
  <c r="M457" i="5"/>
  <c r="M519" i="5"/>
  <c r="U47" i="5"/>
  <c r="U48" i="5" s="1"/>
  <c r="U83" i="5"/>
  <c r="U84" i="5" s="1"/>
  <c r="U65" i="5"/>
  <c r="U66" i="5" s="1"/>
  <c r="U96" i="5"/>
  <c r="U90" i="5" s="1"/>
  <c r="Q96" i="5"/>
  <c r="M96" i="5"/>
  <c r="U1201" i="5"/>
  <c r="U1203" i="5" s="1"/>
  <c r="U1204" i="5" s="1"/>
  <c r="U1168" i="5"/>
  <c r="U1170" i="5" s="1"/>
  <c r="Q1169" i="5"/>
  <c r="Q1170" i="5" s="1"/>
  <c r="Q1214" i="5"/>
  <c r="U676" i="5"/>
  <c r="U677" i="5" s="1"/>
  <c r="U714" i="5"/>
  <c r="U715" i="5" s="1"/>
  <c r="M378" i="5"/>
  <c r="Q371" i="5"/>
  <c r="U162" i="5"/>
  <c r="U163" i="5" s="1"/>
  <c r="M1064" i="5"/>
  <c r="M1066" i="5" s="1"/>
  <c r="K863" i="5"/>
  <c r="M863" i="5" s="1"/>
  <c r="M843" i="5"/>
  <c r="M871" i="5" s="1"/>
  <c r="M873" i="5" s="1"/>
  <c r="S863" i="5"/>
  <c r="U863" i="5" s="1"/>
  <c r="U843" i="5"/>
  <c r="U1083" i="5"/>
  <c r="U1085" i="5" s="1"/>
  <c r="Q363" i="5"/>
  <c r="Q185" i="5"/>
  <c r="M185" i="5"/>
  <c r="Q714" i="5"/>
  <c r="Q715" i="5" s="1"/>
  <c r="Q676" i="5"/>
  <c r="Q677" i="5" s="1"/>
  <c r="Q637" i="5"/>
  <c r="Q473" i="5"/>
  <c r="M471" i="5"/>
  <c r="U240" i="5"/>
  <c r="Q214" i="5"/>
  <c r="U235" i="5"/>
  <c r="M637" i="5"/>
  <c r="Q65" i="5"/>
  <c r="Q66" i="5" s="1"/>
  <c r="Q47" i="5"/>
  <c r="Q48" i="5" s="1"/>
  <c r="Q83" i="5"/>
  <c r="Q84" i="5" s="1"/>
  <c r="Q27" i="5"/>
  <c r="Q240" i="5"/>
  <c r="M163" i="5"/>
  <c r="U101" i="5"/>
  <c r="Q101" i="5"/>
  <c r="U174" i="5"/>
  <c r="Q174" i="5"/>
  <c r="U27" i="5"/>
  <c r="U520" i="5" l="1"/>
  <c r="U521" i="5" s="1"/>
  <c r="U485" i="5"/>
  <c r="U486" i="5" s="1"/>
  <c r="U449" i="5"/>
  <c r="U450" i="5" s="1"/>
  <c r="U555" i="5"/>
  <c r="U556" i="5" s="1"/>
  <c r="U414" i="5"/>
  <c r="U415" i="5" s="1"/>
  <c r="U344" i="5"/>
  <c r="U345" i="5" s="1"/>
  <c r="U310" i="5"/>
  <c r="U311" i="5" s="1"/>
  <c r="U379" i="5"/>
  <c r="U380" i="5" s="1"/>
  <c r="U275" i="5"/>
  <c r="U276" i="5" s="1"/>
  <c r="U241" i="5"/>
  <c r="U242" i="5" s="1"/>
  <c r="U205" i="5"/>
  <c r="U1029" i="5"/>
  <c r="U1030" i="5" s="1"/>
  <c r="Q1029" i="5"/>
  <c r="Q1030" i="5" s="1"/>
  <c r="M1029" i="5"/>
  <c r="M1030" i="5" s="1"/>
  <c r="U971" i="5"/>
  <c r="U972" i="5" s="1"/>
  <c r="Q971" i="5"/>
  <c r="Q972" i="5" s="1"/>
  <c r="M971" i="5"/>
  <c r="M972" i="5" s="1"/>
  <c r="G20" i="1"/>
  <c r="U103" i="5"/>
  <c r="M555" i="5"/>
  <c r="M556" i="5" s="1"/>
  <c r="M275" i="5"/>
  <c r="M276" i="5" s="1"/>
  <c r="M379" i="5"/>
  <c r="M380" i="5" s="1"/>
  <c r="M241" i="5"/>
  <c r="M242" i="5" s="1"/>
  <c r="M344" i="5"/>
  <c r="M345" i="5" s="1"/>
  <c r="M449" i="5"/>
  <c r="M450" i="5" s="1"/>
  <c r="M310" i="5"/>
  <c r="M311" i="5" s="1"/>
  <c r="M520" i="5"/>
  <c r="M521" i="5" s="1"/>
  <c r="M414" i="5"/>
  <c r="M415" i="5" s="1"/>
  <c r="M485" i="5"/>
  <c r="M205" i="5"/>
  <c r="M1047" i="5"/>
  <c r="M1048" i="5" s="1"/>
  <c r="Q1047" i="5"/>
  <c r="Q1048" i="5" s="1"/>
  <c r="U1047" i="5"/>
  <c r="U1048" i="5" s="1"/>
  <c r="U1009" i="5"/>
  <c r="Q1009" i="5"/>
  <c r="M1009" i="5"/>
  <c r="U989" i="5"/>
  <c r="U990" i="5" s="1"/>
  <c r="M989" i="5"/>
  <c r="M990" i="5" s="1"/>
  <c r="Q989" i="5"/>
  <c r="Q990" i="5" s="1"/>
  <c r="M1167" i="5"/>
  <c r="M1282" i="5" s="1"/>
  <c r="U1167" i="5"/>
  <c r="U1282" i="5" s="1"/>
  <c r="Q1167" i="5"/>
  <c r="Q1282" i="5" s="1"/>
  <c r="U30" i="5"/>
  <c r="Q242" i="5"/>
  <c r="M484" i="5"/>
  <c r="M486" i="5" s="1"/>
  <c r="Q555" i="5"/>
  <c r="Q556" i="5" s="1"/>
  <c r="Q520" i="5"/>
  <c r="Q521" i="5" s="1"/>
  <c r="Q485" i="5"/>
  <c r="Q486" i="5" s="1"/>
  <c r="Q449" i="5"/>
  <c r="Q450" i="5" s="1"/>
  <c r="Q379" i="5"/>
  <c r="Q380" i="5" s="1"/>
  <c r="Q241" i="5"/>
  <c r="Q414" i="5"/>
  <c r="Q415" i="5" s="1"/>
  <c r="Q344" i="5"/>
  <c r="Q345" i="5" s="1"/>
  <c r="Q310" i="5"/>
  <c r="Q311" i="5" s="1"/>
  <c r="Q275" i="5"/>
  <c r="Q276" i="5" s="1"/>
  <c r="Q205" i="5"/>
  <c r="C1275" i="5"/>
  <c r="C1278" i="5" s="1"/>
  <c r="I1275" i="5" l="1"/>
  <c r="I1278" i="5" s="1"/>
  <c r="Q952" i="5"/>
  <c r="U952" i="5"/>
  <c r="M952" i="5"/>
  <c r="M933" i="5" l="1"/>
  <c r="M914" i="5" s="1"/>
  <c r="M915" i="5" s="1"/>
  <c r="M953" i="5"/>
  <c r="Q933" i="5"/>
  <c r="Q914" i="5" s="1"/>
  <c r="Q915" i="5" s="1"/>
  <c r="Q953" i="5"/>
  <c r="G19" i="1"/>
  <c r="F1275" i="5"/>
  <c r="F1278" i="5" s="1"/>
  <c r="U933" i="5"/>
  <c r="U914" i="5" s="1"/>
  <c r="U915" i="5" s="1"/>
  <c r="U953" i="5"/>
  <c r="M934" i="5" l="1"/>
  <c r="M1275" i="5"/>
  <c r="M1278" i="5" s="1"/>
  <c r="U934" i="5"/>
  <c r="U1275" i="5"/>
  <c r="U1278" i="5" s="1"/>
  <c r="Q934" i="5"/>
  <c r="Q1275" i="5"/>
  <c r="Q1278" i="5" s="1"/>
  <c r="F796" i="4" l="1"/>
  <c r="C795" i="4"/>
  <c r="C797" i="4" s="1"/>
  <c r="K794" i="4"/>
  <c r="M794" i="4" s="1"/>
  <c r="G794" i="4"/>
  <c r="I794" i="4" s="1"/>
  <c r="F794" i="4"/>
  <c r="K793" i="4"/>
  <c r="M793" i="4" s="1"/>
  <c r="M690" i="4" s="1"/>
  <c r="I793" i="4"/>
  <c r="G793" i="4"/>
  <c r="F793" i="4"/>
  <c r="K792" i="4"/>
  <c r="M792" i="4" s="1"/>
  <c r="G792" i="4"/>
  <c r="I792" i="4" s="1"/>
  <c r="F792" i="4"/>
  <c r="M791" i="4"/>
  <c r="K791" i="4"/>
  <c r="G791" i="4"/>
  <c r="I791" i="4" s="1"/>
  <c r="I688" i="4" s="1"/>
  <c r="F791" i="4"/>
  <c r="K789" i="4"/>
  <c r="M789" i="4" s="1"/>
  <c r="G789" i="4"/>
  <c r="I789" i="4" s="1"/>
  <c r="F789" i="4"/>
  <c r="K788" i="4"/>
  <c r="M788" i="4" s="1"/>
  <c r="M685" i="4" s="1"/>
  <c r="I788" i="4"/>
  <c r="G788" i="4"/>
  <c r="F788" i="4"/>
  <c r="K786" i="4"/>
  <c r="M786" i="4" s="1"/>
  <c r="G786" i="4"/>
  <c r="I786" i="4" s="1"/>
  <c r="F786" i="4"/>
  <c r="M785" i="4"/>
  <c r="K785" i="4"/>
  <c r="I785" i="4"/>
  <c r="G785" i="4"/>
  <c r="F785" i="4"/>
  <c r="K784" i="4"/>
  <c r="M784" i="4" s="1"/>
  <c r="G784" i="4"/>
  <c r="I784" i="4" s="1"/>
  <c r="F784" i="4"/>
  <c r="M783" i="4"/>
  <c r="K783" i="4"/>
  <c r="I783" i="4"/>
  <c r="G783" i="4"/>
  <c r="F783" i="4"/>
  <c r="K782" i="4"/>
  <c r="M782" i="4" s="1"/>
  <c r="G782" i="4"/>
  <c r="I782" i="4" s="1"/>
  <c r="F782" i="4"/>
  <c r="M780" i="4"/>
  <c r="K780" i="4"/>
  <c r="I780" i="4"/>
  <c r="G780" i="4"/>
  <c r="F780" i="4"/>
  <c r="K779" i="4"/>
  <c r="M779" i="4" s="1"/>
  <c r="G779" i="4"/>
  <c r="I779" i="4" s="1"/>
  <c r="F779" i="4"/>
  <c r="M778" i="4"/>
  <c r="K778" i="4"/>
  <c r="I778" i="4"/>
  <c r="G778" i="4"/>
  <c r="F778" i="4"/>
  <c r="K777" i="4"/>
  <c r="M777" i="4" s="1"/>
  <c r="G777" i="4"/>
  <c r="I777" i="4" s="1"/>
  <c r="F777" i="4"/>
  <c r="M775" i="4"/>
  <c r="K775" i="4"/>
  <c r="I775" i="4"/>
  <c r="G775" i="4"/>
  <c r="F775" i="4"/>
  <c r="K773" i="4"/>
  <c r="M773" i="4" s="1"/>
  <c r="G773" i="4"/>
  <c r="I773" i="4" s="1"/>
  <c r="F773" i="4"/>
  <c r="M772" i="4"/>
  <c r="K772" i="4"/>
  <c r="I772" i="4"/>
  <c r="G772" i="4"/>
  <c r="F772" i="4"/>
  <c r="K770" i="4"/>
  <c r="M770" i="4" s="1"/>
  <c r="G770" i="4"/>
  <c r="I770" i="4" s="1"/>
  <c r="F770" i="4"/>
  <c r="M769" i="4"/>
  <c r="K769" i="4"/>
  <c r="I769" i="4"/>
  <c r="G769" i="4"/>
  <c r="F769" i="4"/>
  <c r="K767" i="4"/>
  <c r="M767" i="4" s="1"/>
  <c r="G767" i="4"/>
  <c r="I767" i="4" s="1"/>
  <c r="F767" i="4"/>
  <c r="M766" i="4"/>
  <c r="K766" i="4"/>
  <c r="I766" i="4"/>
  <c r="G766" i="4"/>
  <c r="F766" i="4"/>
  <c r="K765" i="4"/>
  <c r="M765" i="4" s="1"/>
  <c r="G765" i="4"/>
  <c r="I765" i="4" s="1"/>
  <c r="F765" i="4"/>
  <c r="M764" i="4"/>
  <c r="K764" i="4"/>
  <c r="I764" i="4"/>
  <c r="G764" i="4"/>
  <c r="F764" i="4"/>
  <c r="K763" i="4"/>
  <c r="M763" i="4" s="1"/>
  <c r="G763" i="4"/>
  <c r="I763" i="4" s="1"/>
  <c r="F763" i="4"/>
  <c r="M761" i="4"/>
  <c r="K761" i="4"/>
  <c r="I761" i="4"/>
  <c r="G761" i="4"/>
  <c r="F761" i="4"/>
  <c r="C757" i="4"/>
  <c r="M756" i="4"/>
  <c r="K756" i="4"/>
  <c r="I756" i="4"/>
  <c r="G756" i="4"/>
  <c r="F756" i="4"/>
  <c r="K755" i="4"/>
  <c r="M755" i="4" s="1"/>
  <c r="G755" i="4"/>
  <c r="I755" i="4" s="1"/>
  <c r="F755" i="4"/>
  <c r="M754" i="4"/>
  <c r="K754" i="4"/>
  <c r="I754" i="4"/>
  <c r="G754" i="4"/>
  <c r="F754" i="4"/>
  <c r="K752" i="4"/>
  <c r="M752" i="4" s="1"/>
  <c r="G752" i="4"/>
  <c r="I752" i="4" s="1"/>
  <c r="F752" i="4"/>
  <c r="F745" i="4"/>
  <c r="C744" i="4"/>
  <c r="K743" i="4"/>
  <c r="M743" i="4" s="1"/>
  <c r="M691" i="4" s="1"/>
  <c r="G743" i="4"/>
  <c r="I743" i="4" s="1"/>
  <c r="I691" i="4" s="1"/>
  <c r="F743" i="4"/>
  <c r="M742" i="4"/>
  <c r="K742" i="4"/>
  <c r="I742" i="4"/>
  <c r="I690" i="4" s="1"/>
  <c r="G742" i="4"/>
  <c r="F742" i="4"/>
  <c r="K741" i="4"/>
  <c r="M741" i="4" s="1"/>
  <c r="M689" i="4" s="1"/>
  <c r="G741" i="4"/>
  <c r="I741" i="4" s="1"/>
  <c r="I689" i="4" s="1"/>
  <c r="F741" i="4"/>
  <c r="M740" i="4"/>
  <c r="K740" i="4"/>
  <c r="I740" i="4"/>
  <c r="G740" i="4"/>
  <c r="F740" i="4"/>
  <c r="F688" i="4" s="1"/>
  <c r="K738" i="4"/>
  <c r="M738" i="4" s="1"/>
  <c r="G738" i="4"/>
  <c r="I738" i="4" s="1"/>
  <c r="I686" i="4" s="1"/>
  <c r="F738" i="4"/>
  <c r="M737" i="4"/>
  <c r="K737" i="4"/>
  <c r="I737" i="4"/>
  <c r="I685" i="4" s="1"/>
  <c r="G737" i="4"/>
  <c r="F737" i="4"/>
  <c r="K735" i="4"/>
  <c r="M735" i="4" s="1"/>
  <c r="M683" i="4" s="1"/>
  <c r="G735" i="4"/>
  <c r="I735" i="4" s="1"/>
  <c r="I683" i="4" s="1"/>
  <c r="F735" i="4"/>
  <c r="M734" i="4"/>
  <c r="M682" i="4" s="1"/>
  <c r="K734" i="4"/>
  <c r="I734" i="4"/>
  <c r="G734" i="4"/>
  <c r="F734" i="4"/>
  <c r="F682" i="4" s="1"/>
  <c r="K733" i="4"/>
  <c r="M733" i="4" s="1"/>
  <c r="M681" i="4" s="1"/>
  <c r="G733" i="4"/>
  <c r="I733" i="4" s="1"/>
  <c r="I681" i="4" s="1"/>
  <c r="F733" i="4"/>
  <c r="M732" i="4"/>
  <c r="K732" i="4"/>
  <c r="I732" i="4"/>
  <c r="I680" i="4" s="1"/>
  <c r="G732" i="4"/>
  <c r="F732" i="4"/>
  <c r="K731" i="4"/>
  <c r="M731" i="4" s="1"/>
  <c r="M679" i="4" s="1"/>
  <c r="G731" i="4"/>
  <c r="I731" i="4" s="1"/>
  <c r="I679" i="4" s="1"/>
  <c r="F731" i="4"/>
  <c r="M729" i="4"/>
  <c r="M677" i="4" s="1"/>
  <c r="K729" i="4"/>
  <c r="I729" i="4"/>
  <c r="G729" i="4"/>
  <c r="F729" i="4"/>
  <c r="F677" i="4" s="1"/>
  <c r="K728" i="4"/>
  <c r="M728" i="4" s="1"/>
  <c r="M676" i="4" s="1"/>
  <c r="G728" i="4"/>
  <c r="I728" i="4" s="1"/>
  <c r="I676" i="4" s="1"/>
  <c r="F728" i="4"/>
  <c r="M727" i="4"/>
  <c r="K727" i="4"/>
  <c r="I727" i="4"/>
  <c r="I675" i="4" s="1"/>
  <c r="G727" i="4"/>
  <c r="F727" i="4"/>
  <c r="K726" i="4"/>
  <c r="M726" i="4" s="1"/>
  <c r="M674" i="4" s="1"/>
  <c r="G726" i="4"/>
  <c r="I726" i="4" s="1"/>
  <c r="I674" i="4" s="1"/>
  <c r="F726" i="4"/>
  <c r="M724" i="4"/>
  <c r="M672" i="4" s="1"/>
  <c r="K724" i="4"/>
  <c r="I724" i="4"/>
  <c r="G724" i="4"/>
  <c r="F724" i="4"/>
  <c r="F672" i="4" s="1"/>
  <c r="K722" i="4"/>
  <c r="M722" i="4" s="1"/>
  <c r="M668" i="4" s="1"/>
  <c r="G722" i="4"/>
  <c r="I722" i="4" s="1"/>
  <c r="I668" i="4" s="1"/>
  <c r="F722" i="4"/>
  <c r="M721" i="4"/>
  <c r="K721" i="4"/>
  <c r="I721" i="4"/>
  <c r="I667" i="4" s="1"/>
  <c r="G721" i="4"/>
  <c r="F721" i="4"/>
  <c r="K719" i="4"/>
  <c r="M719" i="4" s="1"/>
  <c r="M665" i="4" s="1"/>
  <c r="G719" i="4"/>
  <c r="I719" i="4" s="1"/>
  <c r="I665" i="4" s="1"/>
  <c r="F719" i="4"/>
  <c r="M718" i="4"/>
  <c r="M664" i="4" s="1"/>
  <c r="K718" i="4"/>
  <c r="I718" i="4"/>
  <c r="G718" i="4"/>
  <c r="F718" i="4"/>
  <c r="F664" i="4" s="1"/>
  <c r="K716" i="4"/>
  <c r="M716" i="4" s="1"/>
  <c r="M662" i="4" s="1"/>
  <c r="G716" i="4"/>
  <c r="I716" i="4" s="1"/>
  <c r="I662" i="4" s="1"/>
  <c r="F716" i="4"/>
  <c r="M715" i="4"/>
  <c r="M661" i="4" s="1"/>
  <c r="K715" i="4"/>
  <c r="I715" i="4"/>
  <c r="I661" i="4" s="1"/>
  <c r="G715" i="4"/>
  <c r="F715" i="4"/>
  <c r="F661" i="4" s="1"/>
  <c r="K714" i="4"/>
  <c r="M714" i="4" s="1"/>
  <c r="M660" i="4" s="1"/>
  <c r="G714" i="4"/>
  <c r="I714" i="4" s="1"/>
  <c r="F714" i="4"/>
  <c r="M713" i="4"/>
  <c r="M659" i="4" s="1"/>
  <c r="K713" i="4"/>
  <c r="I713" i="4"/>
  <c r="G713" i="4"/>
  <c r="F713" i="4"/>
  <c r="F659" i="4" s="1"/>
  <c r="K712" i="4"/>
  <c r="M712" i="4" s="1"/>
  <c r="M658" i="4" s="1"/>
  <c r="G712" i="4"/>
  <c r="I712" i="4" s="1"/>
  <c r="I658" i="4" s="1"/>
  <c r="F712" i="4"/>
  <c r="M710" i="4"/>
  <c r="M656" i="4" s="1"/>
  <c r="K710" i="4"/>
  <c r="I710" i="4"/>
  <c r="I656" i="4" s="1"/>
  <c r="G710" i="4"/>
  <c r="F710" i="4"/>
  <c r="F656" i="4" s="1"/>
  <c r="C706" i="4"/>
  <c r="M705" i="4"/>
  <c r="M651" i="4" s="1"/>
  <c r="K705" i="4"/>
  <c r="I705" i="4"/>
  <c r="I651" i="4" s="1"/>
  <c r="G705" i="4"/>
  <c r="F705" i="4"/>
  <c r="F651" i="4" s="1"/>
  <c r="K704" i="4"/>
  <c r="M704" i="4" s="1"/>
  <c r="M650" i="4" s="1"/>
  <c r="G704" i="4"/>
  <c r="I704" i="4" s="1"/>
  <c r="I650" i="4" s="1"/>
  <c r="F704" i="4"/>
  <c r="M703" i="4"/>
  <c r="M649" i="4" s="1"/>
  <c r="K703" i="4"/>
  <c r="I703" i="4"/>
  <c r="G703" i="4"/>
  <c r="F703" i="4"/>
  <c r="F649" i="4" s="1"/>
  <c r="K701" i="4"/>
  <c r="M701" i="4" s="1"/>
  <c r="G701" i="4"/>
  <c r="I701" i="4" s="1"/>
  <c r="F701" i="4"/>
  <c r="M694" i="4"/>
  <c r="I694" i="4"/>
  <c r="F694" i="4"/>
  <c r="C694" i="4"/>
  <c r="C692" i="4"/>
  <c r="F691" i="4"/>
  <c r="C691" i="4"/>
  <c r="F690" i="4"/>
  <c r="C690" i="4"/>
  <c r="F689" i="4"/>
  <c r="C689" i="4"/>
  <c r="C688" i="4"/>
  <c r="F686" i="4"/>
  <c r="C686" i="4"/>
  <c r="F685" i="4"/>
  <c r="C685" i="4"/>
  <c r="F683" i="4"/>
  <c r="C683" i="4"/>
  <c r="I682" i="4"/>
  <c r="C682" i="4"/>
  <c r="F681" i="4"/>
  <c r="C681" i="4"/>
  <c r="M680" i="4"/>
  <c r="F680" i="4"/>
  <c r="C680" i="4"/>
  <c r="F679" i="4"/>
  <c r="C679" i="4"/>
  <c r="I677" i="4"/>
  <c r="C677" i="4"/>
  <c r="F676" i="4"/>
  <c r="C676" i="4"/>
  <c r="M675" i="4"/>
  <c r="F675" i="4"/>
  <c r="C675" i="4"/>
  <c r="F674" i="4"/>
  <c r="C674" i="4"/>
  <c r="I672" i="4"/>
  <c r="C672" i="4"/>
  <c r="F668" i="4"/>
  <c r="C668" i="4"/>
  <c r="M667" i="4"/>
  <c r="F667" i="4"/>
  <c r="C667" i="4"/>
  <c r="C669" i="4" s="1"/>
  <c r="C666" i="4"/>
  <c r="F665" i="4"/>
  <c r="C665" i="4"/>
  <c r="I664" i="4"/>
  <c r="C664" i="4"/>
  <c r="F662" i="4"/>
  <c r="C662" i="4"/>
  <c r="C661" i="4"/>
  <c r="I660" i="4"/>
  <c r="F660" i="4"/>
  <c r="C660" i="4"/>
  <c r="I659" i="4"/>
  <c r="C659" i="4"/>
  <c r="F658" i="4"/>
  <c r="C658" i="4"/>
  <c r="C656" i="4"/>
  <c r="C654" i="4"/>
  <c r="C653" i="4"/>
  <c r="C652" i="4"/>
  <c r="C651" i="4"/>
  <c r="F650" i="4"/>
  <c r="C650" i="4"/>
  <c r="I649" i="4"/>
  <c r="C649" i="4"/>
  <c r="F647" i="4"/>
  <c r="C647" i="4"/>
  <c r="F640" i="4"/>
  <c r="C639" i="4"/>
  <c r="C641" i="4" s="1"/>
  <c r="K638" i="4"/>
  <c r="M638" i="4" s="1"/>
  <c r="G638" i="4"/>
  <c r="I638" i="4" s="1"/>
  <c r="F638" i="4"/>
  <c r="M637" i="4"/>
  <c r="K637" i="4"/>
  <c r="I637" i="4"/>
  <c r="G637" i="4"/>
  <c r="F637" i="4"/>
  <c r="K636" i="4"/>
  <c r="M636" i="4" s="1"/>
  <c r="G636" i="4"/>
  <c r="I636" i="4" s="1"/>
  <c r="F636" i="4"/>
  <c r="M635" i="4"/>
  <c r="K635" i="4"/>
  <c r="I635" i="4"/>
  <c r="G635" i="4"/>
  <c r="F635" i="4"/>
  <c r="K634" i="4"/>
  <c r="M634" i="4" s="1"/>
  <c r="G634" i="4"/>
  <c r="I634" i="4" s="1"/>
  <c r="F634" i="4"/>
  <c r="M633" i="4"/>
  <c r="K633" i="4"/>
  <c r="I633" i="4"/>
  <c r="G633" i="4"/>
  <c r="F633" i="4"/>
  <c r="K632" i="4"/>
  <c r="M632" i="4" s="1"/>
  <c r="G632" i="4"/>
  <c r="I632" i="4" s="1"/>
  <c r="F632" i="4"/>
  <c r="M631" i="4"/>
  <c r="K631" i="4"/>
  <c r="I631" i="4"/>
  <c r="G631" i="4"/>
  <c r="F631" i="4"/>
  <c r="K630" i="4"/>
  <c r="M630" i="4" s="1"/>
  <c r="G630" i="4"/>
  <c r="I630" i="4" s="1"/>
  <c r="F630" i="4"/>
  <c r="M629" i="4"/>
  <c r="K629" i="4"/>
  <c r="I629" i="4"/>
  <c r="G629" i="4"/>
  <c r="F629" i="4"/>
  <c r="K628" i="4"/>
  <c r="M628" i="4" s="1"/>
  <c r="G628" i="4"/>
  <c r="I628" i="4" s="1"/>
  <c r="F628" i="4"/>
  <c r="M627" i="4"/>
  <c r="K627" i="4"/>
  <c r="I627" i="4"/>
  <c r="G627" i="4"/>
  <c r="F627" i="4"/>
  <c r="K625" i="4"/>
  <c r="M625" i="4" s="1"/>
  <c r="G625" i="4"/>
  <c r="I625" i="4" s="1"/>
  <c r="F625" i="4"/>
  <c r="M624" i="4"/>
  <c r="K624" i="4"/>
  <c r="I624" i="4"/>
  <c r="G624" i="4"/>
  <c r="F624" i="4"/>
  <c r="K623" i="4"/>
  <c r="M623" i="4" s="1"/>
  <c r="G623" i="4"/>
  <c r="I623" i="4" s="1"/>
  <c r="F623" i="4"/>
  <c r="M621" i="4"/>
  <c r="K621" i="4"/>
  <c r="I621" i="4"/>
  <c r="G621" i="4"/>
  <c r="F621" i="4"/>
  <c r="K620" i="4"/>
  <c r="M620" i="4" s="1"/>
  <c r="G620" i="4"/>
  <c r="I620" i="4" s="1"/>
  <c r="F620" i="4"/>
  <c r="M618" i="4"/>
  <c r="K618" i="4"/>
  <c r="I618" i="4"/>
  <c r="G618" i="4"/>
  <c r="F618" i="4"/>
  <c r="K617" i="4"/>
  <c r="M617" i="4" s="1"/>
  <c r="G617" i="4"/>
  <c r="I617" i="4" s="1"/>
  <c r="F617" i="4"/>
  <c r="C616" i="4"/>
  <c r="K615" i="4"/>
  <c r="M615" i="4" s="1"/>
  <c r="G615" i="4"/>
  <c r="I615" i="4" s="1"/>
  <c r="F615" i="4"/>
  <c r="M614" i="4"/>
  <c r="K614" i="4"/>
  <c r="I614" i="4"/>
  <c r="G614" i="4"/>
  <c r="F614" i="4"/>
  <c r="K613" i="4"/>
  <c r="M613" i="4" s="1"/>
  <c r="M639" i="4" s="1"/>
  <c r="M641" i="4" s="1"/>
  <c r="G613" i="4"/>
  <c r="I613" i="4" s="1"/>
  <c r="I639" i="4" s="1"/>
  <c r="I641" i="4" s="1"/>
  <c r="F613" i="4"/>
  <c r="F639" i="4" s="1"/>
  <c r="F641" i="4" s="1"/>
  <c r="F606" i="4"/>
  <c r="I605" i="4"/>
  <c r="C605" i="4"/>
  <c r="C607" i="4" s="1"/>
  <c r="K604" i="4"/>
  <c r="M604" i="4" s="1"/>
  <c r="G604" i="4"/>
  <c r="I604" i="4" s="1"/>
  <c r="F604" i="4"/>
  <c r="M603" i="4"/>
  <c r="K603" i="4"/>
  <c r="I603" i="4"/>
  <c r="G603" i="4"/>
  <c r="F603" i="4"/>
  <c r="K602" i="4"/>
  <c r="M602" i="4" s="1"/>
  <c r="G602" i="4"/>
  <c r="I602" i="4" s="1"/>
  <c r="F602" i="4"/>
  <c r="M601" i="4"/>
  <c r="K601" i="4"/>
  <c r="I601" i="4"/>
  <c r="G601" i="4"/>
  <c r="F601" i="4"/>
  <c r="K600" i="4"/>
  <c r="M600" i="4" s="1"/>
  <c r="G600" i="4"/>
  <c r="I600" i="4" s="1"/>
  <c r="F600" i="4"/>
  <c r="M599" i="4"/>
  <c r="K599" i="4"/>
  <c r="I599" i="4"/>
  <c r="G599" i="4"/>
  <c r="F599" i="4"/>
  <c r="K598" i="4"/>
  <c r="M598" i="4" s="1"/>
  <c r="G598" i="4"/>
  <c r="I598" i="4" s="1"/>
  <c r="F598" i="4"/>
  <c r="M597" i="4"/>
  <c r="K597" i="4"/>
  <c r="I597" i="4"/>
  <c r="G597" i="4"/>
  <c r="F597" i="4"/>
  <c r="K596" i="4"/>
  <c r="M596" i="4" s="1"/>
  <c r="G596" i="4"/>
  <c r="I596" i="4" s="1"/>
  <c r="F596" i="4"/>
  <c r="M595" i="4"/>
  <c r="K595" i="4"/>
  <c r="I595" i="4"/>
  <c r="G595" i="4"/>
  <c r="F595" i="4"/>
  <c r="K594" i="4"/>
  <c r="M594" i="4" s="1"/>
  <c r="G594" i="4"/>
  <c r="I594" i="4" s="1"/>
  <c r="F594" i="4"/>
  <c r="M593" i="4"/>
  <c r="K593" i="4"/>
  <c r="I593" i="4"/>
  <c r="G593" i="4"/>
  <c r="F593" i="4"/>
  <c r="K591" i="4"/>
  <c r="M591" i="4" s="1"/>
  <c r="G591" i="4"/>
  <c r="I591" i="4" s="1"/>
  <c r="I549" i="4" s="1"/>
  <c r="F591" i="4"/>
  <c r="M590" i="4"/>
  <c r="K590" i="4"/>
  <c r="I590" i="4"/>
  <c r="I548" i="4" s="1"/>
  <c r="G590" i="4"/>
  <c r="F590" i="4"/>
  <c r="K589" i="4"/>
  <c r="M589" i="4" s="1"/>
  <c r="G589" i="4"/>
  <c r="I589" i="4" s="1"/>
  <c r="I547" i="4" s="1"/>
  <c r="F589" i="4"/>
  <c r="M587" i="4"/>
  <c r="K587" i="4"/>
  <c r="G587" i="4"/>
  <c r="I587" i="4" s="1"/>
  <c r="I545" i="4" s="1"/>
  <c r="F587" i="4"/>
  <c r="K586" i="4"/>
  <c r="M586" i="4" s="1"/>
  <c r="G586" i="4"/>
  <c r="I586" i="4" s="1"/>
  <c r="I544" i="4" s="1"/>
  <c r="F586" i="4"/>
  <c r="M584" i="4"/>
  <c r="K584" i="4"/>
  <c r="I584" i="4"/>
  <c r="I542" i="4" s="1"/>
  <c r="G584" i="4"/>
  <c r="F584" i="4"/>
  <c r="K583" i="4"/>
  <c r="M583" i="4" s="1"/>
  <c r="M541" i="4" s="1"/>
  <c r="G583" i="4"/>
  <c r="I583" i="4" s="1"/>
  <c r="I541" i="4" s="1"/>
  <c r="F583" i="4"/>
  <c r="C582" i="4"/>
  <c r="K581" i="4"/>
  <c r="M581" i="4" s="1"/>
  <c r="M539" i="4" s="1"/>
  <c r="G581" i="4"/>
  <c r="I581" i="4" s="1"/>
  <c r="I539" i="4" s="1"/>
  <c r="F581" i="4"/>
  <c r="M580" i="4"/>
  <c r="K580" i="4"/>
  <c r="I580" i="4"/>
  <c r="G580" i="4"/>
  <c r="F580" i="4"/>
  <c r="F538" i="4" s="1"/>
  <c r="K579" i="4"/>
  <c r="M579" i="4" s="1"/>
  <c r="G579" i="4"/>
  <c r="I579" i="4" s="1"/>
  <c r="I537" i="4" s="1"/>
  <c r="F579" i="4"/>
  <c r="M570" i="4"/>
  <c r="I570" i="4"/>
  <c r="F570" i="4"/>
  <c r="C570" i="4"/>
  <c r="C571" i="4" s="1"/>
  <c r="C569" i="4"/>
  <c r="C568" i="4"/>
  <c r="M566" i="4"/>
  <c r="I566" i="4"/>
  <c r="F566" i="4"/>
  <c r="C566" i="4"/>
  <c r="M565" i="4"/>
  <c r="I565" i="4"/>
  <c r="F565" i="4"/>
  <c r="C565" i="4"/>
  <c r="M564" i="4"/>
  <c r="I564" i="4"/>
  <c r="F564" i="4"/>
  <c r="C564" i="4"/>
  <c r="M563" i="4"/>
  <c r="I563" i="4"/>
  <c r="F563" i="4"/>
  <c r="C563" i="4"/>
  <c r="M562" i="4"/>
  <c r="I562" i="4"/>
  <c r="F562" i="4"/>
  <c r="C562" i="4"/>
  <c r="C567" i="4" s="1"/>
  <c r="M561" i="4"/>
  <c r="I561" i="4"/>
  <c r="F561" i="4"/>
  <c r="C561" i="4"/>
  <c r="M560" i="4"/>
  <c r="I560" i="4"/>
  <c r="F560" i="4"/>
  <c r="C560" i="4"/>
  <c r="M559" i="4"/>
  <c r="I559" i="4"/>
  <c r="F559" i="4"/>
  <c r="C559" i="4"/>
  <c r="M558" i="4"/>
  <c r="I558" i="4"/>
  <c r="F558" i="4"/>
  <c r="C558" i="4"/>
  <c r="M557" i="4"/>
  <c r="I557" i="4"/>
  <c r="F557" i="4"/>
  <c r="C557" i="4"/>
  <c r="M556" i="4"/>
  <c r="I556" i="4"/>
  <c r="F556" i="4"/>
  <c r="C556" i="4"/>
  <c r="M555" i="4"/>
  <c r="I555" i="4"/>
  <c r="F555" i="4"/>
  <c r="C555" i="4"/>
  <c r="C551" i="4"/>
  <c r="M549" i="4"/>
  <c r="F549" i="4"/>
  <c r="C549" i="4"/>
  <c r="M548" i="4"/>
  <c r="F548" i="4"/>
  <c r="C548" i="4"/>
  <c r="M547" i="4"/>
  <c r="F547" i="4"/>
  <c r="C547" i="4"/>
  <c r="C550" i="4" s="1"/>
  <c r="M545" i="4"/>
  <c r="F545" i="4"/>
  <c r="C545" i="4"/>
  <c r="M544" i="4"/>
  <c r="F544" i="4"/>
  <c r="C544" i="4"/>
  <c r="M542" i="4"/>
  <c r="F542" i="4"/>
  <c r="C542" i="4"/>
  <c r="F541" i="4"/>
  <c r="C541" i="4"/>
  <c r="F539" i="4"/>
  <c r="C539" i="4"/>
  <c r="M538" i="4"/>
  <c r="I538" i="4"/>
  <c r="C538" i="4"/>
  <c r="F537" i="4"/>
  <c r="C537" i="4"/>
  <c r="C540" i="4" s="1"/>
  <c r="C529" i="4"/>
  <c r="C531" i="4" s="1"/>
  <c r="C528" i="4"/>
  <c r="C527" i="4"/>
  <c r="I526" i="4"/>
  <c r="M526" i="4" s="1"/>
  <c r="F526" i="4"/>
  <c r="M523" i="4"/>
  <c r="I523" i="4"/>
  <c r="F523" i="4"/>
  <c r="I522" i="4"/>
  <c r="M522" i="4" s="1"/>
  <c r="F522" i="4"/>
  <c r="M521" i="4"/>
  <c r="I521" i="4"/>
  <c r="F521" i="4"/>
  <c r="I520" i="4"/>
  <c r="M520" i="4" s="1"/>
  <c r="F520" i="4"/>
  <c r="M519" i="4"/>
  <c r="I519" i="4"/>
  <c r="F519" i="4"/>
  <c r="I518" i="4"/>
  <c r="M518" i="4" s="1"/>
  <c r="F518" i="4"/>
  <c r="M517" i="4"/>
  <c r="I517" i="4"/>
  <c r="F517" i="4"/>
  <c r="I516" i="4"/>
  <c r="M516" i="4" s="1"/>
  <c r="F516" i="4"/>
  <c r="M515" i="4"/>
  <c r="I515" i="4"/>
  <c r="F515" i="4"/>
  <c r="I514" i="4"/>
  <c r="M514" i="4" s="1"/>
  <c r="F514" i="4"/>
  <c r="M513" i="4"/>
  <c r="I513" i="4"/>
  <c r="F513" i="4"/>
  <c r="I512" i="4"/>
  <c r="M512" i="4" s="1"/>
  <c r="F512" i="4"/>
  <c r="C510" i="4"/>
  <c r="C509" i="4"/>
  <c r="M508" i="4"/>
  <c r="I508" i="4"/>
  <c r="F508" i="4"/>
  <c r="I507" i="4"/>
  <c r="M507" i="4" s="1"/>
  <c r="F507" i="4"/>
  <c r="M506" i="4"/>
  <c r="I506" i="4"/>
  <c r="F506" i="4"/>
  <c r="I505" i="4"/>
  <c r="M505" i="4" s="1"/>
  <c r="F505" i="4"/>
  <c r="M503" i="4"/>
  <c r="I503" i="4"/>
  <c r="F503" i="4"/>
  <c r="I501" i="4"/>
  <c r="M501" i="4" s="1"/>
  <c r="F501" i="4"/>
  <c r="M500" i="4"/>
  <c r="I500" i="4"/>
  <c r="F500" i="4"/>
  <c r="C499" i="4"/>
  <c r="M498" i="4"/>
  <c r="I498" i="4"/>
  <c r="F498" i="4"/>
  <c r="I497" i="4"/>
  <c r="M497" i="4" s="1"/>
  <c r="F497" i="4"/>
  <c r="M496" i="4"/>
  <c r="M529" i="4" s="1"/>
  <c r="M531" i="4" s="1"/>
  <c r="I496" i="4"/>
  <c r="F496" i="4"/>
  <c r="C490" i="4"/>
  <c r="F489" i="4"/>
  <c r="F488" i="4"/>
  <c r="F490" i="4" s="1"/>
  <c r="C488" i="4"/>
  <c r="M487" i="4"/>
  <c r="K487" i="4"/>
  <c r="I487" i="4"/>
  <c r="G487" i="4"/>
  <c r="F487" i="4"/>
  <c r="K486" i="4"/>
  <c r="M486" i="4" s="1"/>
  <c r="G486" i="4"/>
  <c r="I486" i="4" s="1"/>
  <c r="I426" i="4" s="1"/>
  <c r="F486" i="4"/>
  <c r="F485" i="4"/>
  <c r="K484" i="4"/>
  <c r="M484" i="4" s="1"/>
  <c r="M424" i="4" s="1"/>
  <c r="G484" i="4"/>
  <c r="I484" i="4" s="1"/>
  <c r="F484" i="4"/>
  <c r="M483" i="4"/>
  <c r="K483" i="4"/>
  <c r="I483" i="4"/>
  <c r="G483" i="4"/>
  <c r="F483" i="4"/>
  <c r="K482" i="4"/>
  <c r="M482" i="4" s="1"/>
  <c r="M422" i="4" s="1"/>
  <c r="G482" i="4"/>
  <c r="I482" i="4" s="1"/>
  <c r="F482" i="4"/>
  <c r="M481" i="4"/>
  <c r="K481" i="4"/>
  <c r="I481" i="4"/>
  <c r="G481" i="4"/>
  <c r="F481" i="4"/>
  <c r="K480" i="4"/>
  <c r="M480" i="4" s="1"/>
  <c r="M420" i="4" s="1"/>
  <c r="G480" i="4"/>
  <c r="I480" i="4" s="1"/>
  <c r="F480" i="4"/>
  <c r="M479" i="4"/>
  <c r="K479" i="4"/>
  <c r="I479" i="4"/>
  <c r="G479" i="4"/>
  <c r="F479" i="4"/>
  <c r="K478" i="4"/>
  <c r="M478" i="4" s="1"/>
  <c r="G478" i="4"/>
  <c r="I478" i="4" s="1"/>
  <c r="F478" i="4"/>
  <c r="M476" i="4"/>
  <c r="K476" i="4"/>
  <c r="I476" i="4"/>
  <c r="G476" i="4"/>
  <c r="F476" i="4"/>
  <c r="K475" i="4"/>
  <c r="M475" i="4" s="1"/>
  <c r="G475" i="4"/>
  <c r="I475" i="4" s="1"/>
  <c r="F475" i="4"/>
  <c r="M474" i="4"/>
  <c r="K474" i="4"/>
  <c r="I474" i="4"/>
  <c r="G474" i="4"/>
  <c r="F474" i="4"/>
  <c r="K473" i="4"/>
  <c r="M473" i="4" s="1"/>
  <c r="G473" i="4"/>
  <c r="I473" i="4" s="1"/>
  <c r="F473" i="4"/>
  <c r="M472" i="4"/>
  <c r="K472" i="4"/>
  <c r="I472" i="4"/>
  <c r="G472" i="4"/>
  <c r="F472" i="4"/>
  <c r="C470" i="4"/>
  <c r="M469" i="4"/>
  <c r="I469" i="4"/>
  <c r="F469" i="4"/>
  <c r="F409" i="4" s="1"/>
  <c r="M468" i="4"/>
  <c r="I468" i="4"/>
  <c r="F468" i="4"/>
  <c r="M467" i="4"/>
  <c r="I467" i="4"/>
  <c r="F467" i="4"/>
  <c r="F407" i="4" s="1"/>
  <c r="C461" i="4"/>
  <c r="F460" i="4"/>
  <c r="C459" i="4"/>
  <c r="M458" i="4"/>
  <c r="M427" i="4" s="1"/>
  <c r="K458" i="4"/>
  <c r="I458" i="4"/>
  <c r="G458" i="4"/>
  <c r="F458" i="4"/>
  <c r="F427" i="4" s="1"/>
  <c r="K457" i="4"/>
  <c r="M457" i="4" s="1"/>
  <c r="G457" i="4"/>
  <c r="I457" i="4" s="1"/>
  <c r="F457" i="4"/>
  <c r="F456" i="4"/>
  <c r="F425" i="4" s="1"/>
  <c r="K455" i="4"/>
  <c r="M455" i="4" s="1"/>
  <c r="G455" i="4"/>
  <c r="I455" i="4" s="1"/>
  <c r="F455" i="4"/>
  <c r="M454" i="4"/>
  <c r="M423" i="4" s="1"/>
  <c r="K454" i="4"/>
  <c r="I454" i="4"/>
  <c r="I423" i="4" s="1"/>
  <c r="G454" i="4"/>
  <c r="F454" i="4"/>
  <c r="F423" i="4" s="1"/>
  <c r="K453" i="4"/>
  <c r="M453" i="4" s="1"/>
  <c r="G453" i="4"/>
  <c r="I453" i="4" s="1"/>
  <c r="F453" i="4"/>
  <c r="M452" i="4"/>
  <c r="M421" i="4" s="1"/>
  <c r="K452" i="4"/>
  <c r="I452" i="4"/>
  <c r="I421" i="4" s="1"/>
  <c r="G452" i="4"/>
  <c r="F452" i="4"/>
  <c r="F421" i="4" s="1"/>
  <c r="K451" i="4"/>
  <c r="M451" i="4" s="1"/>
  <c r="G451" i="4"/>
  <c r="I451" i="4" s="1"/>
  <c r="F451" i="4"/>
  <c r="M450" i="4"/>
  <c r="M419" i="4" s="1"/>
  <c r="K450" i="4"/>
  <c r="I450" i="4"/>
  <c r="I419" i="4" s="1"/>
  <c r="G450" i="4"/>
  <c r="F450" i="4"/>
  <c r="F419" i="4" s="1"/>
  <c r="F183" i="4" s="1"/>
  <c r="K449" i="4"/>
  <c r="M449" i="4" s="1"/>
  <c r="G449" i="4"/>
  <c r="I449" i="4" s="1"/>
  <c r="F449" i="4"/>
  <c r="M447" i="4"/>
  <c r="M416" i="4" s="1"/>
  <c r="K447" i="4"/>
  <c r="I447" i="4"/>
  <c r="I416" i="4" s="1"/>
  <c r="G447" i="4"/>
  <c r="F447" i="4"/>
  <c r="F416" i="4" s="1"/>
  <c r="K446" i="4"/>
  <c r="M446" i="4" s="1"/>
  <c r="G446" i="4"/>
  <c r="I446" i="4" s="1"/>
  <c r="I415" i="4" s="1"/>
  <c r="F446" i="4"/>
  <c r="M445" i="4"/>
  <c r="M414" i="4" s="1"/>
  <c r="K445" i="4"/>
  <c r="I445" i="4"/>
  <c r="I414" i="4" s="1"/>
  <c r="G445" i="4"/>
  <c r="F445" i="4"/>
  <c r="F414" i="4" s="1"/>
  <c r="K444" i="4"/>
  <c r="M444" i="4" s="1"/>
  <c r="G444" i="4"/>
  <c r="I444" i="4" s="1"/>
  <c r="I413" i="4" s="1"/>
  <c r="F444" i="4"/>
  <c r="M443" i="4"/>
  <c r="M412" i="4" s="1"/>
  <c r="K443" i="4"/>
  <c r="I443" i="4"/>
  <c r="I412" i="4" s="1"/>
  <c r="G443" i="4"/>
  <c r="F443" i="4"/>
  <c r="F412" i="4" s="1"/>
  <c r="K440" i="4"/>
  <c r="M440" i="4" s="1"/>
  <c r="M409" i="4" s="1"/>
  <c r="G440" i="4"/>
  <c r="I440" i="4" s="1"/>
  <c r="I409" i="4" s="1"/>
  <c r="F440" i="4"/>
  <c r="M439" i="4"/>
  <c r="M408" i="4" s="1"/>
  <c r="M162" i="4" s="1"/>
  <c r="K439" i="4"/>
  <c r="I439" i="4"/>
  <c r="I408" i="4" s="1"/>
  <c r="G439" i="4"/>
  <c r="F439" i="4"/>
  <c r="K438" i="4"/>
  <c r="M438" i="4" s="1"/>
  <c r="G438" i="4"/>
  <c r="I438" i="4" s="1"/>
  <c r="F438" i="4"/>
  <c r="M432" i="4"/>
  <c r="M196" i="4" s="1"/>
  <c r="I432" i="4"/>
  <c r="F432" i="4"/>
  <c r="C432" i="4"/>
  <c r="C431" i="4"/>
  <c r="C430" i="4"/>
  <c r="C429" i="4"/>
  <c r="C428" i="4"/>
  <c r="K427" i="4"/>
  <c r="G427" i="4"/>
  <c r="M426" i="4"/>
  <c r="K426" i="4"/>
  <c r="G426" i="4"/>
  <c r="F426" i="4"/>
  <c r="K424" i="4"/>
  <c r="I424" i="4"/>
  <c r="G424" i="4"/>
  <c r="F424" i="4"/>
  <c r="K423" i="4"/>
  <c r="G423" i="4"/>
  <c r="K422" i="4"/>
  <c r="I422" i="4"/>
  <c r="G422" i="4"/>
  <c r="F422" i="4"/>
  <c r="K421" i="4"/>
  <c r="G421" i="4"/>
  <c r="K420" i="4"/>
  <c r="I420" i="4"/>
  <c r="G420" i="4"/>
  <c r="F420" i="4"/>
  <c r="K419" i="4"/>
  <c r="G419" i="4"/>
  <c r="M418" i="4"/>
  <c r="K418" i="4"/>
  <c r="I418" i="4"/>
  <c r="G418" i="4"/>
  <c r="F418" i="4"/>
  <c r="K416" i="4"/>
  <c r="G416" i="4"/>
  <c r="C416" i="4"/>
  <c r="K415" i="4"/>
  <c r="G415" i="4"/>
  <c r="F415" i="4"/>
  <c r="C415" i="4"/>
  <c r="K414" i="4"/>
  <c r="G414" i="4"/>
  <c r="C414" i="4"/>
  <c r="K413" i="4"/>
  <c r="G413" i="4"/>
  <c r="F413" i="4"/>
  <c r="C413" i="4"/>
  <c r="K412" i="4"/>
  <c r="G412" i="4"/>
  <c r="C412" i="4"/>
  <c r="C411" i="4"/>
  <c r="C410" i="4"/>
  <c r="K409" i="4"/>
  <c r="G409" i="4"/>
  <c r="C409" i="4"/>
  <c r="K408" i="4"/>
  <c r="G408" i="4"/>
  <c r="C408" i="4"/>
  <c r="K407" i="4"/>
  <c r="G407" i="4"/>
  <c r="C407" i="4"/>
  <c r="C400" i="4"/>
  <c r="F399" i="4"/>
  <c r="C398" i="4"/>
  <c r="M397" i="4"/>
  <c r="K397" i="4"/>
  <c r="I397" i="4"/>
  <c r="G397" i="4"/>
  <c r="F397" i="4"/>
  <c r="K396" i="4"/>
  <c r="M396" i="4" s="1"/>
  <c r="G396" i="4"/>
  <c r="I396" i="4" s="1"/>
  <c r="F396" i="4"/>
  <c r="F395" i="4"/>
  <c r="K394" i="4"/>
  <c r="M394" i="4" s="1"/>
  <c r="G394" i="4"/>
  <c r="I394" i="4" s="1"/>
  <c r="F394" i="4"/>
  <c r="M393" i="4"/>
  <c r="K393" i="4"/>
  <c r="I393" i="4"/>
  <c r="G393" i="4"/>
  <c r="F393" i="4"/>
  <c r="K392" i="4"/>
  <c r="M392" i="4" s="1"/>
  <c r="G392" i="4"/>
  <c r="I392" i="4" s="1"/>
  <c r="F392" i="4"/>
  <c r="M391" i="4"/>
  <c r="K391" i="4"/>
  <c r="I391" i="4"/>
  <c r="G391" i="4"/>
  <c r="F391" i="4"/>
  <c r="K390" i="4"/>
  <c r="M390" i="4" s="1"/>
  <c r="G390" i="4"/>
  <c r="I390" i="4" s="1"/>
  <c r="F390" i="4"/>
  <c r="M389" i="4"/>
  <c r="K389" i="4"/>
  <c r="I389" i="4"/>
  <c r="G389" i="4"/>
  <c r="F389" i="4"/>
  <c r="K388" i="4"/>
  <c r="M388" i="4" s="1"/>
  <c r="G388" i="4"/>
  <c r="I388" i="4" s="1"/>
  <c r="F388" i="4"/>
  <c r="M386" i="4"/>
  <c r="K386" i="4"/>
  <c r="I386" i="4"/>
  <c r="G386" i="4"/>
  <c r="F386" i="4"/>
  <c r="K385" i="4"/>
  <c r="M385" i="4" s="1"/>
  <c r="G385" i="4"/>
  <c r="I385" i="4" s="1"/>
  <c r="F385" i="4"/>
  <c r="M384" i="4"/>
  <c r="K384" i="4"/>
  <c r="I384" i="4"/>
  <c r="G384" i="4"/>
  <c r="F384" i="4"/>
  <c r="K383" i="4"/>
  <c r="M383" i="4" s="1"/>
  <c r="G383" i="4"/>
  <c r="I383" i="4" s="1"/>
  <c r="F383" i="4"/>
  <c r="M382" i="4"/>
  <c r="K382" i="4"/>
  <c r="I382" i="4"/>
  <c r="G382" i="4"/>
  <c r="F382" i="4"/>
  <c r="C380" i="4"/>
  <c r="M379" i="4"/>
  <c r="K379" i="4"/>
  <c r="I379" i="4"/>
  <c r="G379" i="4"/>
  <c r="F379" i="4"/>
  <c r="K378" i="4"/>
  <c r="M378" i="4" s="1"/>
  <c r="G378" i="4"/>
  <c r="I378" i="4" s="1"/>
  <c r="F378" i="4"/>
  <c r="M377" i="4"/>
  <c r="K377" i="4"/>
  <c r="I377" i="4"/>
  <c r="G377" i="4"/>
  <c r="F377" i="4"/>
  <c r="F398" i="4" s="1"/>
  <c r="F400" i="4" s="1"/>
  <c r="C371" i="4"/>
  <c r="F370" i="4"/>
  <c r="C369" i="4"/>
  <c r="M368" i="4"/>
  <c r="K368" i="4"/>
  <c r="I368" i="4"/>
  <c r="G368" i="4"/>
  <c r="F368" i="4"/>
  <c r="K367" i="4"/>
  <c r="M367" i="4" s="1"/>
  <c r="G367" i="4"/>
  <c r="I367" i="4" s="1"/>
  <c r="F367" i="4"/>
  <c r="F366" i="4"/>
  <c r="F337" i="4" s="1"/>
  <c r="K365" i="4"/>
  <c r="M365" i="4" s="1"/>
  <c r="G365" i="4"/>
  <c r="I365" i="4" s="1"/>
  <c r="F365" i="4"/>
  <c r="M364" i="4"/>
  <c r="K364" i="4"/>
  <c r="G364" i="4"/>
  <c r="I364" i="4" s="1"/>
  <c r="F364" i="4"/>
  <c r="F335" i="4" s="1"/>
  <c r="M363" i="4"/>
  <c r="K363" i="4"/>
  <c r="G363" i="4"/>
  <c r="I363" i="4" s="1"/>
  <c r="F363" i="4"/>
  <c r="K362" i="4"/>
  <c r="M362" i="4" s="1"/>
  <c r="I362" i="4"/>
  <c r="G362" i="4"/>
  <c r="F362" i="4"/>
  <c r="K361" i="4"/>
  <c r="M361" i="4" s="1"/>
  <c r="I361" i="4"/>
  <c r="G361" i="4"/>
  <c r="F361" i="4"/>
  <c r="F332" i="4" s="1"/>
  <c r="M360" i="4"/>
  <c r="K360" i="4"/>
  <c r="G360" i="4"/>
  <c r="I360" i="4" s="1"/>
  <c r="F360" i="4"/>
  <c r="F331" i="4" s="1"/>
  <c r="M359" i="4"/>
  <c r="K359" i="4"/>
  <c r="G359" i="4"/>
  <c r="I359" i="4" s="1"/>
  <c r="F359" i="4"/>
  <c r="K357" i="4"/>
  <c r="M357" i="4" s="1"/>
  <c r="I357" i="4"/>
  <c r="G357" i="4"/>
  <c r="F357" i="4"/>
  <c r="K356" i="4"/>
  <c r="M356" i="4" s="1"/>
  <c r="I356" i="4"/>
  <c r="G356" i="4"/>
  <c r="F356" i="4"/>
  <c r="M355" i="4"/>
  <c r="K355" i="4"/>
  <c r="G355" i="4"/>
  <c r="I355" i="4" s="1"/>
  <c r="F355" i="4"/>
  <c r="F326" i="4" s="1"/>
  <c r="M354" i="4"/>
  <c r="K354" i="4"/>
  <c r="G354" i="4"/>
  <c r="I354" i="4" s="1"/>
  <c r="F354" i="4"/>
  <c r="K353" i="4"/>
  <c r="M353" i="4" s="1"/>
  <c r="I353" i="4"/>
  <c r="G353" i="4"/>
  <c r="F353" i="4"/>
  <c r="C351" i="4"/>
  <c r="M350" i="4"/>
  <c r="K350" i="4"/>
  <c r="G350" i="4"/>
  <c r="I350" i="4" s="1"/>
  <c r="F350" i="4"/>
  <c r="F321" i="4" s="1"/>
  <c r="M349" i="4"/>
  <c r="K349" i="4"/>
  <c r="G349" i="4"/>
  <c r="I349" i="4" s="1"/>
  <c r="F349" i="4"/>
  <c r="K348" i="4"/>
  <c r="M348" i="4" s="1"/>
  <c r="I348" i="4"/>
  <c r="G348" i="4"/>
  <c r="F348" i="4"/>
  <c r="M341" i="4"/>
  <c r="I341" i="4"/>
  <c r="F341" i="4" s="1"/>
  <c r="C341" i="4"/>
  <c r="C340" i="4"/>
  <c r="C342" i="4" s="1"/>
  <c r="K339" i="4"/>
  <c r="M339" i="4" s="1"/>
  <c r="I339" i="4"/>
  <c r="G339" i="4"/>
  <c r="F339" i="4"/>
  <c r="M338" i="4"/>
  <c r="M190" i="4" s="1"/>
  <c r="K338" i="4"/>
  <c r="I338" i="4"/>
  <c r="G338" i="4"/>
  <c r="F338" i="4"/>
  <c r="F190" i="4" s="1"/>
  <c r="G337" i="4"/>
  <c r="K336" i="4"/>
  <c r="I336" i="4"/>
  <c r="G336" i="4"/>
  <c r="F336" i="4"/>
  <c r="M335" i="4"/>
  <c r="K335" i="4"/>
  <c r="M334" i="4" s="1"/>
  <c r="M186" i="4" s="1"/>
  <c r="G335" i="4"/>
  <c r="K334" i="4"/>
  <c r="G334" i="4"/>
  <c r="F334" i="4"/>
  <c r="F186" i="4" s="1"/>
  <c r="M333" i="4"/>
  <c r="K333" i="4"/>
  <c r="I333" i="4"/>
  <c r="G333" i="4"/>
  <c r="F333" i="4"/>
  <c r="M332" i="4"/>
  <c r="K332" i="4"/>
  <c r="I332" i="4"/>
  <c r="G332" i="4"/>
  <c r="M331" i="4"/>
  <c r="K331" i="4"/>
  <c r="I331" i="4"/>
  <c r="G331" i="4"/>
  <c r="M330" i="4"/>
  <c r="K330" i="4"/>
  <c r="M337" i="4" s="1"/>
  <c r="I330" i="4"/>
  <c r="G330" i="4"/>
  <c r="I335" i="4" s="1"/>
  <c r="F330" i="4"/>
  <c r="M328" i="4"/>
  <c r="K328" i="4"/>
  <c r="G328" i="4"/>
  <c r="F328" i="4"/>
  <c r="C328" i="4"/>
  <c r="K327" i="4"/>
  <c r="G327" i="4"/>
  <c r="F327" i="4"/>
  <c r="C327" i="4"/>
  <c r="M327" i="4" s="1"/>
  <c r="M326" i="4"/>
  <c r="K326" i="4"/>
  <c r="G326" i="4"/>
  <c r="I326" i="4" s="1"/>
  <c r="C326" i="4"/>
  <c r="K325" i="4"/>
  <c r="G325" i="4"/>
  <c r="F325" i="4"/>
  <c r="C325" i="4"/>
  <c r="I325" i="4" s="1"/>
  <c r="K324" i="4"/>
  <c r="I324" i="4"/>
  <c r="G324" i="4"/>
  <c r="F324" i="4"/>
  <c r="C324" i="4"/>
  <c r="C323" i="4"/>
  <c r="M321" i="4"/>
  <c r="K321" i="4"/>
  <c r="G321" i="4"/>
  <c r="I321" i="4" s="1"/>
  <c r="C321" i="4"/>
  <c r="K320" i="4"/>
  <c r="G320" i="4"/>
  <c r="F320" i="4"/>
  <c r="C320" i="4"/>
  <c r="I320" i="4" s="1"/>
  <c r="M319" i="4"/>
  <c r="K319" i="4"/>
  <c r="G319" i="4"/>
  <c r="I319" i="4" s="1"/>
  <c r="C319" i="4"/>
  <c r="F312" i="4"/>
  <c r="C311" i="4"/>
  <c r="C313" i="4" s="1"/>
  <c r="M310" i="4"/>
  <c r="K310" i="4"/>
  <c r="G310" i="4"/>
  <c r="I310" i="4" s="1"/>
  <c r="F310" i="4"/>
  <c r="M309" i="4"/>
  <c r="K309" i="4"/>
  <c r="G309" i="4"/>
  <c r="I309" i="4" s="1"/>
  <c r="F309" i="4"/>
  <c r="F308" i="4"/>
  <c r="K307" i="4"/>
  <c r="M307" i="4" s="1"/>
  <c r="I307" i="4"/>
  <c r="G307" i="4"/>
  <c r="F307" i="4"/>
  <c r="M306" i="4"/>
  <c r="K306" i="4"/>
  <c r="G306" i="4"/>
  <c r="I306" i="4" s="1"/>
  <c r="F306" i="4"/>
  <c r="M305" i="4"/>
  <c r="K305" i="4"/>
  <c r="G305" i="4"/>
  <c r="I305" i="4" s="1"/>
  <c r="F305" i="4"/>
  <c r="K304" i="4"/>
  <c r="M304" i="4" s="1"/>
  <c r="I304" i="4"/>
  <c r="G304" i="4"/>
  <c r="F304" i="4"/>
  <c r="K303" i="4"/>
  <c r="M303" i="4" s="1"/>
  <c r="I303" i="4"/>
  <c r="G303" i="4"/>
  <c r="F303" i="4"/>
  <c r="M302" i="4"/>
  <c r="K302" i="4"/>
  <c r="G302" i="4"/>
  <c r="I302" i="4" s="1"/>
  <c r="F302" i="4"/>
  <c r="M301" i="4"/>
  <c r="K301" i="4"/>
  <c r="G301" i="4"/>
  <c r="I301" i="4" s="1"/>
  <c r="F301" i="4"/>
  <c r="K299" i="4"/>
  <c r="M299" i="4" s="1"/>
  <c r="I299" i="4"/>
  <c r="G299" i="4"/>
  <c r="F299" i="4"/>
  <c r="K298" i="4"/>
  <c r="M298" i="4" s="1"/>
  <c r="I298" i="4"/>
  <c r="G298" i="4"/>
  <c r="F298" i="4"/>
  <c r="M297" i="4"/>
  <c r="K297" i="4"/>
  <c r="G297" i="4"/>
  <c r="I297" i="4" s="1"/>
  <c r="F297" i="4"/>
  <c r="M296" i="4"/>
  <c r="K296" i="4"/>
  <c r="G296" i="4"/>
  <c r="I296" i="4" s="1"/>
  <c r="F296" i="4"/>
  <c r="K295" i="4"/>
  <c r="M295" i="4" s="1"/>
  <c r="I295" i="4"/>
  <c r="G295" i="4"/>
  <c r="F295" i="4"/>
  <c r="C294" i="4"/>
  <c r="M293" i="4"/>
  <c r="K293" i="4"/>
  <c r="G293" i="4"/>
  <c r="I293" i="4" s="1"/>
  <c r="F293" i="4"/>
  <c r="M292" i="4"/>
  <c r="K292" i="4"/>
  <c r="G292" i="4"/>
  <c r="I292" i="4" s="1"/>
  <c r="F292" i="4"/>
  <c r="K291" i="4"/>
  <c r="M291" i="4" s="1"/>
  <c r="I291" i="4"/>
  <c r="G291" i="4"/>
  <c r="F291" i="4"/>
  <c r="F284" i="4"/>
  <c r="C283" i="4"/>
  <c r="C285" i="4" s="1"/>
  <c r="M282" i="4"/>
  <c r="M225" i="4" s="1"/>
  <c r="M191" i="4" s="1"/>
  <c r="K282" i="4"/>
  <c r="G282" i="4"/>
  <c r="I282" i="4" s="1"/>
  <c r="F282" i="4"/>
  <c r="M281" i="4"/>
  <c r="K281" i="4"/>
  <c r="G281" i="4"/>
  <c r="I281" i="4" s="1"/>
  <c r="F281" i="4"/>
  <c r="F280" i="4"/>
  <c r="K279" i="4"/>
  <c r="M279" i="4" s="1"/>
  <c r="I279" i="4"/>
  <c r="G279" i="4"/>
  <c r="F279" i="4"/>
  <c r="M278" i="4"/>
  <c r="K278" i="4"/>
  <c r="G278" i="4"/>
  <c r="I278" i="4" s="1"/>
  <c r="I221" i="4" s="1"/>
  <c r="I187" i="4" s="1"/>
  <c r="F278" i="4"/>
  <c r="M277" i="4"/>
  <c r="K277" i="4"/>
  <c r="G277" i="4"/>
  <c r="I277" i="4" s="1"/>
  <c r="I220" i="4" s="1"/>
  <c r="F277" i="4"/>
  <c r="K276" i="4"/>
  <c r="M276" i="4" s="1"/>
  <c r="I276" i="4"/>
  <c r="G276" i="4"/>
  <c r="F276" i="4"/>
  <c r="K275" i="4"/>
  <c r="M275" i="4" s="1"/>
  <c r="I275" i="4"/>
  <c r="G275" i="4"/>
  <c r="F275" i="4"/>
  <c r="M274" i="4"/>
  <c r="M217" i="4" s="1"/>
  <c r="K274" i="4"/>
  <c r="G274" i="4"/>
  <c r="I274" i="4" s="1"/>
  <c r="I217" i="4" s="1"/>
  <c r="I183" i="4" s="1"/>
  <c r="F274" i="4"/>
  <c r="F217" i="4" s="1"/>
  <c r="M273" i="4"/>
  <c r="K273" i="4"/>
  <c r="G273" i="4"/>
  <c r="I273" i="4" s="1"/>
  <c r="I216" i="4" s="1"/>
  <c r="I182" i="4" s="1"/>
  <c r="F273" i="4"/>
  <c r="K271" i="4"/>
  <c r="M271" i="4" s="1"/>
  <c r="I271" i="4"/>
  <c r="G271" i="4"/>
  <c r="F271" i="4"/>
  <c r="K270" i="4"/>
  <c r="M270" i="4" s="1"/>
  <c r="I270" i="4"/>
  <c r="G270" i="4"/>
  <c r="F270" i="4"/>
  <c r="M269" i="4"/>
  <c r="M212" i="4" s="1"/>
  <c r="K269" i="4"/>
  <c r="G269" i="4"/>
  <c r="I269" i="4" s="1"/>
  <c r="I212" i="4" s="1"/>
  <c r="I172" i="4" s="1"/>
  <c r="F269" i="4"/>
  <c r="F212" i="4" s="1"/>
  <c r="M268" i="4"/>
  <c r="K268" i="4"/>
  <c r="G268" i="4"/>
  <c r="I268" i="4" s="1"/>
  <c r="I211" i="4" s="1"/>
  <c r="I171" i="4" s="1"/>
  <c r="F268" i="4"/>
  <c r="K267" i="4"/>
  <c r="M267" i="4" s="1"/>
  <c r="I267" i="4"/>
  <c r="G267" i="4"/>
  <c r="F267" i="4"/>
  <c r="C266" i="4"/>
  <c r="M265" i="4"/>
  <c r="K265" i="4"/>
  <c r="G265" i="4"/>
  <c r="I265" i="4" s="1"/>
  <c r="F265" i="4"/>
  <c r="M264" i="4"/>
  <c r="K264" i="4"/>
  <c r="G264" i="4"/>
  <c r="I264" i="4" s="1"/>
  <c r="F264" i="4"/>
  <c r="K263" i="4"/>
  <c r="M263" i="4" s="1"/>
  <c r="I263" i="4"/>
  <c r="G263" i="4"/>
  <c r="F263" i="4"/>
  <c r="F283" i="4" s="1"/>
  <c r="F255" i="4"/>
  <c r="C254" i="4"/>
  <c r="C256" i="4" s="1"/>
  <c r="M253" i="4"/>
  <c r="K253" i="4"/>
  <c r="G253" i="4"/>
  <c r="I253" i="4" s="1"/>
  <c r="F253" i="4"/>
  <c r="M252" i="4"/>
  <c r="K252" i="4"/>
  <c r="G252" i="4"/>
  <c r="I252" i="4" s="1"/>
  <c r="F252" i="4"/>
  <c r="F251" i="4"/>
  <c r="K250" i="4"/>
  <c r="M250" i="4" s="1"/>
  <c r="I250" i="4"/>
  <c r="G250" i="4"/>
  <c r="F250" i="4"/>
  <c r="M249" i="4"/>
  <c r="K249" i="4"/>
  <c r="G249" i="4"/>
  <c r="I249" i="4" s="1"/>
  <c r="F249" i="4"/>
  <c r="M248" i="4"/>
  <c r="K248" i="4"/>
  <c r="G248" i="4"/>
  <c r="I248" i="4" s="1"/>
  <c r="F248" i="4"/>
  <c r="K247" i="4"/>
  <c r="M247" i="4" s="1"/>
  <c r="I247" i="4"/>
  <c r="G247" i="4"/>
  <c r="C247" i="4"/>
  <c r="F247" i="4" s="1"/>
  <c r="F219" i="4" s="1"/>
  <c r="F185" i="4" s="1"/>
  <c r="M246" i="4"/>
  <c r="K246" i="4"/>
  <c r="G246" i="4"/>
  <c r="I246" i="4" s="1"/>
  <c r="I218" i="4" s="1"/>
  <c r="F246" i="4"/>
  <c r="F218" i="4" s="1"/>
  <c r="F184" i="4" s="1"/>
  <c r="M245" i="4"/>
  <c r="K245" i="4"/>
  <c r="G245" i="4"/>
  <c r="I245" i="4" s="1"/>
  <c r="F245" i="4"/>
  <c r="K244" i="4"/>
  <c r="M244" i="4" s="1"/>
  <c r="M216" i="4" s="1"/>
  <c r="I244" i="4"/>
  <c r="G244" i="4"/>
  <c r="F244" i="4"/>
  <c r="K242" i="4"/>
  <c r="M242" i="4" s="1"/>
  <c r="I242" i="4"/>
  <c r="G242" i="4"/>
  <c r="F242" i="4"/>
  <c r="M241" i="4"/>
  <c r="K241" i="4"/>
  <c r="G241" i="4"/>
  <c r="I241" i="4" s="1"/>
  <c r="I213" i="4" s="1"/>
  <c r="F241" i="4"/>
  <c r="F213" i="4" s="1"/>
  <c r="F173" i="4" s="1"/>
  <c r="M240" i="4"/>
  <c r="K240" i="4"/>
  <c r="G240" i="4"/>
  <c r="I240" i="4" s="1"/>
  <c r="F240" i="4"/>
  <c r="K239" i="4"/>
  <c r="M239" i="4" s="1"/>
  <c r="M211" i="4" s="1"/>
  <c r="I239" i="4"/>
  <c r="G239" i="4"/>
  <c r="F239" i="4"/>
  <c r="K238" i="4"/>
  <c r="M238" i="4" s="1"/>
  <c r="I238" i="4"/>
  <c r="G238" i="4"/>
  <c r="F238" i="4"/>
  <c r="M236" i="4"/>
  <c r="K236" i="4"/>
  <c r="G236" i="4"/>
  <c r="I236" i="4" s="1"/>
  <c r="F236" i="4"/>
  <c r="M235" i="4"/>
  <c r="K235" i="4"/>
  <c r="G235" i="4"/>
  <c r="I235" i="4" s="1"/>
  <c r="F235" i="4"/>
  <c r="K234" i="4"/>
  <c r="M234" i="4" s="1"/>
  <c r="I234" i="4"/>
  <c r="G234" i="4"/>
  <c r="F234" i="4"/>
  <c r="M227" i="4"/>
  <c r="I227" i="4"/>
  <c r="C227" i="4"/>
  <c r="C226" i="4"/>
  <c r="C228" i="4" s="1"/>
  <c r="K225" i="4"/>
  <c r="G225" i="4"/>
  <c r="C225" i="4"/>
  <c r="C191" i="4" s="1"/>
  <c r="M224" i="4"/>
  <c r="K224" i="4"/>
  <c r="G224" i="4"/>
  <c r="F224" i="4"/>
  <c r="C224" i="4"/>
  <c r="F223" i="4"/>
  <c r="C223" i="4"/>
  <c r="C189" i="4" s="1"/>
  <c r="K222" i="4"/>
  <c r="I222" i="4"/>
  <c r="G222" i="4"/>
  <c r="F222" i="4"/>
  <c r="C222" i="4"/>
  <c r="K221" i="4"/>
  <c r="G221" i="4"/>
  <c r="C221" i="4"/>
  <c r="C187" i="4" s="1"/>
  <c r="C193" i="4" s="1"/>
  <c r="M220" i="4"/>
  <c r="K220" i="4"/>
  <c r="G220" i="4"/>
  <c r="F220" i="4"/>
  <c r="C220" i="4"/>
  <c r="K219" i="4"/>
  <c r="G219" i="4"/>
  <c r="C219" i="4"/>
  <c r="C185" i="4" s="1"/>
  <c r="K218" i="4"/>
  <c r="G218" i="4"/>
  <c r="C218" i="4"/>
  <c r="K217" i="4"/>
  <c r="G217" i="4"/>
  <c r="C217" i="4"/>
  <c r="C183" i="4" s="1"/>
  <c r="K216" i="4"/>
  <c r="G216" i="4"/>
  <c r="F216" i="4"/>
  <c r="C216" i="4"/>
  <c r="K214" i="4"/>
  <c r="G214" i="4"/>
  <c r="F214" i="4"/>
  <c r="C214" i="4"/>
  <c r="K213" i="4"/>
  <c r="G213" i="4"/>
  <c r="C213" i="4"/>
  <c r="K212" i="4"/>
  <c r="G212" i="4"/>
  <c r="C212" i="4"/>
  <c r="K211" i="4"/>
  <c r="G211" i="4"/>
  <c r="F211" i="4"/>
  <c r="C211" i="4"/>
  <c r="K210" i="4"/>
  <c r="G210" i="4"/>
  <c r="F210" i="4"/>
  <c r="C210" i="4"/>
  <c r="K208" i="4"/>
  <c r="I208" i="4"/>
  <c r="G208" i="4"/>
  <c r="C208" i="4"/>
  <c r="M207" i="4"/>
  <c r="K207" i="4"/>
  <c r="G207" i="4"/>
  <c r="F207" i="4"/>
  <c r="F166" i="4" s="1"/>
  <c r="C207" i="4"/>
  <c r="C209" i="4" s="1"/>
  <c r="C169" i="4" s="1"/>
  <c r="K206" i="4"/>
  <c r="I206" i="4"/>
  <c r="I165" i="4" s="1"/>
  <c r="G206" i="4"/>
  <c r="F206" i="4"/>
  <c r="C206" i="4"/>
  <c r="C196" i="4"/>
  <c r="C195" i="4"/>
  <c r="C197" i="4" s="1"/>
  <c r="C194" i="4"/>
  <c r="C190" i="4"/>
  <c r="I188" i="4"/>
  <c r="F188" i="4"/>
  <c r="C188" i="4"/>
  <c r="C186" i="4"/>
  <c r="C192" i="4" s="1"/>
  <c r="I184" i="4"/>
  <c r="C184" i="4"/>
  <c r="F182" i="4"/>
  <c r="C182" i="4"/>
  <c r="F174" i="4"/>
  <c r="C174" i="4"/>
  <c r="C173" i="4"/>
  <c r="C177" i="4" s="1"/>
  <c r="F172" i="4"/>
  <c r="C172" i="4"/>
  <c r="C176" i="4" s="1"/>
  <c r="F171" i="4"/>
  <c r="C171" i="4"/>
  <c r="C175" i="4" s="1"/>
  <c r="F170" i="4"/>
  <c r="C170" i="4"/>
  <c r="I167" i="4"/>
  <c r="C167" i="4"/>
  <c r="C166" i="4"/>
  <c r="C165" i="4"/>
  <c r="C168" i="4" s="1"/>
  <c r="M163" i="4"/>
  <c r="I163" i="4"/>
  <c r="F163" i="4"/>
  <c r="C163" i="4"/>
  <c r="I162" i="4"/>
  <c r="C162" i="4"/>
  <c r="F161" i="4"/>
  <c r="C161" i="4"/>
  <c r="F154" i="4"/>
  <c r="C153" i="4"/>
  <c r="C155" i="4" s="1"/>
  <c r="M152" i="4"/>
  <c r="K152" i="4"/>
  <c r="G152" i="4"/>
  <c r="I152" i="4" s="1"/>
  <c r="I94" i="4" s="1"/>
  <c r="F152" i="4"/>
  <c r="M151" i="4"/>
  <c r="K151" i="4"/>
  <c r="I151" i="4"/>
  <c r="G151" i="4"/>
  <c r="F151" i="4"/>
  <c r="K150" i="4"/>
  <c r="M150" i="4" s="1"/>
  <c r="M92" i="4" s="1"/>
  <c r="I150" i="4"/>
  <c r="G150" i="4"/>
  <c r="F150" i="4"/>
  <c r="M149" i="4"/>
  <c r="K149" i="4"/>
  <c r="I149" i="4"/>
  <c r="G149" i="4"/>
  <c r="F149" i="4"/>
  <c r="M148" i="4"/>
  <c r="K148" i="4"/>
  <c r="G148" i="4"/>
  <c r="I148" i="4" s="1"/>
  <c r="F148" i="4"/>
  <c r="M147" i="4"/>
  <c r="M153" i="4" s="1"/>
  <c r="M155" i="4" s="1"/>
  <c r="K147" i="4"/>
  <c r="I147" i="4"/>
  <c r="G147" i="4"/>
  <c r="F147" i="4"/>
  <c r="F153" i="4" s="1"/>
  <c r="F155" i="4" s="1"/>
  <c r="C142" i="4"/>
  <c r="F141" i="4"/>
  <c r="C140" i="4"/>
  <c r="M139" i="4"/>
  <c r="K139" i="4"/>
  <c r="I139" i="4"/>
  <c r="G139" i="4"/>
  <c r="F139" i="4"/>
  <c r="F94" i="4" s="1"/>
  <c r="M138" i="4"/>
  <c r="K138" i="4"/>
  <c r="G138" i="4"/>
  <c r="I138" i="4" s="1"/>
  <c r="I93" i="4" s="1"/>
  <c r="F138" i="4"/>
  <c r="M137" i="4"/>
  <c r="K137" i="4"/>
  <c r="I137" i="4"/>
  <c r="G137" i="4"/>
  <c r="F137" i="4"/>
  <c r="K136" i="4"/>
  <c r="M136" i="4" s="1"/>
  <c r="M91" i="4" s="1"/>
  <c r="I136" i="4"/>
  <c r="G136" i="4"/>
  <c r="F136" i="4"/>
  <c r="M135" i="4"/>
  <c r="M90" i="4" s="1"/>
  <c r="K135" i="4"/>
  <c r="I135" i="4"/>
  <c r="G135" i="4"/>
  <c r="F135" i="4"/>
  <c r="M134" i="4"/>
  <c r="K134" i="4"/>
  <c r="G134" i="4"/>
  <c r="I134" i="4" s="1"/>
  <c r="F134" i="4"/>
  <c r="F140" i="4" s="1"/>
  <c r="F142" i="4" s="1"/>
  <c r="C129" i="4"/>
  <c r="F128" i="4"/>
  <c r="C127" i="4"/>
  <c r="K126" i="4"/>
  <c r="G126" i="4"/>
  <c r="F126" i="4"/>
  <c r="K125" i="4"/>
  <c r="G125" i="4"/>
  <c r="F125" i="4"/>
  <c r="K124" i="4"/>
  <c r="G124" i="4"/>
  <c r="F124" i="4"/>
  <c r="M123" i="4"/>
  <c r="K123" i="4"/>
  <c r="I123" i="4"/>
  <c r="G123" i="4"/>
  <c r="F123" i="4"/>
  <c r="F91" i="4" s="1"/>
  <c r="M122" i="4"/>
  <c r="K122" i="4"/>
  <c r="G122" i="4"/>
  <c r="I122" i="4" s="1"/>
  <c r="F122" i="4"/>
  <c r="M121" i="4"/>
  <c r="M127" i="4" s="1"/>
  <c r="M129" i="4" s="1"/>
  <c r="K121" i="4"/>
  <c r="I121" i="4"/>
  <c r="I89" i="4" s="1"/>
  <c r="G121" i="4"/>
  <c r="F121" i="4"/>
  <c r="F127" i="4" s="1"/>
  <c r="F129" i="4" s="1"/>
  <c r="C116" i="4"/>
  <c r="F115" i="4"/>
  <c r="C114" i="4"/>
  <c r="K113" i="4"/>
  <c r="G113" i="4"/>
  <c r="F113" i="4"/>
  <c r="K112" i="4"/>
  <c r="G112" i="4"/>
  <c r="F112" i="4"/>
  <c r="K111" i="4"/>
  <c r="G111" i="4"/>
  <c r="F111" i="4"/>
  <c r="F92" i="4" s="1"/>
  <c r="M110" i="4"/>
  <c r="K110" i="4"/>
  <c r="G110" i="4"/>
  <c r="I110" i="4" s="1"/>
  <c r="I91" i="4" s="1"/>
  <c r="F110" i="4"/>
  <c r="M109" i="4"/>
  <c r="K109" i="4"/>
  <c r="I109" i="4"/>
  <c r="G109" i="4"/>
  <c r="F109" i="4"/>
  <c r="F114" i="4" s="1"/>
  <c r="K108" i="4"/>
  <c r="M108" i="4" s="1"/>
  <c r="I108" i="4"/>
  <c r="I114" i="4" s="1"/>
  <c r="G108" i="4"/>
  <c r="F108" i="4"/>
  <c r="M100" i="4"/>
  <c r="I100" i="4"/>
  <c r="F100" i="4" s="1"/>
  <c r="C100" i="4"/>
  <c r="C96" i="4"/>
  <c r="M94" i="4"/>
  <c r="C94" i="4"/>
  <c r="M93" i="4"/>
  <c r="F93" i="4"/>
  <c r="C93" i="4"/>
  <c r="I92" i="4"/>
  <c r="C92" i="4"/>
  <c r="C91" i="4"/>
  <c r="F90" i="4"/>
  <c r="C90" i="4"/>
  <c r="C95" i="4" s="1"/>
  <c r="F89" i="4"/>
  <c r="C89" i="4"/>
  <c r="C84" i="4"/>
  <c r="F83" i="4"/>
  <c r="I82" i="4"/>
  <c r="I84" i="4" s="1"/>
  <c r="C80" i="4"/>
  <c r="I79" i="4"/>
  <c r="F79" i="4"/>
  <c r="I78" i="4"/>
  <c r="F78" i="4"/>
  <c r="I77" i="4"/>
  <c r="F77" i="4"/>
  <c r="F20" i="4" s="1"/>
  <c r="I76" i="4"/>
  <c r="F76" i="4"/>
  <c r="I74" i="4"/>
  <c r="F74" i="4"/>
  <c r="I73" i="4"/>
  <c r="F73" i="4"/>
  <c r="I72" i="4"/>
  <c r="F72" i="4"/>
  <c r="F82" i="4" s="1"/>
  <c r="F84" i="4" s="1"/>
  <c r="C66" i="4"/>
  <c r="F65" i="4"/>
  <c r="C62" i="4"/>
  <c r="I61" i="4"/>
  <c r="I22" i="4" s="1"/>
  <c r="F61" i="4"/>
  <c r="I60" i="4"/>
  <c r="F60" i="4"/>
  <c r="I59" i="4"/>
  <c r="F59" i="4"/>
  <c r="I58" i="4"/>
  <c r="I19" i="4" s="1"/>
  <c r="F58" i="4"/>
  <c r="I56" i="4"/>
  <c r="I17" i="4" s="1"/>
  <c r="F56" i="4"/>
  <c r="I55" i="4"/>
  <c r="F55" i="4"/>
  <c r="I54" i="4"/>
  <c r="I64" i="4" s="1"/>
  <c r="I66" i="4" s="1"/>
  <c r="F54" i="4"/>
  <c r="F64" i="4" s="1"/>
  <c r="F66" i="4" s="1"/>
  <c r="C48" i="4"/>
  <c r="F47" i="4"/>
  <c r="F26" i="4" s="1"/>
  <c r="C44" i="4"/>
  <c r="C23" i="4" s="1"/>
  <c r="I43" i="4"/>
  <c r="F43" i="4"/>
  <c r="F22" i="4" s="1"/>
  <c r="I42" i="4"/>
  <c r="F42" i="4"/>
  <c r="F21" i="4" s="1"/>
  <c r="I41" i="4"/>
  <c r="F41" i="4"/>
  <c r="I40" i="4"/>
  <c r="F40" i="4"/>
  <c r="I38" i="4"/>
  <c r="F38" i="4"/>
  <c r="F17" i="4" s="1"/>
  <c r="I37" i="4"/>
  <c r="F37" i="4"/>
  <c r="F16" i="4" s="1"/>
  <c r="I36" i="4"/>
  <c r="I46" i="4" s="1"/>
  <c r="F36" i="4"/>
  <c r="F46" i="4" s="1"/>
  <c r="I26" i="4"/>
  <c r="C26" i="4"/>
  <c r="C27" i="4" s="1"/>
  <c r="C25" i="4"/>
  <c r="C24" i="4"/>
  <c r="C22" i="4"/>
  <c r="I21" i="4"/>
  <c r="C21" i="4"/>
  <c r="I20" i="4"/>
  <c r="C20" i="4"/>
  <c r="F19" i="4"/>
  <c r="C19" i="4"/>
  <c r="C17" i="4"/>
  <c r="I16" i="4"/>
  <c r="C16" i="4"/>
  <c r="I15" i="4"/>
  <c r="C15" i="4"/>
  <c r="F25" i="4" l="1"/>
  <c r="F27" i="4" s="1"/>
  <c r="F48" i="4"/>
  <c r="I116" i="4"/>
  <c r="I90" i="4"/>
  <c r="M89" i="4"/>
  <c r="M114" i="4"/>
  <c r="I153" i="4"/>
  <c r="I155" i="4" s="1"/>
  <c r="I25" i="4"/>
  <c r="I27" i="4" s="1"/>
  <c r="I48" i="4"/>
  <c r="F116" i="4"/>
  <c r="F99" i="4"/>
  <c r="F101" i="4" s="1"/>
  <c r="I140" i="4"/>
  <c r="I142" i="4" s="1"/>
  <c r="M254" i="4"/>
  <c r="M256" i="4" s="1"/>
  <c r="I127" i="4"/>
  <c r="I129" i="4" s="1"/>
  <c r="M140" i="4"/>
  <c r="M142" i="4" s="1"/>
  <c r="K485" i="4"/>
  <c r="M485" i="4" s="1"/>
  <c r="K395" i="4"/>
  <c r="M395" i="4" s="1"/>
  <c r="M398" i="4" s="1"/>
  <c r="M400" i="4" s="1"/>
  <c r="K366" i="4"/>
  <c r="M366" i="4" s="1"/>
  <c r="K456" i="4"/>
  <c r="M456" i="4" s="1"/>
  <c r="M425" i="4" s="1"/>
  <c r="K425" i="4"/>
  <c r="K337" i="4"/>
  <c r="M336" i="4" s="1"/>
  <c r="K308" i="4"/>
  <c r="M308" i="4" s="1"/>
  <c r="M311" i="4" s="1"/>
  <c r="M313" i="4" s="1"/>
  <c r="K280" i="4"/>
  <c r="M280" i="4" s="1"/>
  <c r="M223" i="4" s="1"/>
  <c r="M189" i="4" s="1"/>
  <c r="K251" i="4"/>
  <c r="M251" i="4" s="1"/>
  <c r="F254" i="4"/>
  <c r="F256" i="4" s="1"/>
  <c r="C322" i="4"/>
  <c r="M369" i="4"/>
  <c r="F408" i="4"/>
  <c r="F162" i="4" s="1"/>
  <c r="F459" i="4"/>
  <c r="C99" i="4"/>
  <c r="C101" i="4" s="1"/>
  <c r="K223" i="4"/>
  <c r="F227" i="4"/>
  <c r="I196" i="4"/>
  <c r="F196" i="4" s="1"/>
  <c r="M206" i="4"/>
  <c r="M165" i="4" s="1"/>
  <c r="M208" i="4"/>
  <c r="M167" i="4" s="1"/>
  <c r="I210" i="4"/>
  <c r="I170" i="4" s="1"/>
  <c r="I214" i="4"/>
  <c r="I219" i="4"/>
  <c r="I185" i="4" s="1"/>
  <c r="F225" i="4"/>
  <c r="F191" i="4" s="1"/>
  <c r="F311" i="4"/>
  <c r="F313" i="4" s="1"/>
  <c r="I327" i="4"/>
  <c r="I173" i="4" s="1"/>
  <c r="I328" i="4"/>
  <c r="F189" i="4"/>
  <c r="F285" i="4"/>
  <c r="F226" i="4"/>
  <c r="F208" i="4"/>
  <c r="F167" i="4" s="1"/>
  <c r="M210" i="4"/>
  <c r="M172" i="4"/>
  <c r="M213" i="4"/>
  <c r="M173" i="4" s="1"/>
  <c r="M214" i="4"/>
  <c r="M174" i="4" s="1"/>
  <c r="M183" i="4"/>
  <c r="M218" i="4"/>
  <c r="M184" i="4" s="1"/>
  <c r="M219" i="4"/>
  <c r="M185" i="4" s="1"/>
  <c r="M221" i="4"/>
  <c r="M187" i="4" s="1"/>
  <c r="M222" i="4"/>
  <c r="I224" i="4"/>
  <c r="I190" i="4" s="1"/>
  <c r="I225" i="4"/>
  <c r="M283" i="4"/>
  <c r="M324" i="4"/>
  <c r="M325" i="4"/>
  <c r="F15" i="4"/>
  <c r="M182" i="4"/>
  <c r="I207" i="4"/>
  <c r="I166" i="4" s="1"/>
  <c r="F221" i="4"/>
  <c r="F187" i="4" s="1"/>
  <c r="M320" i="4"/>
  <c r="M166" i="4" s="1"/>
  <c r="F369" i="4"/>
  <c r="M605" i="4"/>
  <c r="M537" i="4"/>
  <c r="I337" i="4"/>
  <c r="M488" i="4"/>
  <c r="M490" i="4" s="1"/>
  <c r="I607" i="4"/>
  <c r="I569" i="4"/>
  <c r="I571" i="4" s="1"/>
  <c r="G15" i="1" s="1"/>
  <c r="G456" i="4"/>
  <c r="I456" i="4" s="1"/>
  <c r="G485" i="4"/>
  <c r="I485" i="4" s="1"/>
  <c r="I488" i="4" s="1"/>
  <c r="I490" i="4" s="1"/>
  <c r="G395" i="4"/>
  <c r="I395" i="4" s="1"/>
  <c r="G366" i="4"/>
  <c r="I366" i="4" s="1"/>
  <c r="I369" i="4" s="1"/>
  <c r="G223" i="4"/>
  <c r="I334" i="4"/>
  <c r="I186" i="4" s="1"/>
  <c r="G425" i="4"/>
  <c r="I459" i="4"/>
  <c r="I407" i="4"/>
  <c r="I161" i="4" s="1"/>
  <c r="G251" i="4"/>
  <c r="I251" i="4" s="1"/>
  <c r="I254" i="4" s="1"/>
  <c r="I256" i="4" s="1"/>
  <c r="G280" i="4"/>
  <c r="I280" i="4" s="1"/>
  <c r="G308" i="4"/>
  <c r="I308" i="4" s="1"/>
  <c r="I311" i="4" s="1"/>
  <c r="I313" i="4" s="1"/>
  <c r="F319" i="4"/>
  <c r="F165" i="4" s="1"/>
  <c r="I398" i="4"/>
  <c r="I400" i="4" s="1"/>
  <c r="M407" i="4"/>
  <c r="M161" i="4" s="1"/>
  <c r="M413" i="4"/>
  <c r="M171" i="4" s="1"/>
  <c r="M415" i="4"/>
  <c r="I427" i="4"/>
  <c r="M459" i="4"/>
  <c r="F529" i="4"/>
  <c r="F531" i="4" s="1"/>
  <c r="I529" i="4"/>
  <c r="I531" i="4" s="1"/>
  <c r="F605" i="4"/>
  <c r="F744" i="4"/>
  <c r="M686" i="4"/>
  <c r="F795" i="4"/>
  <c r="F797" i="4" s="1"/>
  <c r="I744" i="4"/>
  <c r="I647" i="4"/>
  <c r="M688" i="4"/>
  <c r="C746" i="4"/>
  <c r="C693" i="4"/>
  <c r="C695" i="4" s="1"/>
  <c r="I795" i="4"/>
  <c r="I797" i="4" s="1"/>
  <c r="M744" i="4"/>
  <c r="M647" i="4"/>
  <c r="M795" i="4"/>
  <c r="M797" i="4" s="1"/>
  <c r="I340" i="4" l="1"/>
  <c r="I342" i="4" s="1"/>
  <c r="I371" i="4"/>
  <c r="F607" i="4"/>
  <c r="F569" i="4"/>
  <c r="F571" i="4" s="1"/>
  <c r="F461" i="4"/>
  <c r="F431" i="4"/>
  <c r="M116" i="4"/>
  <c r="M99" i="4"/>
  <c r="M101" i="4" s="1"/>
  <c r="I425" i="4"/>
  <c r="I99" i="4"/>
  <c r="I101" i="4" s="1"/>
  <c r="I746" i="4"/>
  <c r="I693" i="4"/>
  <c r="I695" i="4" s="1"/>
  <c r="G16" i="1" s="1"/>
  <c r="F371" i="4"/>
  <c r="F340" i="4"/>
  <c r="F342" i="4" s="1"/>
  <c r="I191" i="4"/>
  <c r="F228" i="4"/>
  <c r="M693" i="4"/>
  <c r="M695" i="4" s="1"/>
  <c r="M746" i="4"/>
  <c r="I431" i="4"/>
  <c r="I461" i="4"/>
  <c r="M188" i="4"/>
  <c r="M170" i="4"/>
  <c r="M371" i="4"/>
  <c r="M340" i="4"/>
  <c r="M342" i="4" s="1"/>
  <c r="F746" i="4"/>
  <c r="F693" i="4"/>
  <c r="F695" i="4" s="1"/>
  <c r="M461" i="4"/>
  <c r="M431" i="4"/>
  <c r="I223" i="4"/>
  <c r="I189" i="4" s="1"/>
  <c r="M607" i="4"/>
  <c r="M569" i="4"/>
  <c r="M571" i="4" s="1"/>
  <c r="M285" i="4"/>
  <c r="M226" i="4"/>
  <c r="I283" i="4"/>
  <c r="I174" i="4"/>
  <c r="I226" i="4" l="1"/>
  <c r="I285" i="4"/>
  <c r="G13" i="1"/>
  <c r="M228" i="4"/>
  <c r="M195" i="4"/>
  <c r="M197" i="4" s="1"/>
  <c r="F195" i="4"/>
  <c r="F197" i="4" s="1"/>
  <c r="I195" i="4" l="1"/>
  <c r="I197" i="4" s="1"/>
  <c r="G14" i="1" s="1"/>
  <c r="G22" i="1" s="1"/>
  <c r="I228" i="4"/>
  <c r="E16" i="1" l="1"/>
  <c r="E15" i="1"/>
  <c r="E14" i="1"/>
  <c r="E13" i="1"/>
  <c r="G25" i="1" l="1"/>
  <c r="G26" i="1" s="1"/>
  <c r="I16" i="1" l="1"/>
  <c r="K16" i="1" s="1"/>
  <c r="S16" i="1" s="1"/>
  <c r="U16" i="1" l="1"/>
  <c r="W16" i="1" s="1"/>
  <c r="O16" i="1"/>
  <c r="I14" i="1"/>
  <c r="I13" i="1"/>
  <c r="I19" i="1"/>
  <c r="I15" i="1"/>
  <c r="I20" i="1"/>
  <c r="Y16" i="1" l="1"/>
  <c r="I22" i="1"/>
</calcChain>
</file>

<file path=xl/sharedStrings.xml><?xml version="1.0" encoding="utf-8"?>
<sst xmlns="http://schemas.openxmlformats.org/spreadsheetml/2006/main" count="5185" uniqueCount="532">
  <si>
    <t>Allowed</t>
  </si>
  <si>
    <t>Revenue</t>
  </si>
  <si>
    <t>Rate/</t>
  </si>
  <si>
    <t>Adjustment</t>
  </si>
  <si>
    <t>kWh</t>
  </si>
  <si>
    <t>Schedule 16/18</t>
  </si>
  <si>
    <t>Schedule 24</t>
  </si>
  <si>
    <t>Schedule 36</t>
  </si>
  <si>
    <t>Schedule 40</t>
  </si>
  <si>
    <t>Lighting</t>
  </si>
  <si>
    <t xml:space="preserve"> </t>
  </si>
  <si>
    <t>Total</t>
  </si>
  <si>
    <t>Adjusted</t>
  </si>
  <si>
    <t>YES</t>
  </si>
  <si>
    <t>NO</t>
  </si>
  <si>
    <t>Washington Decoupling Mechanism Calculation</t>
  </si>
  <si>
    <t>Base for 9/15/16</t>
  </si>
  <si>
    <t>ACTUAL 12 mo ending</t>
  </si>
  <si>
    <t>Calendar Year 2016</t>
  </si>
  <si>
    <t>Calendar Year 2017</t>
  </si>
  <si>
    <t>Deferral Period 1</t>
  </si>
  <si>
    <t>Line No.</t>
  </si>
  <si>
    <t>Calculation</t>
  </si>
  <si>
    <t>September 15-30</t>
  </si>
  <si>
    <t>October</t>
  </si>
  <si>
    <t>November</t>
  </si>
  <si>
    <t>December</t>
  </si>
  <si>
    <t>January</t>
  </si>
  <si>
    <t>February</t>
  </si>
  <si>
    <t>March</t>
  </si>
  <si>
    <t>April</t>
  </si>
  <si>
    <t>May</t>
  </si>
  <si>
    <t>June</t>
  </si>
  <si>
    <t>(1)</t>
  </si>
  <si>
    <t>(2)</t>
  </si>
  <si>
    <t>(3)</t>
  </si>
  <si>
    <t>(4)</t>
  </si>
  <si>
    <t>(5)</t>
  </si>
  <si>
    <t>(8)</t>
  </si>
  <si>
    <t>(9)</t>
  </si>
  <si>
    <t>(10)</t>
  </si>
  <si>
    <t>(11)</t>
  </si>
  <si>
    <t>(12)</t>
  </si>
  <si>
    <t>(13)</t>
  </si>
  <si>
    <t>(14)</t>
  </si>
  <si>
    <t>(15)</t>
  </si>
  <si>
    <t>(16)</t>
  </si>
  <si>
    <t>(6)</t>
  </si>
  <si>
    <t>(7)</t>
  </si>
  <si>
    <t>SCH. 16 - Residential</t>
  </si>
  <si>
    <t>Avg Customers</t>
  </si>
  <si>
    <t>Decoupled Revenue per Customer</t>
  </si>
  <si>
    <t>Allowed Decoupled Revenue</t>
  </si>
  <si>
    <t>(1)*(2)</t>
  </si>
  <si>
    <t>Actual kWh</t>
  </si>
  <si>
    <t>Decoupled Revenue per kWh Rate</t>
  </si>
  <si>
    <t>Actual Decoupled Revenue</t>
  </si>
  <si>
    <t>(4)*(5)</t>
  </si>
  <si>
    <t>Deferral - (Surcharge)/Sur-credit</t>
  </si>
  <si>
    <t>(6)-(3)</t>
  </si>
  <si>
    <t>Interest on Deferral*</t>
  </si>
  <si>
    <t>Cumulative Deferral</t>
  </si>
  <si>
    <t>(7)+(8)</t>
  </si>
  <si>
    <t xml:space="preserve">2.5 % Deferral Trigger </t>
  </si>
  <si>
    <t>Trigger Threshold met?</t>
  </si>
  <si>
    <t>5% Cap</t>
  </si>
  <si>
    <t>5% Cap met?</t>
  </si>
  <si>
    <t>SCH. 24 - Small General Service (&lt;100 kW)</t>
  </si>
  <si>
    <t>Interest on Deferral</t>
  </si>
  <si>
    <t>SCH. 36 - Large General Service (&gt;100 kW, &lt;1,000 kW)</t>
  </si>
  <si>
    <t>SCH. 40 - Irrigation</t>
  </si>
  <si>
    <t>*Monthly FERC rate</t>
  </si>
  <si>
    <t>Line</t>
  </si>
  <si>
    <t>No.</t>
  </si>
  <si>
    <t>(A)</t>
  </si>
  <si>
    <t>(B)</t>
  </si>
  <si>
    <t>(C)</t>
  </si>
  <si>
    <t>(D)</t>
  </si>
  <si>
    <t>(E)</t>
  </si>
  <si>
    <t>(F)</t>
  </si>
  <si>
    <t>(G)</t>
  </si>
  <si>
    <t>Pacific Power &amp; Light Company</t>
  </si>
  <si>
    <t>Proposed</t>
  </si>
  <si>
    <t>Class</t>
  </si>
  <si>
    <t>Non Decoupled</t>
  </si>
  <si>
    <t>Decoupled</t>
  </si>
  <si>
    <t>Schedule 48/47</t>
  </si>
  <si>
    <t>Application of</t>
  </si>
  <si>
    <t>50% of Excess Earnings</t>
  </si>
  <si>
    <t xml:space="preserve"> Excess Earnings</t>
  </si>
  <si>
    <t>Deferral Trigger</t>
  </si>
  <si>
    <t>± 2.5 %</t>
  </si>
  <si>
    <t>Met?</t>
  </si>
  <si>
    <t>Surcharge/</t>
  </si>
  <si>
    <t>(Surcredit)</t>
  </si>
  <si>
    <t>State of Washington</t>
  </si>
  <si>
    <t>Proposed Schedule 93 - Decoupling Revenue Adjustment Calculation</t>
  </si>
  <si>
    <t>For Rates Effective February 1, 2018</t>
  </si>
  <si>
    <t>Exceeds</t>
  </si>
  <si>
    <t>Cap?</t>
  </si>
  <si>
    <t>Capped</t>
  </si>
  <si>
    <t>PACIFIC POWER &amp; LIGHT COMPANY</t>
  </si>
  <si>
    <t>STATE OF WASHINGTON</t>
  </si>
  <si>
    <t>12 MONTHS ENDED JUNE 2015</t>
  </si>
  <si>
    <t>(Including Effects of Unbilled Revenue, Unbilled MWh and Weather Normalization)</t>
  </si>
  <si>
    <t>Prior</t>
  </si>
  <si>
    <t>Effective</t>
  </si>
  <si>
    <t>Units</t>
  </si>
  <si>
    <t xml:space="preserve">Prior </t>
  </si>
  <si>
    <t>Dollars</t>
  </si>
  <si>
    <t>9/15/16</t>
  </si>
  <si>
    <t>9/15/17</t>
  </si>
  <si>
    <t>Actual</t>
  </si>
  <si>
    <t>Price</t>
  </si>
  <si>
    <t>SCHEDULE 15</t>
  </si>
  <si>
    <t>Outdoor Area Lighting Service-Grand Combined</t>
  </si>
  <si>
    <t>Mercury Vapor Lamp Charges</t>
  </si>
  <si>
    <t xml:space="preserve">     7,000 Lumens</t>
  </si>
  <si>
    <t xml:space="preserve">    21,000 Lumens</t>
  </si>
  <si>
    <t xml:space="preserve">    55,000 Lumens</t>
  </si>
  <si>
    <t>High Pressure Sodium Vapor Lamp Charges</t>
  </si>
  <si>
    <t xml:space="preserve">     5,800 Lumens</t>
  </si>
  <si>
    <t xml:space="preserve">    22,000 Lumens</t>
  </si>
  <si>
    <t xml:space="preserve">    50,000 Lumens</t>
  </si>
  <si>
    <t>Pole Charges</t>
  </si>
  <si>
    <t>NPC-Base - NPC per kWh *</t>
  </si>
  <si>
    <t>Total Bills</t>
  </si>
  <si>
    <t>Subtotal</t>
  </si>
  <si>
    <t xml:space="preserve">  Unbilled</t>
  </si>
  <si>
    <t>*Included in Generation Price</t>
  </si>
  <si>
    <t>Outdoor Area Lighting Service-Residential</t>
  </si>
  <si>
    <t>NPC-Base - NPC per kWh</t>
  </si>
  <si>
    <t>Outdoor Area Lighting Service-Commercial</t>
  </si>
  <si>
    <t>Outdoor Area Lighting Service-Industrial</t>
  </si>
  <si>
    <t>SCHEDULE 16/18</t>
  </si>
  <si>
    <t>Sch 16/18 Decoupling Rates</t>
  </si>
  <si>
    <t>September 15, 2016</t>
  </si>
  <si>
    <t>September 15, 2017</t>
  </si>
  <si>
    <t>Residential Service-Combined</t>
  </si>
  <si>
    <t>Total Revenue</t>
  </si>
  <si>
    <t>Fixed Basic Charge Rev</t>
  </si>
  <si>
    <t xml:space="preserve">  Basic Charge</t>
  </si>
  <si>
    <t>NPC Revenue</t>
  </si>
  <si>
    <t xml:space="preserve">  1st 600 kWh</t>
  </si>
  <si>
    <t>¢</t>
  </si>
  <si>
    <t xml:space="preserve">  All addt'l kWh</t>
  </si>
  <si>
    <t>Test Year Avg Customers</t>
  </si>
  <si>
    <t xml:space="preserve">  kW demand </t>
  </si>
  <si>
    <t>Test Year kWh</t>
  </si>
  <si>
    <t>Minimum kW Charge</t>
  </si>
  <si>
    <t>Annual Allowed Decoupled Revenue per Customer</t>
  </si>
  <si>
    <t xml:space="preserve">  kW demand in minimum</t>
  </si>
  <si>
    <t>Decoupled Rev per kWh Rate</t>
  </si>
  <si>
    <t>NPC-Base - 1st 600 kWh</t>
  </si>
  <si>
    <t>NPC-Base - All Addt'l kWh</t>
  </si>
  <si>
    <t>Total Rate - 1st 600 kWh</t>
  </si>
  <si>
    <t>Total Rate - All Addt'l kWh</t>
  </si>
  <si>
    <t xml:space="preserve">  Subtotal</t>
  </si>
  <si>
    <t xml:space="preserve">  Total</t>
  </si>
  <si>
    <t>SCHEDULE 16</t>
  </si>
  <si>
    <t>Residential Service</t>
  </si>
  <si>
    <t>Includes Schedule 16 Net Metering</t>
  </si>
  <si>
    <t>SCHEDULE 17</t>
  </si>
  <si>
    <t>SCHEDULE 18</t>
  </si>
  <si>
    <t>SCHEDULE 18X</t>
  </si>
  <si>
    <t>SCHEDULE 24</t>
  </si>
  <si>
    <t>Sch 24 Decoupling Rates</t>
  </si>
  <si>
    <t>September 15,2016</t>
  </si>
  <si>
    <t>Small General Service-Grand Combined</t>
  </si>
  <si>
    <t xml:space="preserve">Seasonal </t>
  </si>
  <si>
    <t xml:space="preserve">  Single Phase</t>
  </si>
  <si>
    <t xml:space="preserve">  Three Phase</t>
  </si>
  <si>
    <t xml:space="preserve">  Load Size &gt; 15 kW</t>
  </si>
  <si>
    <t>Basic Charge</t>
  </si>
  <si>
    <t>Total Basic Charges</t>
  </si>
  <si>
    <t xml:space="preserve">  All kW &gt;15</t>
  </si>
  <si>
    <t xml:space="preserve">  1st  1,000 kWh</t>
  </si>
  <si>
    <t xml:space="preserve">  Next 8,000 kWh</t>
  </si>
  <si>
    <t xml:space="preserve">  All additional kWh</t>
  </si>
  <si>
    <t xml:space="preserve">  Excess Kvar</t>
  </si>
  <si>
    <t>NPC-Base - 1st 1,000 kWh</t>
  </si>
  <si>
    <t>NPC-Base -Next 8,000 kWh</t>
  </si>
  <si>
    <t>NPC-Base - All Additional kWh</t>
  </si>
  <si>
    <t>Total Rate - 1st 1,000 kWh</t>
  </si>
  <si>
    <t>Total Rate - Next 8,000 kWh</t>
  </si>
  <si>
    <t>Total Rate - All Additional kWh</t>
  </si>
  <si>
    <t>Discounts</t>
  </si>
  <si>
    <t xml:space="preserve">   Load Size &gt; 15 kW</t>
  </si>
  <si>
    <t xml:space="preserve">  All kW</t>
  </si>
  <si>
    <t xml:space="preserve">  1st 1,000 kWh</t>
  </si>
  <si>
    <t xml:space="preserve">  High Voltage Charge</t>
  </si>
  <si>
    <t xml:space="preserve">  Load Size Discount</t>
  </si>
  <si>
    <t>Small General Service-Combined</t>
  </si>
  <si>
    <t>Small General Service-Residential</t>
  </si>
  <si>
    <t xml:space="preserve">  All kW&gt;15</t>
  </si>
  <si>
    <t>Small General Service-Commercial</t>
  </si>
  <si>
    <t>Includes Schedule 24 Net Metering</t>
  </si>
  <si>
    <t>Small General Service-Industrial</t>
  </si>
  <si>
    <t>SCHEDULE 24F</t>
  </si>
  <si>
    <t xml:space="preserve">  Single Phase (units)</t>
  </si>
  <si>
    <t>SCHEDULE 24FP</t>
  </si>
  <si>
    <t>Seasonal</t>
  </si>
  <si>
    <t>Total Monthly Bills</t>
  </si>
  <si>
    <t>SCHEDULE 33</t>
  </si>
  <si>
    <t>Partial Requirements Service</t>
  </si>
  <si>
    <t xml:space="preserve">  &lt;=100 kW</t>
  </si>
  <si>
    <t xml:space="preserve">  101 - 300 kW</t>
  </si>
  <si>
    <t xml:space="preserve">  &gt;300 kW</t>
  </si>
  <si>
    <t>Demand Charges</t>
  </si>
  <si>
    <t xml:space="preserve"> All kW</t>
  </si>
  <si>
    <t>Energy Charges</t>
  </si>
  <si>
    <t xml:space="preserve">  1st 40,000 kWh</t>
  </si>
  <si>
    <t xml:space="preserve">  Excess Kvarh</t>
  </si>
  <si>
    <t>NPC-Base - 1st 40,000 kWh</t>
  </si>
  <si>
    <t>NPC-Base - All additional kWh</t>
  </si>
  <si>
    <t xml:space="preserve">  Excess kVar</t>
  </si>
  <si>
    <t xml:space="preserve">  Excess kVarh</t>
  </si>
  <si>
    <t>High Voltage Charge--Primary</t>
  </si>
  <si>
    <t>Load Size Discount - Primary</t>
  </si>
  <si>
    <t>Standby kW</t>
  </si>
  <si>
    <t>Overrun kW</t>
  </si>
  <si>
    <t>Overrun kWh</t>
  </si>
  <si>
    <t>SCHEDULE 36</t>
  </si>
  <si>
    <t>Sch 36 Decoupling Rates</t>
  </si>
  <si>
    <t>Large General Service &lt; 1,000 kW-Grand Combined</t>
  </si>
  <si>
    <t xml:space="preserve"> Minimum kW</t>
  </si>
  <si>
    <t>Total Rate - 1st 40,000 kWh</t>
  </si>
  <si>
    <t>Total Rate - All additional kWh</t>
  </si>
  <si>
    <t>High Voltage Charge</t>
  </si>
  <si>
    <t>Load Size Discount</t>
  </si>
  <si>
    <t>Large General Service &lt; 1,000 kW-Commercial</t>
  </si>
  <si>
    <t>Large General Service &lt; 1,000 kW-Industrial</t>
  </si>
  <si>
    <t>SCHEDULE 40</t>
  </si>
  <si>
    <t>Sch 40 Decoupling Rates</t>
  </si>
  <si>
    <t>Agricultural Pumping Service-Grand Combined</t>
  </si>
  <si>
    <t>Annual Load Size Charge</t>
  </si>
  <si>
    <t xml:space="preserve">  Single Phase Bills</t>
  </si>
  <si>
    <t xml:space="preserve">  Three Phase Bills</t>
  </si>
  <si>
    <t xml:space="preserve">      &lt; 51 kW</t>
  </si>
  <si>
    <t xml:space="preserve">     &lt; 301 kW</t>
  </si>
  <si>
    <t xml:space="preserve">     &gt; 300 kW</t>
  </si>
  <si>
    <t>Monthly Bills</t>
  </si>
  <si>
    <t>Customer Count</t>
  </si>
  <si>
    <t>Annual Load Size kW Charge</t>
  </si>
  <si>
    <t xml:space="preserve">  Single Phase kW</t>
  </si>
  <si>
    <t xml:space="preserve">  Three Phase kW</t>
  </si>
  <si>
    <t>Single Phase Minimum Bills</t>
  </si>
  <si>
    <t>Three Phase &lt;51kW Minimum Bills</t>
  </si>
  <si>
    <t>KW in Minimum</t>
  </si>
  <si>
    <t xml:space="preserve">  Three Phase &lt;51kW, kW</t>
  </si>
  <si>
    <t xml:space="preserve">  All kWh</t>
  </si>
  <si>
    <t>NPC-Base - All kWh</t>
  </si>
  <si>
    <t>Total Rate - All kWh</t>
  </si>
  <si>
    <t>Single Phase Min</t>
  </si>
  <si>
    <t>Three Phase &lt;51kW Min</t>
  </si>
  <si>
    <t>Agricultural Pumping Service</t>
  </si>
  <si>
    <t>SCHEDULE 40X</t>
  </si>
  <si>
    <t>Agricultural Pumping Service-Industrial</t>
  </si>
  <si>
    <t>Proposed Effective 10/04/16</t>
  </si>
  <si>
    <t>Proposed Effective 09/15/17</t>
  </si>
  <si>
    <t xml:space="preserve">Distribution </t>
  </si>
  <si>
    <t>Distribution</t>
  </si>
  <si>
    <t>Transmission</t>
  </si>
  <si>
    <t>Generation</t>
  </si>
  <si>
    <t>SCHEDULE 47T</t>
  </si>
  <si>
    <t>Large Partial Requirements Service - Secondary</t>
  </si>
  <si>
    <t xml:space="preserve">  &lt;=3000 kW</t>
  </si>
  <si>
    <t xml:space="preserve">  &gt;3000 kW</t>
  </si>
  <si>
    <t xml:space="preserve">  &lt;=3000 kW variable</t>
  </si>
  <si>
    <t xml:space="preserve">  &gt;3000 kW variable</t>
  </si>
  <si>
    <t>SCHEDULE 48T</t>
  </si>
  <si>
    <t>Sch 48</t>
  </si>
  <si>
    <t>Large General Service 1,000 kW and over-Grand Combined</t>
  </si>
  <si>
    <t>Large General Service 1,000 kW and over-Combined</t>
  </si>
  <si>
    <t>Large General Service 1,000 kW and over-Secondary Combined</t>
  </si>
  <si>
    <t>Large General Service 1,000 kW and over-Secondary-Commercial</t>
  </si>
  <si>
    <t>Large General Service 1,000 kW and over-Secondary-Industrial</t>
  </si>
  <si>
    <t>Large General Service 1,000 kW and over-Primary-Combined</t>
  </si>
  <si>
    <t>Large General Service 1,000 kW and over-Primary-Commercial</t>
  </si>
  <si>
    <t>Large General Service 1,000 kW and over-Primary-Industrial</t>
  </si>
  <si>
    <t>Large General Service 1,000 kW and over-Commercial-Combined</t>
  </si>
  <si>
    <t>Large General Service 1,000 kW and over-Industrial-Combined</t>
  </si>
  <si>
    <t>Large General Service 30,000 kW and over-Primary Dedicated Facilities</t>
  </si>
  <si>
    <t xml:space="preserve">  &lt;=30000 kW</t>
  </si>
  <si>
    <t xml:space="preserve">  &gt;30000 kW</t>
  </si>
  <si>
    <t xml:space="preserve">  &gt;30000 kW variable</t>
  </si>
  <si>
    <t>SCHEDULE 51</t>
  </si>
  <si>
    <t xml:space="preserve">Street Lighting Service Company-Owned </t>
  </si>
  <si>
    <t>High Pressure Sodium Vapor</t>
  </si>
  <si>
    <t>Per Lamp Charges</t>
  </si>
  <si>
    <t xml:space="preserve">     9,500 Lumens</t>
  </si>
  <si>
    <t xml:space="preserve">     9,500 Lumens-Decorative Series 1</t>
  </si>
  <si>
    <t xml:space="preserve">     9,500 Lumens-Decorative Series 2</t>
  </si>
  <si>
    <t xml:space="preserve">     16,000 Lumens</t>
  </si>
  <si>
    <t xml:space="preserve">     16,000-Lumens Decorative Series 1</t>
  </si>
  <si>
    <t xml:space="preserve">    16,000-Lumens Decorative Series 2</t>
  </si>
  <si>
    <t xml:space="preserve">    27,500 Lumens</t>
  </si>
  <si>
    <t xml:space="preserve">LED </t>
  </si>
  <si>
    <t xml:space="preserve">    4,000 Lumens</t>
  </si>
  <si>
    <t xml:space="preserve">    6,200 Lumens</t>
  </si>
  <si>
    <t xml:space="preserve">    13,000 Lumens</t>
  </si>
  <si>
    <t xml:space="preserve">    16,800 Lumens</t>
  </si>
  <si>
    <t>Metal Halide</t>
  </si>
  <si>
    <t xml:space="preserve">    9,000 Lumens-Decorative Series 1</t>
  </si>
  <si>
    <t xml:space="preserve">    9,000 Lumens-Decorative Series 2</t>
  </si>
  <si>
    <t xml:space="preserve">   12,000 Lumens</t>
  </si>
  <si>
    <t xml:space="preserve">    12,000 Lumens-Decorative Series 1</t>
  </si>
  <si>
    <t xml:space="preserve">    12,000 Lumens-Decorative Series 2</t>
  </si>
  <si>
    <t xml:space="preserve">   19,500 Lumens</t>
  </si>
  <si>
    <t xml:space="preserve">   32,000 Lumens</t>
  </si>
  <si>
    <t>NPC-Base - All kWh *</t>
  </si>
  <si>
    <t>SCHEDULE 52</t>
  </si>
  <si>
    <t>Company-Owned Street Lighting Service</t>
  </si>
  <si>
    <t>Operation, Maintenance, Depreciation &amp; Fixed Costs</t>
  </si>
  <si>
    <t>Dusk to Dawn kWh</t>
  </si>
  <si>
    <t>Dusk to Midnight kWh</t>
  </si>
  <si>
    <t>Total Energy Rate per kWh</t>
  </si>
  <si>
    <t xml:space="preserve">    Subtotal</t>
  </si>
  <si>
    <t xml:space="preserve">    Unbilled</t>
  </si>
  <si>
    <t>SCHEDULE 53</t>
  </si>
  <si>
    <t>Customer-Owned Street Lighting Service - Grand Combined</t>
  </si>
  <si>
    <t>Non-Listed Lumen-Energy Only</t>
  </si>
  <si>
    <t>Listed Lumen-Energy Only</t>
  </si>
  <si>
    <t>SCHEDULE 53F</t>
  </si>
  <si>
    <t xml:space="preserve">Customer-Owned Street Lighting Service </t>
  </si>
  <si>
    <t xml:space="preserve">     5,800 Lumens-Energy Only</t>
  </si>
  <si>
    <t xml:space="preserve">     9,500 Lumens-Energy Only</t>
  </si>
  <si>
    <t xml:space="preserve">     16,000 Lumens-Energy Only</t>
  </si>
  <si>
    <t xml:space="preserve">     22,000 Lumens-Energy Only</t>
  </si>
  <si>
    <t xml:space="preserve">     27,500 Lumens-Energy Only</t>
  </si>
  <si>
    <t xml:space="preserve">     50,000 Lumens-Energy Only</t>
  </si>
  <si>
    <t xml:space="preserve">     9,000 Lumens-Energy Only</t>
  </si>
  <si>
    <t xml:space="preserve">    12,000 Lumens-Energy Only</t>
  </si>
  <si>
    <t xml:space="preserve">     19,500 Lumens-Energy Only</t>
  </si>
  <si>
    <t xml:space="preserve">     32,000 Lumens-Energy Only</t>
  </si>
  <si>
    <t xml:space="preserve">     107,800 Lumens-Energy Only</t>
  </si>
  <si>
    <t>Listed Lumen-Energy Only-above</t>
  </si>
  <si>
    <t>Total Energy Rate</t>
  </si>
  <si>
    <t>SCHEDULE 53M</t>
  </si>
  <si>
    <t>Customer-Owned Street Lighting Service</t>
  </si>
  <si>
    <t>Option A (Co. O&amp;M) kWh</t>
  </si>
  <si>
    <t>Option B (Cust. O&amp;M) kWh</t>
  </si>
  <si>
    <t>SCHEDULE 54</t>
  </si>
  <si>
    <t>Recreational Field Lighting</t>
  </si>
  <si>
    <t xml:space="preserve">  Basic Charge 1 Phase</t>
  </si>
  <si>
    <t xml:space="preserve">  Basic Charge 3 Phase</t>
  </si>
  <si>
    <t xml:space="preserve">  Total Bills</t>
  </si>
  <si>
    <t>SCHEDULE 57</t>
  </si>
  <si>
    <t>Mercury Vapor Street Lighting Service</t>
  </si>
  <si>
    <t>Overhead System on Wood Poles</t>
  </si>
  <si>
    <t>Horizontal Lamp Charges</t>
  </si>
  <si>
    <t>Vertical Lamp Charges</t>
  </si>
  <si>
    <t>Overhead System on Metal Poles</t>
  </si>
  <si>
    <t>Underground System</t>
  </si>
  <si>
    <t>Post 1977 System</t>
  </si>
  <si>
    <t>Contract</t>
  </si>
  <si>
    <t xml:space="preserve">     21,000 Lumens</t>
  </si>
  <si>
    <t>Washington TOTALS</t>
  </si>
  <si>
    <t>AGA</t>
  </si>
  <si>
    <t>Washington TOTALS with AGA</t>
  </si>
  <si>
    <t>Year 1</t>
  </si>
  <si>
    <t>Deferral</t>
  </si>
  <si>
    <t>Remaining in</t>
  </si>
  <si>
    <t>Balancing Account</t>
  </si>
  <si>
    <t>(H)</t>
  </si>
  <si>
    <t>(I)</t>
  </si>
  <si>
    <t>(J)</t>
  </si>
  <si>
    <t xml:space="preserve">  </t>
  </si>
  <si>
    <t>Table 3</t>
  </si>
  <si>
    <t>Revenue Detail</t>
  </si>
  <si>
    <t>PacifiCorp</t>
  </si>
  <si>
    <t>Semi-Annual Report</t>
  </si>
  <si>
    <t>Present Period Beginning</t>
  </si>
  <si>
    <t>Present Period Ending</t>
  </si>
  <si>
    <t>Elapsed Days</t>
  </si>
  <si>
    <t>Restating</t>
  </si>
  <si>
    <t>Annualizing</t>
  </si>
  <si>
    <t>Pro Forma</t>
  </si>
  <si>
    <t>Year 1 - Rate Case Effective Date</t>
  </si>
  <si>
    <t>BPA</t>
  </si>
  <si>
    <t>Total Restating</t>
  </si>
  <si>
    <t>Total Adj.</t>
  </si>
  <si>
    <r>
      <t>Rate Change</t>
    </r>
    <r>
      <rPr>
        <vertAlign val="superscript"/>
        <sz val="12"/>
        <rFont val="Times New Roman"/>
        <family val="1"/>
      </rPr>
      <t>2</t>
    </r>
  </si>
  <si>
    <t>Total Annualized</t>
  </si>
  <si>
    <t>Total Adj.Rev.</t>
  </si>
  <si>
    <r>
      <t>Rate Change</t>
    </r>
    <r>
      <rPr>
        <vertAlign val="superscript"/>
        <sz val="12"/>
        <rFont val="Times New Roman"/>
        <family val="1"/>
      </rPr>
      <t>3</t>
    </r>
  </si>
  <si>
    <t>Total Pro Forma</t>
  </si>
  <si>
    <t xml:space="preserve">Total </t>
  </si>
  <si>
    <t>Post Effective Days in Period</t>
  </si>
  <si>
    <t>Booked Revenues</t>
  </si>
  <si>
    <r>
      <t>Normalization</t>
    </r>
    <r>
      <rPr>
        <vertAlign val="superscript"/>
        <sz val="12"/>
        <rFont val="Times New Roman"/>
        <family val="1"/>
      </rPr>
      <t>1</t>
    </r>
  </si>
  <si>
    <t>Temperature</t>
  </si>
  <si>
    <t>Adj.</t>
  </si>
  <si>
    <t>Rev.</t>
  </si>
  <si>
    <t>Increase</t>
  </si>
  <si>
    <t>Effective 10/4/2016</t>
  </si>
  <si>
    <t>Restating and Annualized Adj.</t>
  </si>
  <si>
    <t>Effective 9/15/2017</t>
  </si>
  <si>
    <t>Restating,Annualized, &amp; Pro Forma Adj.</t>
  </si>
  <si>
    <t>Adjustments</t>
  </si>
  <si>
    <t>Residential</t>
  </si>
  <si>
    <t>RESIDENTIAL SALES</t>
  </si>
  <si>
    <t>Pro Forma Period Beginning</t>
  </si>
  <si>
    <t>02RESD00016</t>
  </si>
  <si>
    <t>Pro Forma Period Ending</t>
  </si>
  <si>
    <t>02RESD00017</t>
  </si>
  <si>
    <t>02RESD00018</t>
  </si>
  <si>
    <t>02RESD0018X</t>
  </si>
  <si>
    <t>18x</t>
  </si>
  <si>
    <t>Year 2 - Rate Case Effective Date</t>
  </si>
  <si>
    <t>02NETMT135</t>
  </si>
  <si>
    <t>02RGNSB024</t>
  </si>
  <si>
    <t>02RGNSB036</t>
  </si>
  <si>
    <t>02OALTO15R</t>
  </si>
  <si>
    <t>15r</t>
  </si>
  <si>
    <t>aga</t>
  </si>
  <si>
    <t>Chehalis Deferral</t>
  </si>
  <si>
    <t>def</t>
  </si>
  <si>
    <t>Rev Adjustment</t>
  </si>
  <si>
    <t>rev</t>
  </si>
  <si>
    <t>Acquisition Commitment</t>
  </si>
  <si>
    <t>acq</t>
  </si>
  <si>
    <t>Centralia Refund</t>
  </si>
  <si>
    <t>cent</t>
  </si>
  <si>
    <t>Merger Credit</t>
  </si>
  <si>
    <t>merger</t>
  </si>
  <si>
    <t>DSM</t>
  </si>
  <si>
    <t>dsm</t>
  </si>
  <si>
    <t>Blue Sky</t>
  </si>
  <si>
    <t>blue</t>
  </si>
  <si>
    <t>BPA Balancing Account</t>
  </si>
  <si>
    <t>bpa</t>
  </si>
  <si>
    <t>SMUD</t>
  </si>
  <si>
    <t>smud</t>
  </si>
  <si>
    <t>Unbilled Rev</t>
  </si>
  <si>
    <t>unbilled</t>
  </si>
  <si>
    <t>Commercial</t>
  </si>
  <si>
    <t>COMMERCIAL SALES</t>
  </si>
  <si>
    <t>02GNSV0024</t>
  </si>
  <si>
    <t>02GNSV024F</t>
  </si>
  <si>
    <t>24f</t>
  </si>
  <si>
    <t>02GNSV24FP</t>
  </si>
  <si>
    <t>24fp</t>
  </si>
  <si>
    <t>02LGSV0036</t>
  </si>
  <si>
    <t>02LGSV048T</t>
  </si>
  <si>
    <t>48t</t>
  </si>
  <si>
    <t>02OALT015N</t>
  </si>
  <si>
    <t>15n</t>
  </si>
  <si>
    <t>02RCFL0054</t>
  </si>
  <si>
    <t>Acquisition  Commitment</t>
  </si>
  <si>
    <t xml:space="preserve">DSM </t>
  </si>
  <si>
    <t>BPA Balance Acct</t>
  </si>
  <si>
    <t>Unbilled Rev.</t>
  </si>
  <si>
    <t>Industrial</t>
  </si>
  <si>
    <t>INDUSTRIAL SALES</t>
  </si>
  <si>
    <t>02PRSV47TM</t>
  </si>
  <si>
    <t>02LGSV048M</t>
  </si>
  <si>
    <t>48m</t>
  </si>
  <si>
    <t>BPA Balancing Acct</t>
  </si>
  <si>
    <t>Irrigation</t>
  </si>
  <si>
    <t>IRRIGATION SALES</t>
  </si>
  <si>
    <t>02APSV0040</t>
  </si>
  <si>
    <t>02APSV040X</t>
  </si>
  <si>
    <t>40x</t>
  </si>
  <si>
    <t>Irrigation Demand Charge</t>
  </si>
  <si>
    <t>irr</t>
  </si>
  <si>
    <t>BPA Adjustment Fee</t>
  </si>
  <si>
    <t>bpaadj</t>
  </si>
  <si>
    <t>Public Street &amp; Highway Lighting</t>
  </si>
  <si>
    <t>PUBLIC STREET&amp;HIGHWAY LIGHTING</t>
  </si>
  <si>
    <t>02COSL0052</t>
  </si>
  <si>
    <t>02CUSL053F</t>
  </si>
  <si>
    <t>53f</t>
  </si>
  <si>
    <t>02CUSL053M</t>
  </si>
  <si>
    <t>53m</t>
  </si>
  <si>
    <t>02HPSV0051</t>
  </si>
  <si>
    <t>02MVSL0057</t>
  </si>
  <si>
    <t>02CFR0012</t>
  </si>
  <si>
    <t>Sub Total</t>
  </si>
  <si>
    <t>Washington Total</t>
  </si>
  <si>
    <r>
      <rPr>
        <vertAlign val="superscript"/>
        <sz val="12"/>
        <rFont val="Times New Roman"/>
        <family val="1"/>
      </rPr>
      <t>1</t>
    </r>
    <r>
      <rPr>
        <sz val="11"/>
        <color theme="1"/>
        <rFont val="Calibri"/>
        <family val="2"/>
        <scheme val="minor"/>
      </rPr>
      <t xml:space="preserve"> Adjustments back out Schedule 191 (System Benefits Charge) -$12,746,461, SMUD $0, Acquisition Commitment $0, Centralia Refund $1, Merger Credits $0</t>
    </r>
  </si>
  <si>
    <t>Chehalis Deferral $0, Revenue Accounting Adjustments $19,559,715, Irrigation Demand Charge Accrual $0, DSM -$12,727,365, and Blue Sky -$209,421.</t>
  </si>
  <si>
    <r>
      <t>2</t>
    </r>
    <r>
      <rPr>
        <sz val="11"/>
        <color theme="1"/>
        <rFont val="Calibri"/>
        <family val="2"/>
        <scheme val="minor"/>
      </rPr>
      <t xml:space="preserve"> Impact for 95 days of the $5.7 million price increase effective October 4, 2016.</t>
    </r>
  </si>
  <si>
    <r>
      <t>3</t>
    </r>
    <r>
      <rPr>
        <sz val="11"/>
        <color theme="1"/>
        <rFont val="Calibri"/>
        <family val="2"/>
        <scheme val="minor"/>
      </rPr>
      <t xml:space="preserve"> Pro forma adjustment for the $8.0 million price increase scheduled to be effective September 15, 2017.</t>
    </r>
  </si>
  <si>
    <t>SBC</t>
  </si>
  <si>
    <t>Merger Credits</t>
  </si>
  <si>
    <t>Revenue Accounting Adj</t>
  </si>
  <si>
    <t>Irrigation Demand Charge Accrual</t>
  </si>
  <si>
    <t>Cap</t>
  </si>
  <si>
    <t>ON REVENUES FROM ELECTRIC SALES TO ULTIMATE CONSUMERS</t>
  </si>
  <si>
    <t>Present</t>
  </si>
  <si>
    <t>Curr.</t>
  </si>
  <si>
    <t>Base</t>
  </si>
  <si>
    <t>Sch.</t>
  </si>
  <si>
    <t>Avg.</t>
  </si>
  <si>
    <t>Revenues</t>
  </si>
  <si>
    <t>Description</t>
  </si>
  <si>
    <t>Cust.</t>
  </si>
  <si>
    <t>MWH</t>
  </si>
  <si>
    <t>($000)</t>
  </si>
  <si>
    <t>%</t>
  </si>
  <si>
    <t>(7)/(5)</t>
  </si>
  <si>
    <t>16/17/18</t>
  </si>
  <si>
    <t xml:space="preserve">  Total Residential</t>
  </si>
  <si>
    <t>Commercial &amp; Industrial</t>
  </si>
  <si>
    <t>Small General Service</t>
  </si>
  <si>
    <t>Large General Service &lt;1,000 kW</t>
  </si>
  <si>
    <t>40</t>
  </si>
  <si>
    <t>Partial Requirements Service =&gt; 1,000 kW</t>
  </si>
  <si>
    <t>Large General Service =&gt; 1,000 kW</t>
  </si>
  <si>
    <t>Large General Service =&gt; 30,000 kW</t>
  </si>
  <si>
    <t>48</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</si>
  <si>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</si>
  <si>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</si>
  <si>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</si>
  <si>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</si>
  <si>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</si>
  <si>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</si>
  <si>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</si>
  <si>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</si>
  <si>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</si>
  <si>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</si>
  <si>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</si>
  <si>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PROPOSED SCHEDULE 93 - DECOUPLING REVENUE ADJUSTMENT CALCULATION IMPACT</t>
  </si>
  <si>
    <t xml:space="preserve">Proposed </t>
  </si>
  <si>
    <t>(6)/(5)</t>
  </si>
  <si>
    <t>(K)</t>
  </si>
  <si>
    <t>(L)</t>
  </si>
  <si>
    <t>Earnings in Excess of Authorized Return on Equity *</t>
  </si>
  <si>
    <t>Note:</t>
  </si>
  <si>
    <t>* Commission Basis Report (CBR) operating results for 12 months ending June 30, 2017.</t>
  </si>
  <si>
    <t>12 Months Ended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</si>
</sst>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0.0%"/>
    <numFmt numFmtId="166" formatCode="_(* #,##0_);_(* \(#,##0\);_(* &quot;-&quot;??_);_(@_)"/>
    <numFmt numFmtId="167" formatCode="_(&quot;$&quot;* #,##0_);_(&quot;$&quot;* \(#,##0\);_(&quot;$&quot;* &quot;-&quot;??_);_(@_)"/>
    <numFmt numFmtId="168" formatCode="_(* #,##0.00_);_(* \(#,##0.00\);_(* &quot;-&quot;_);_(@_)"/>
    <numFmt numFmtId="169" formatCode="_(&quot;$&quot;* #,##0.00000_);_(&quot;$&quot;* \(#,##0.00000\);_(&quot;$&quot;* &quot;-&quot;??_);_(@_)"/>
    <numFmt numFmtId="170" formatCode="_(* #,##0.00000_);_(* \(#,##0.00000\);_(* &quot;-&quot;??_);_(@_)"/>
    <numFmt numFmtId="171" formatCode="0.000_)"/>
    <numFmt numFmtId="172" formatCode="&quot;$&quot;#,##0.00000_);\(&quot;$&quot;#,##0.00000\)"/>
    <numFmt numFmtId="173" formatCode="0.000000_)"/>
    <numFmt numFmtId="174" formatCode="0.00_)"/>
    <numFmt numFmtId="175" formatCode="#,##0.000_);\(#,##0.000\)"/>
    <numFmt numFmtId="176" formatCode="#,##0.0_);\(#,##0.0\)"/>
    <numFmt numFmtId="177" formatCode="0.000000000_)"/>
    <numFmt numFmtId="178" formatCode="_(* #,##0.000_);_(* \(#,##0.000\);_(* &quot;-&quot;??_);_(@_)"/>
    <numFmt numFmtId="179" formatCode="0.00000000_)"/>
    <numFmt numFmtId="180" formatCode="0.000"/>
    <numFmt numFmtId="181" formatCode="0.000000%"/>
    <numFmt numFmtId="182" formatCode="&quot;$&quot;#,##0.000000_);\(&quot;$&quot;#,##0.000000\)"/>
    <numFmt numFmtId="183" formatCode="0.0000%"/>
    <numFmt numFmtId="184" formatCode="0.000%"/>
    <numFmt numFmtId="185" formatCode="0.0000000%"/>
    <numFmt numFmtId="186" formatCode="#,##0.00000"/>
    <numFmt numFmtId="187" formatCode="_(* #,##0.00000000_);_(* \(#,##0.00000000\);_(* &quot;-&quot;??_);_(@_)"/>
    <numFmt numFmtId="188" formatCode="&quot;$&quot;#,##0.000_);\(&quot;$&quot;#,##0.000\)"/>
    <numFmt numFmtId="189" formatCode="#,##0.000"/>
    <numFmt numFmtId="190" formatCode="0.0000_)"/>
    <numFmt numFmtId="191" formatCode="_(&quot;$&quot;* #,##0.000000_);_(&quot;$&quot;* \(#,##0.000000\);_(&quot;$&quot;* &quot;-&quot;??_);_(@_)"/>
    <numFmt numFmtId="192" formatCode="&quot;$&quot;#,##0"/>
    <numFmt numFmtId="193" formatCode="&quot;$&quot;#,##0.00"/>
    <numFmt numFmtId="194" formatCode="0.00000000000000%"/>
  </numFmts>
  <fonts count="45">
    <font>
      <sz val="11"/>
      <color theme="1"/>
      <name val="Calibri"/>
      <family val="2"/>
      <scheme val="minor"/>
    </font>
    <font>
      <sz val="11"/>
      <color theme="1"/>
      <name val="Calibri"/>
      <family val="2"/>
      <scheme val="minor"/>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Arial MT"/>
    </font>
    <font>
      <b/>
      <sz val="11"/>
      <name val="Calibri"/>
      <family val="2"/>
      <scheme val="minor"/>
    </font>
    <font>
      <sz val="10"/>
      <name val="Arial"/>
      <family val="2"/>
    </font>
    <font>
      <sz val="12"/>
      <name val="Times New Roman"/>
      <family val="1"/>
    </font>
    <font>
      <i/>
      <sz val="12"/>
      <name val="Calibri"/>
      <family val="2"/>
      <scheme val="minor"/>
    </font>
    <font>
      <sz val="11"/>
      <name val="Times New Roman"/>
      <family val="1"/>
    </font>
    <font>
      <b/>
      <sz val="12"/>
      <color rgb="FFFF0000"/>
      <name val="Calibri"/>
      <family val="2"/>
      <scheme val="minor"/>
    </font>
    <font>
      <u/>
      <sz val="12"/>
      <color theme="1"/>
      <name val="Times New Roman"/>
      <family val="1"/>
    </font>
    <font>
      <sz val="12"/>
      <color theme="1"/>
      <name val="Times New Roman"/>
      <family val="1"/>
    </font>
    <font>
      <b/>
      <sz val="12"/>
      <color theme="1"/>
      <name val="Times New Roman"/>
      <family val="1"/>
    </font>
    <font>
      <b/>
      <sz val="14"/>
      <name val="Arial"/>
      <family val="2"/>
    </font>
    <font>
      <b/>
      <sz val="11"/>
      <name val="Arial"/>
      <family val="2"/>
    </font>
    <font>
      <b/>
      <sz val="11"/>
      <name val="Times New Roman"/>
      <family val="1"/>
    </font>
    <font>
      <b/>
      <sz val="12"/>
      <color indexed="8"/>
      <name val="Times New Roman"/>
      <family val="1"/>
    </font>
    <font>
      <sz val="12"/>
      <color indexed="10"/>
      <name val="Times New Roman"/>
      <family val="1"/>
    </font>
    <font>
      <sz val="12"/>
      <color indexed="12"/>
      <name val="Times New Roman"/>
      <family val="1"/>
    </font>
    <font>
      <sz val="12"/>
      <color indexed="8"/>
      <name val="Times New Roman"/>
      <family val="1"/>
    </font>
    <font>
      <sz val="12"/>
      <name val="Arial"/>
      <family val="2"/>
    </font>
    <font>
      <sz val="12"/>
      <color indexed="12"/>
      <name val="Arial"/>
      <family val="2"/>
    </font>
    <font>
      <b/>
      <u/>
      <sz val="12"/>
      <name val="Times New Roman"/>
      <family val="1"/>
    </font>
    <font>
      <b/>
      <sz val="12"/>
      <name val="Times New Roman"/>
      <family val="1"/>
    </font>
    <font>
      <sz val="12"/>
      <color indexed="48"/>
      <name val="Times New Roman"/>
      <family val="1"/>
    </font>
    <font>
      <sz val="12"/>
      <color indexed="56"/>
      <name val="Arial"/>
      <family val="2"/>
    </font>
    <font>
      <sz val="12"/>
      <color indexed="56"/>
      <name val="Times New Roman"/>
      <family val="1"/>
    </font>
    <font>
      <b/>
      <sz val="12"/>
      <color indexed="12"/>
      <name val="Times New Roman"/>
      <family val="1"/>
    </font>
    <font>
      <sz val="10"/>
      <color indexed="8"/>
      <name val="Times New Roman"/>
      <family val="1"/>
    </font>
    <font>
      <b/>
      <sz val="14"/>
      <name val="Times New Roman"/>
      <family val="1"/>
    </font>
    <font>
      <sz val="14"/>
      <name val="Times New Roman"/>
      <family val="1"/>
    </font>
    <font>
      <vertAlign val="superscript"/>
      <sz val="12"/>
      <name val="Times New Roman"/>
      <family val="1"/>
    </font>
    <font>
      <sz val="10"/>
      <name val="Times New Roman"/>
      <family val="1"/>
    </font>
    <font>
      <u/>
      <sz val="12"/>
      <name val="Times New Roman"/>
      <family val="1"/>
    </font>
    <font>
      <u val="singleAccounting"/>
      <sz val="12"/>
      <name val="Times New Roman"/>
      <family val="1"/>
    </font>
    <font>
      <u val="double"/>
      <sz val="12"/>
      <name val="Times New Roman"/>
      <family val="1"/>
    </font>
    <font>
      <b/>
      <sz val="14"/>
      <color indexed="8"/>
      <name val="Times New Roman"/>
      <family val="1"/>
    </font>
    <font>
      <b/>
      <sz val="11"/>
      <name val="TimesNewRomanPS"/>
    </font>
    <font>
      <sz val="11"/>
      <name val="TimesNewRomanPS"/>
    </font>
    <font>
      <b/>
      <sz val="11"/>
      <color indexed="8"/>
      <name val="TimesNewRomanPS"/>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8"/>
      </top>
      <bottom style="double">
        <color indexed="8"/>
      </bottom>
      <diagonal/>
    </border>
    <border>
      <left/>
      <right/>
      <top/>
      <bottom style="double">
        <color indexed="8"/>
      </bottom>
      <diagonal/>
    </border>
    <border>
      <left/>
      <right/>
      <top style="thin">
        <color indexed="64"/>
      </top>
      <bottom style="double">
        <color indexed="64"/>
      </bottom>
      <diagonal/>
    </border>
    <border>
      <left/>
      <right/>
      <top/>
      <bottom style="double">
        <color indexed="64"/>
      </bottom>
      <diagonal/>
    </border>
    <border>
      <left/>
      <right/>
      <top style="double">
        <color indexed="8"/>
      </top>
      <bottom/>
      <diagonal/>
    </border>
    <border>
      <left/>
      <right/>
      <top/>
      <bottom style="double">
        <color indexed="12"/>
      </bottom>
      <diagonal/>
    </border>
    <border>
      <left/>
      <right/>
      <top style="double">
        <color indexed="12"/>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1">
    <xf numFmtId="0" fontId="0" fillId="0" borderId="0"/>
    <xf numFmtId="43" fontId="1" fillId="0" borderId="0" applyFont="0" applyFill="0" applyBorder="0" applyAlignment="0" applyProtection="0"/>
    <xf numFmtId="41"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10" fillId="0" borderId="0" applyFont="0" applyFill="0" applyBorder="0" applyAlignment="0" applyProtection="0"/>
    <xf numFmtId="44" fontId="11" fillId="0" borderId="0" applyFont="0" applyFill="0" applyBorder="0" applyAlignment="0" applyProtection="0"/>
    <xf numFmtId="0" fontId="13" fillId="0" borderId="0"/>
    <xf numFmtId="0" fontId="11" fillId="0" borderId="0"/>
    <xf numFmtId="44" fontId="10"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11" fillId="0" borderId="0"/>
    <xf numFmtId="9" fontId="10" fillId="0" borderId="0" applyFont="0" applyFill="0" applyBorder="0" applyAlignment="0" applyProtection="0"/>
    <xf numFmtId="0" fontId="11" fillId="0" borderId="0"/>
    <xf numFmtId="0" fontId="11" fillId="0" borderId="0"/>
    <xf numFmtId="0" fontId="11" fillId="0" borderId="0"/>
    <xf numFmtId="0" fontId="11" fillId="0" borderId="0"/>
    <xf numFmtId="0" fontId="13" fillId="0" borderId="0"/>
  </cellStyleXfs>
  <cellXfs count="710">
    <xf numFmtId="0" fontId="0" fillId="0" borderId="0" xfId="0"/>
    <xf numFmtId="0" fontId="3" fillId="0" borderId="0" xfId="2" applyNumberFormat="1" applyFont="1"/>
    <xf numFmtId="0" fontId="4" fillId="0" borderId="0" xfId="2" applyNumberFormat="1" applyFont="1"/>
    <xf numFmtId="41" fontId="4" fillId="0" borderId="0" xfId="2" applyFont="1"/>
    <xf numFmtId="0" fontId="5" fillId="0" borderId="0" xfId="3" applyFont="1"/>
    <xf numFmtId="14" fontId="5" fillId="0" borderId="0" xfId="3" applyNumberFormat="1" applyFont="1"/>
    <xf numFmtId="0" fontId="6" fillId="0" borderId="0" xfId="2" applyNumberFormat="1" applyFont="1" applyAlignment="1">
      <alignment horizontal="centerContinuous"/>
    </xf>
    <xf numFmtId="0" fontId="3" fillId="0" borderId="0" xfId="2" applyNumberFormat="1" applyFont="1" applyFill="1"/>
    <xf numFmtId="0" fontId="4" fillId="0" borderId="0" xfId="2" applyNumberFormat="1" applyFont="1" applyFill="1"/>
    <xf numFmtId="41" fontId="7" fillId="0" borderId="0" xfId="2" applyFont="1" applyAlignment="1">
      <alignment horizontal="center"/>
    </xf>
    <xf numFmtId="41" fontId="3" fillId="0" borderId="0" xfId="2" applyFont="1" applyFill="1" applyAlignment="1">
      <alignment horizontal="center"/>
    </xf>
    <xf numFmtId="0" fontId="3" fillId="0" borderId="0" xfId="2" applyNumberFormat="1" applyFont="1" applyBorder="1" applyAlignment="1">
      <alignment horizontal="right"/>
    </xf>
    <xf numFmtId="164" fontId="4" fillId="0" borderId="0" xfId="2" applyNumberFormat="1" applyFont="1" applyFill="1" applyBorder="1" applyAlignment="1">
      <alignment horizontal="center"/>
    </xf>
    <xf numFmtId="0" fontId="5" fillId="2" borderId="1" xfId="3" applyFont="1" applyFill="1" applyBorder="1" applyAlignment="1">
      <alignment horizontal="centerContinuous"/>
    </xf>
    <xf numFmtId="0" fontId="5" fillId="2" borderId="2" xfId="3" applyFont="1" applyFill="1" applyBorder="1" applyAlignment="1">
      <alignment horizontal="centerContinuous"/>
    </xf>
    <xf numFmtId="0" fontId="5" fillId="2" borderId="3" xfId="3" applyFont="1" applyFill="1" applyBorder="1" applyAlignment="1">
      <alignment horizontal="centerContinuous"/>
    </xf>
    <xf numFmtId="0" fontId="5" fillId="3" borderId="1" xfId="3" applyFont="1" applyFill="1" applyBorder="1" applyAlignment="1">
      <alignment horizontal="centerContinuous"/>
    </xf>
    <xf numFmtId="0" fontId="5" fillId="3" borderId="2" xfId="3" applyFont="1" applyFill="1" applyBorder="1" applyAlignment="1">
      <alignment horizontal="centerContinuous"/>
    </xf>
    <xf numFmtId="164" fontId="4" fillId="0" borderId="0" xfId="2" applyNumberFormat="1" applyFont="1" applyBorder="1" applyAlignment="1">
      <alignment horizontal="center"/>
    </xf>
    <xf numFmtId="0" fontId="5" fillId="0" borderId="0" xfId="3" applyFont="1" applyFill="1"/>
    <xf numFmtId="164" fontId="3" fillId="0" borderId="1" xfId="2" applyNumberFormat="1" applyFont="1" applyBorder="1" applyAlignment="1">
      <alignment horizontal="centerContinuous"/>
    </xf>
    <xf numFmtId="164" fontId="3" fillId="0" borderId="2" xfId="2" applyNumberFormat="1" applyFont="1" applyBorder="1" applyAlignment="1">
      <alignment horizontal="centerContinuous"/>
    </xf>
    <xf numFmtId="164" fontId="3" fillId="0" borderId="3" xfId="2" applyNumberFormat="1" applyFont="1" applyBorder="1" applyAlignment="1">
      <alignment horizontal="centerContinuous"/>
    </xf>
    <xf numFmtId="164" fontId="4" fillId="0" borderId="4" xfId="2" applyNumberFormat="1" applyFont="1" applyBorder="1" applyAlignment="1">
      <alignment horizontal="center"/>
    </xf>
    <xf numFmtId="0" fontId="3" fillId="0" borderId="4" xfId="2" applyNumberFormat="1" applyFont="1" applyBorder="1" applyAlignment="1">
      <alignment horizontal="right"/>
    </xf>
    <xf numFmtId="41" fontId="4" fillId="0" borderId="4" xfId="2" applyFont="1" applyFill="1" applyBorder="1" applyAlignment="1">
      <alignment horizontal="center"/>
    </xf>
    <xf numFmtId="164" fontId="4" fillId="0" borderId="4" xfId="2" quotePrefix="1" applyNumberFormat="1" applyFont="1" applyBorder="1" applyAlignment="1">
      <alignment horizontal="center"/>
    </xf>
    <xf numFmtId="164" fontId="4" fillId="0" borderId="2" xfId="2" applyNumberFormat="1" applyFont="1" applyBorder="1" applyAlignment="1">
      <alignment horizontal="center"/>
    </xf>
    <xf numFmtId="0" fontId="4" fillId="0" borderId="0" xfId="2" quotePrefix="1" applyNumberFormat="1" applyFont="1" applyAlignment="1">
      <alignment horizontal="center"/>
    </xf>
    <xf numFmtId="164" fontId="4" fillId="0" borderId="0" xfId="2" quotePrefix="1" applyNumberFormat="1" applyFont="1" applyBorder="1" applyAlignment="1">
      <alignment horizontal="center"/>
    </xf>
    <xf numFmtId="0" fontId="4" fillId="0" borderId="0" xfId="2" quotePrefix="1" applyNumberFormat="1" applyFont="1" applyBorder="1" applyAlignment="1">
      <alignment horizontal="center"/>
    </xf>
    <xf numFmtId="41" fontId="4" fillId="0" borderId="0" xfId="2" quotePrefix="1" applyFont="1" applyFill="1" applyBorder="1" applyAlignment="1">
      <alignment horizontal="center"/>
    </xf>
    <xf numFmtId="165" fontId="4" fillId="0" borderId="0" xfId="4" applyNumberFormat="1" applyFont="1" applyBorder="1"/>
    <xf numFmtId="0" fontId="3" fillId="0" borderId="0" xfId="2" applyNumberFormat="1" applyFont="1" applyAlignment="1">
      <alignment horizontal="right"/>
    </xf>
    <xf numFmtId="0" fontId="3" fillId="0" borderId="0" xfId="2" applyNumberFormat="1" applyFont="1" applyFill="1" applyBorder="1" applyAlignment="1">
      <alignment horizontal="center"/>
    </xf>
    <xf numFmtId="1" fontId="9" fillId="0" borderId="0" xfId="5" applyNumberFormat="1" applyFont="1" applyFill="1" applyAlignment="1" applyProtection="1">
      <alignment horizontal="center"/>
    </xf>
    <xf numFmtId="41" fontId="4" fillId="0" borderId="0" xfId="2" quotePrefix="1" applyFont="1" applyBorder="1" applyAlignment="1">
      <alignment horizontal="center"/>
    </xf>
    <xf numFmtId="0" fontId="4" fillId="0" borderId="0" xfId="2" applyNumberFormat="1" applyFont="1" applyFill="1" applyAlignment="1">
      <alignment horizontal="right"/>
    </xf>
    <xf numFmtId="41" fontId="4" fillId="0" borderId="0" xfId="2" applyFont="1" applyFill="1" applyBorder="1"/>
    <xf numFmtId="41" fontId="4" fillId="0" borderId="0" xfId="2" applyFont="1" applyBorder="1" applyAlignment="1">
      <alignment horizontal="right"/>
    </xf>
    <xf numFmtId="166" fontId="5" fillId="0" borderId="0" xfId="6" applyNumberFormat="1" applyFont="1" applyFill="1" applyBorder="1"/>
    <xf numFmtId="0" fontId="4" fillId="0" borderId="0" xfId="2" applyNumberFormat="1" applyFont="1" applyAlignment="1">
      <alignment horizontal="right"/>
    </xf>
    <xf numFmtId="44" fontId="4" fillId="0" borderId="0" xfId="7" applyNumberFormat="1" applyFont="1" applyFill="1" applyBorder="1"/>
    <xf numFmtId="167" fontId="4" fillId="0" borderId="0" xfId="7" applyNumberFormat="1" applyFont="1" applyBorder="1"/>
    <xf numFmtId="44" fontId="7" fillId="0" borderId="0" xfId="7" applyNumberFormat="1" applyFont="1" applyBorder="1"/>
    <xf numFmtId="44" fontId="12" fillId="0" borderId="0" xfId="7" applyNumberFormat="1" applyFont="1" applyBorder="1"/>
    <xf numFmtId="167" fontId="4" fillId="0" borderId="0" xfId="7" applyNumberFormat="1" applyFont="1" applyFill="1" applyBorder="1"/>
    <xf numFmtId="167" fontId="4" fillId="0" borderId="0" xfId="7" quotePrefix="1" applyNumberFormat="1" applyFont="1" applyBorder="1" applyAlignment="1">
      <alignment horizontal="center"/>
    </xf>
    <xf numFmtId="41" fontId="4" fillId="0" borderId="0" xfId="2" applyFont="1" applyBorder="1" applyAlignment="1">
      <alignment horizontal="center"/>
    </xf>
    <xf numFmtId="168" fontId="4" fillId="0" borderId="0" xfId="2" applyNumberFormat="1" applyFont="1"/>
    <xf numFmtId="41" fontId="4" fillId="0" borderId="0" xfId="2" applyFont="1" applyFill="1"/>
    <xf numFmtId="169" fontId="4" fillId="0" borderId="0" xfId="7" applyNumberFormat="1" applyFont="1" applyFill="1" applyBorder="1"/>
    <xf numFmtId="169" fontId="4" fillId="0" borderId="0" xfId="7" applyNumberFormat="1" applyFont="1" applyBorder="1"/>
    <xf numFmtId="169" fontId="7" fillId="0" borderId="0" xfId="7" applyNumberFormat="1" applyFont="1" applyBorder="1"/>
    <xf numFmtId="167" fontId="4" fillId="0" borderId="0" xfId="7" quotePrefix="1" applyNumberFormat="1" applyFont="1" applyAlignment="1">
      <alignment horizontal="center"/>
    </xf>
    <xf numFmtId="167" fontId="4" fillId="0" borderId="0" xfId="7" applyNumberFormat="1" applyFont="1"/>
    <xf numFmtId="41" fontId="3" fillId="0" borderId="0" xfId="2" applyFont="1" applyFill="1" applyBorder="1"/>
    <xf numFmtId="42" fontId="3" fillId="0" borderId="0" xfId="8" applyNumberFormat="1" applyFont="1" applyFill="1" applyBorder="1" applyAlignment="1">
      <alignment horizontal="center"/>
    </xf>
    <xf numFmtId="42" fontId="4" fillId="0" borderId="0" xfId="8" quotePrefix="1" applyNumberFormat="1" applyFont="1" applyFill="1" applyAlignment="1">
      <alignment horizontal="center"/>
    </xf>
    <xf numFmtId="42" fontId="4" fillId="0" borderId="0" xfId="8" applyNumberFormat="1" applyFont="1" applyFill="1"/>
    <xf numFmtId="42" fontId="3" fillId="0" borderId="0" xfId="8" applyNumberFormat="1" applyFont="1" applyFill="1"/>
    <xf numFmtId="0" fontId="4" fillId="0" borderId="0" xfId="2" applyNumberFormat="1" applyFont="1" applyBorder="1"/>
    <xf numFmtId="42" fontId="4" fillId="0" borderId="0" xfId="8" quotePrefix="1" applyNumberFormat="1" applyFont="1" applyFill="1" applyBorder="1" applyAlignment="1">
      <alignment horizontal="center"/>
    </xf>
    <xf numFmtId="42" fontId="3" fillId="0" borderId="0" xfId="8" applyNumberFormat="1" applyFont="1" applyFill="1" applyBorder="1"/>
    <xf numFmtId="42" fontId="14" fillId="0" borderId="0" xfId="8" applyNumberFormat="1" applyFont="1" applyFill="1" applyBorder="1"/>
    <xf numFmtId="0" fontId="4" fillId="0" borderId="4" xfId="2" applyNumberFormat="1" applyFont="1" applyBorder="1"/>
    <xf numFmtId="41" fontId="4" fillId="0" borderId="4" xfId="2" quotePrefix="1" applyFont="1" applyBorder="1" applyAlignment="1">
      <alignment horizontal="center"/>
    </xf>
    <xf numFmtId="42" fontId="3" fillId="0" borderId="4" xfId="8" applyNumberFormat="1" applyFont="1" applyFill="1" applyBorder="1" applyAlignment="1">
      <alignment horizontal="center"/>
    </xf>
    <xf numFmtId="42" fontId="4" fillId="0" borderId="4" xfId="8" quotePrefix="1" applyNumberFormat="1" applyFont="1" applyFill="1" applyBorder="1" applyAlignment="1">
      <alignment horizontal="center"/>
    </xf>
    <xf numFmtId="42" fontId="3" fillId="0" borderId="4" xfId="8" applyNumberFormat="1" applyFont="1" applyFill="1" applyBorder="1"/>
    <xf numFmtId="0" fontId="4" fillId="0" borderId="0" xfId="2" applyNumberFormat="1" applyFont="1" applyBorder="1" applyAlignment="1">
      <alignment horizontal="center"/>
    </xf>
    <xf numFmtId="0" fontId="3" fillId="0" borderId="0" xfId="2" applyNumberFormat="1" applyFont="1" applyBorder="1"/>
    <xf numFmtId="0" fontId="3" fillId="0" borderId="4" xfId="2" applyNumberFormat="1" applyFont="1" applyBorder="1"/>
    <xf numFmtId="0" fontId="4" fillId="0" borderId="0" xfId="2" quotePrefix="1" applyNumberFormat="1" applyFont="1" applyBorder="1"/>
    <xf numFmtId="166" fontId="5" fillId="0" borderId="0" xfId="1" applyNumberFormat="1" applyFont="1"/>
    <xf numFmtId="0" fontId="5" fillId="0" borderId="0" xfId="3" applyNumberFormat="1" applyFont="1"/>
    <xf numFmtId="0" fontId="15" fillId="0" borderId="0" xfId="0" applyFont="1" applyAlignment="1">
      <alignment horizontal="center"/>
    </xf>
    <xf numFmtId="0" fontId="15" fillId="0" borderId="0" xfId="0" applyFont="1"/>
    <xf numFmtId="0" fontId="16" fillId="0" borderId="0" xfId="0" applyFont="1"/>
    <xf numFmtId="0" fontId="17" fillId="0" borderId="0" xfId="0" applyFont="1"/>
    <xf numFmtId="0" fontId="16" fillId="0" borderId="0" xfId="0" quotePrefix="1" applyFont="1" applyAlignment="1">
      <alignment horizontal="center"/>
    </xf>
    <xf numFmtId="0" fontId="16" fillId="0" borderId="0" xfId="0" applyFont="1" applyAlignment="1">
      <alignment horizontal="center"/>
    </xf>
    <xf numFmtId="5" fontId="16" fillId="0" borderId="0" xfId="0" applyNumberFormat="1" applyFont="1"/>
    <xf numFmtId="6" fontId="16" fillId="0" borderId="0" xfId="0" applyNumberFormat="1" applyFont="1"/>
    <xf numFmtId="5" fontId="15" fillId="0" borderId="0" xfId="0" applyNumberFormat="1" applyFont="1"/>
    <xf numFmtId="8" fontId="15" fillId="0" borderId="0" xfId="0" applyNumberFormat="1" applyFont="1"/>
    <xf numFmtId="0" fontId="16" fillId="0" borderId="0" xfId="0" quotePrefix="1" applyFont="1"/>
    <xf numFmtId="0" fontId="17" fillId="0" borderId="0" xfId="0" applyFont="1" applyAlignment="1">
      <alignment horizontal="centerContinuous"/>
    </xf>
    <xf numFmtId="0" fontId="16" fillId="0" borderId="0" xfId="0" applyFont="1" applyAlignment="1">
      <alignment horizontal="centerContinuous"/>
    </xf>
    <xf numFmtId="5" fontId="16" fillId="0" borderId="0" xfId="0" applyNumberFormat="1" applyFont="1" applyAlignment="1">
      <alignment horizontal="center"/>
    </xf>
    <xf numFmtId="9" fontId="16" fillId="0" borderId="0" xfId="0" applyNumberFormat="1" applyFont="1" applyAlignment="1">
      <alignment horizontal="center"/>
    </xf>
    <xf numFmtId="0" fontId="18" fillId="0" borderId="0" xfId="9" applyFont="1" applyFill="1" applyAlignment="1"/>
    <xf numFmtId="0" fontId="11" fillId="0" borderId="0" xfId="9" applyFill="1" applyBorder="1"/>
    <xf numFmtId="0" fontId="11" fillId="0" borderId="0" xfId="9" applyFill="1"/>
    <xf numFmtId="0" fontId="19" fillId="0" borderId="0" xfId="9" quotePrefix="1" applyNumberFormat="1" applyFont="1" applyFill="1" applyAlignment="1"/>
    <xf numFmtId="0" fontId="20" fillId="0" borderId="0" xfId="9" quotePrefix="1" applyFont="1" applyFill="1" applyAlignment="1" applyProtection="1"/>
    <xf numFmtId="0" fontId="20" fillId="0" borderId="0" xfId="9" quotePrefix="1" applyFont="1" applyFill="1" applyAlignment="1" applyProtection="1">
      <alignment horizontal="centerContinuous"/>
    </xf>
    <xf numFmtId="0" fontId="19" fillId="0" borderId="0" xfId="9" applyFont="1" applyFill="1" applyAlignment="1" applyProtection="1">
      <alignment horizontal="centerContinuous"/>
    </xf>
    <xf numFmtId="37" fontId="19" fillId="0" borderId="0" xfId="9" applyNumberFormat="1" applyFont="1" applyFill="1" applyAlignment="1" applyProtection="1">
      <alignment horizontal="centerContinuous"/>
    </xf>
    <xf numFmtId="0" fontId="19" fillId="0" borderId="0" xfId="9" applyFont="1" applyFill="1" applyProtection="1"/>
    <xf numFmtId="37" fontId="20" fillId="0" borderId="0" xfId="9" applyNumberFormat="1" applyFont="1" applyFill="1" applyAlignment="1" applyProtection="1">
      <alignment horizontal="center"/>
    </xf>
    <xf numFmtId="0" fontId="20" fillId="0" borderId="0" xfId="9" applyFont="1" applyFill="1" applyProtection="1"/>
    <xf numFmtId="0" fontId="20" fillId="0" borderId="0" xfId="9" applyFont="1" applyFill="1" applyAlignment="1" applyProtection="1">
      <alignment horizontal="center"/>
    </xf>
    <xf numFmtId="0" fontId="21" fillId="0" borderId="0" xfId="9" applyFont="1" applyFill="1" applyAlignment="1" applyProtection="1">
      <alignment horizontal="center"/>
    </xf>
    <xf numFmtId="0" fontId="20" fillId="0" borderId="0" xfId="9" applyFont="1" applyFill="1" applyBorder="1" applyAlignment="1" applyProtection="1">
      <alignment horizontal="center"/>
    </xf>
    <xf numFmtId="0" fontId="20" fillId="0" borderId="0" xfId="9" quotePrefix="1" applyFont="1" applyFill="1" applyAlignment="1" applyProtection="1">
      <alignment horizontal="center"/>
    </xf>
    <xf numFmtId="37" fontId="20" fillId="0" borderId="5" xfId="9" applyNumberFormat="1" applyFont="1" applyFill="1" applyBorder="1" applyAlignment="1" applyProtection="1">
      <alignment horizontal="center"/>
    </xf>
    <xf numFmtId="0" fontId="20" fillId="0" borderId="5" xfId="9" applyFont="1" applyFill="1" applyBorder="1" applyAlignment="1" applyProtection="1">
      <alignment horizontal="center"/>
    </xf>
    <xf numFmtId="0" fontId="20" fillId="0" borderId="5" xfId="9" applyFont="1" applyFill="1" applyBorder="1" applyProtection="1"/>
    <xf numFmtId="0" fontId="22" fillId="0" borderId="0" xfId="9" applyFont="1" applyFill="1"/>
    <xf numFmtId="5" fontId="11" fillId="0" borderId="0" xfId="9" applyNumberFormat="1" applyFill="1" applyProtection="1"/>
    <xf numFmtId="37" fontId="11" fillId="0" borderId="0" xfId="9" applyNumberFormat="1" applyFill="1"/>
    <xf numFmtId="7" fontId="23" fillId="0" borderId="0" xfId="10" applyNumberFormat="1" applyFont="1" applyFill="1"/>
    <xf numFmtId="5" fontId="24" fillId="0" borderId="0" xfId="9" applyNumberFormat="1" applyFont="1" applyFill="1" applyProtection="1"/>
    <xf numFmtId="7" fontId="23" fillId="0" borderId="0" xfId="9" applyNumberFormat="1" applyFont="1" applyFill="1"/>
    <xf numFmtId="5" fontId="11" fillId="0" borderId="0" xfId="9" applyNumberFormat="1" applyFill="1"/>
    <xf numFmtId="0" fontId="23" fillId="0" borderId="0" xfId="10" applyNumberFormat="1" applyFont="1" applyFill="1"/>
    <xf numFmtId="0" fontId="23" fillId="0" borderId="0" xfId="9" applyFont="1" applyFill="1"/>
    <xf numFmtId="7" fontId="23" fillId="0" borderId="0" xfId="10" applyNumberFormat="1" applyFont="1" applyFill="1" applyBorder="1"/>
    <xf numFmtId="0" fontId="11" fillId="0" borderId="0" xfId="11" applyFont="1" applyFill="1"/>
    <xf numFmtId="0" fontId="11" fillId="0" borderId="0" xfId="11" applyFill="1"/>
    <xf numFmtId="37" fontId="11" fillId="0" borderId="0" xfId="11" applyNumberFormat="1" applyFill="1"/>
    <xf numFmtId="0" fontId="11" fillId="0" borderId="0" xfId="11" applyFill="1" applyBorder="1"/>
    <xf numFmtId="5" fontId="24" fillId="0" borderId="0" xfId="11" applyNumberFormat="1" applyFont="1" applyFill="1" applyProtection="1"/>
    <xf numFmtId="5" fontId="11" fillId="0" borderId="0" xfId="11" applyNumberFormat="1" applyFill="1"/>
    <xf numFmtId="5" fontId="11" fillId="0" borderId="0" xfId="9" applyNumberFormat="1" applyFill="1" applyBorder="1" applyProtection="1"/>
    <xf numFmtId="37" fontId="11" fillId="0" borderId="6" xfId="9" applyNumberFormat="1" applyFont="1" applyFill="1" applyBorder="1" applyProtection="1"/>
    <xf numFmtId="5" fontId="24" fillId="0" borderId="6" xfId="9" applyNumberFormat="1" applyFont="1" applyFill="1" applyBorder="1" applyProtection="1"/>
    <xf numFmtId="5" fontId="24" fillId="0" borderId="7" xfId="9" applyNumberFormat="1" applyFont="1" applyFill="1" applyBorder="1" applyProtection="1"/>
    <xf numFmtId="0" fontId="11" fillId="0" borderId="0" xfId="9" quotePrefix="1" applyFont="1" applyFill="1"/>
    <xf numFmtId="37" fontId="11" fillId="0" borderId="0" xfId="9" applyNumberFormat="1" applyFont="1" applyFill="1" applyBorder="1" applyProtection="1"/>
    <xf numFmtId="5" fontId="24" fillId="0" borderId="0" xfId="9" applyNumberFormat="1" applyFont="1" applyFill="1" applyBorder="1" applyProtection="1"/>
    <xf numFmtId="37" fontId="11" fillId="0" borderId="0" xfId="9" applyNumberFormat="1" applyFill="1" applyProtection="1"/>
    <xf numFmtId="0" fontId="11" fillId="0" borderId="0" xfId="9" applyFill="1" applyProtection="1"/>
    <xf numFmtId="0" fontId="25" fillId="0" borderId="0" xfId="12" applyFont="1" applyFill="1" applyBorder="1"/>
    <xf numFmtId="0" fontId="25" fillId="0" borderId="0" xfId="12" applyFont="1" applyFill="1" applyBorder="1" applyAlignment="1">
      <alignment horizontal="right"/>
    </xf>
    <xf numFmtId="166" fontId="25" fillId="0" borderId="0" xfId="13" applyNumberFormat="1" applyFont="1" applyFill="1" applyBorder="1"/>
    <xf numFmtId="0" fontId="25" fillId="0" borderId="0" xfId="12" applyFont="1" applyFill="1" applyBorder="1" applyAlignment="1">
      <alignment horizontal="left"/>
    </xf>
    <xf numFmtId="7" fontId="25" fillId="0" borderId="0" xfId="12" applyNumberFormat="1" applyFont="1" applyFill="1" applyBorder="1" applyAlignment="1">
      <alignment horizontal="right"/>
    </xf>
    <xf numFmtId="170" fontId="25" fillId="0" borderId="0" xfId="13" applyNumberFormat="1" applyFont="1" applyFill="1" applyBorder="1"/>
    <xf numFmtId="166" fontId="26" fillId="0" borderId="0" xfId="13" applyNumberFormat="1" applyFont="1" applyFill="1" applyBorder="1"/>
    <xf numFmtId="7" fontId="25" fillId="0" borderId="0" xfId="12" applyNumberFormat="1" applyFont="1" applyFill="1" applyBorder="1"/>
    <xf numFmtId="0" fontId="25" fillId="0" borderId="0" xfId="12" applyFont="1" applyFill="1" applyBorder="1" applyAlignment="1">
      <alignment horizontal="center"/>
    </xf>
    <xf numFmtId="0" fontId="22" fillId="0" borderId="0" xfId="9" applyFont="1" applyFill="1" applyProtection="1"/>
    <xf numFmtId="0" fontId="24" fillId="0" borderId="0" xfId="9" applyFont="1" applyFill="1" applyProtection="1"/>
    <xf numFmtId="37" fontId="24" fillId="0" borderId="0" xfId="9" applyNumberFormat="1" applyFont="1" applyFill="1" applyProtection="1"/>
    <xf numFmtId="0" fontId="27" fillId="2" borderId="0" xfId="14" applyFont="1" applyFill="1" applyBorder="1"/>
    <xf numFmtId="0" fontId="11" fillId="2" borderId="0" xfId="14" quotePrefix="1" applyFill="1" applyBorder="1" applyAlignment="1">
      <alignment horizontal="center"/>
    </xf>
    <xf numFmtId="0" fontId="11" fillId="2" borderId="0" xfId="14" applyFill="1" applyBorder="1" applyAlignment="1">
      <alignment horizontal="right"/>
    </xf>
    <xf numFmtId="5" fontId="11" fillId="2" borderId="0" xfId="14" applyNumberFormat="1" applyFill="1" applyBorder="1"/>
    <xf numFmtId="5" fontId="11" fillId="2" borderId="0" xfId="9" applyNumberFormat="1" applyFill="1"/>
    <xf numFmtId="0" fontId="24" fillId="0" borderId="0" xfId="9" applyFont="1" applyFill="1" applyProtection="1">
      <protection locked="0"/>
    </xf>
    <xf numFmtId="5" fontId="11" fillId="2" borderId="0" xfId="14" applyNumberFormat="1" applyFill="1"/>
    <xf numFmtId="5" fontId="24" fillId="2" borderId="0" xfId="9" applyNumberFormat="1" applyFont="1" applyFill="1" applyProtection="1"/>
    <xf numFmtId="7" fontId="23" fillId="0" borderId="0" xfId="9" applyNumberFormat="1" applyFont="1" applyFill="1" applyProtection="1">
      <protection locked="0"/>
    </xf>
    <xf numFmtId="7" fontId="24" fillId="0" borderId="0" xfId="9" applyNumberFormat="1" applyFont="1" applyFill="1" applyProtection="1"/>
    <xf numFmtId="0" fontId="11" fillId="2" borderId="4" xfId="14" applyFill="1" applyBorder="1" applyAlignment="1">
      <alignment horizontal="right"/>
    </xf>
    <xf numFmtId="5" fontId="11" fillId="2" borderId="4" xfId="14" applyNumberFormat="1" applyFill="1" applyBorder="1"/>
    <xf numFmtId="5" fontId="24" fillId="2" borderId="4" xfId="9" applyNumberFormat="1" applyFont="1" applyFill="1" applyBorder="1" applyProtection="1"/>
    <xf numFmtId="171" fontId="23" fillId="0" borderId="0" xfId="9" applyNumberFormat="1" applyFont="1" applyFill="1" applyProtection="1">
      <protection locked="0"/>
    </xf>
    <xf numFmtId="171" fontId="24" fillId="0" borderId="0" xfId="9" applyNumberFormat="1" applyFont="1" applyFill="1" applyProtection="1"/>
    <xf numFmtId="0" fontId="28" fillId="2" borderId="0" xfId="14" applyFont="1" applyFill="1" applyBorder="1" applyAlignment="1">
      <alignment horizontal="right"/>
    </xf>
    <xf numFmtId="5" fontId="28" fillId="2" borderId="0" xfId="15" applyNumberFormat="1" applyFont="1" applyFill="1"/>
    <xf numFmtId="10" fontId="11" fillId="0" borderId="0" xfId="15" applyNumberFormat="1" applyFont="1" applyFill="1"/>
    <xf numFmtId="166" fontId="11" fillId="2" borderId="0" xfId="13" applyNumberFormat="1" applyFont="1" applyFill="1"/>
    <xf numFmtId="167" fontId="11" fillId="0" borderId="0" xfId="10" applyNumberFormat="1" applyFont="1" applyFill="1"/>
    <xf numFmtId="0" fontId="24" fillId="0" borderId="0" xfId="9" applyFont="1" applyFill="1"/>
    <xf numFmtId="5" fontId="11" fillId="2" borderId="0" xfId="14" applyNumberFormat="1" applyFill="1" applyBorder="1" applyAlignment="1">
      <alignment horizontal="right"/>
    </xf>
    <xf numFmtId="7" fontId="21" fillId="2" borderId="0" xfId="9" applyNumberFormat="1" applyFont="1" applyFill="1" applyProtection="1"/>
    <xf numFmtId="7" fontId="24" fillId="0" borderId="0" xfId="9" applyNumberFormat="1" applyFont="1" applyFill="1" applyProtection="1">
      <protection locked="0"/>
    </xf>
    <xf numFmtId="172" fontId="28" fillId="2" borderId="0" xfId="14" applyNumberFormat="1" applyFont="1" applyFill="1" applyBorder="1"/>
    <xf numFmtId="37" fontId="24" fillId="0" borderId="0" xfId="11" applyNumberFormat="1" applyFont="1" applyFill="1" applyProtection="1"/>
    <xf numFmtId="7" fontId="24" fillId="0" borderId="0" xfId="11" applyNumberFormat="1" applyFont="1" applyFill="1" applyProtection="1"/>
    <xf numFmtId="0" fontId="11" fillId="2" borderId="0" xfId="11" applyFont="1" applyFill="1"/>
    <xf numFmtId="0" fontId="11" fillId="2" borderId="0" xfId="11" applyFill="1"/>
    <xf numFmtId="37" fontId="24" fillId="2" borderId="0" xfId="11" applyNumberFormat="1" applyFont="1" applyFill="1" applyProtection="1"/>
    <xf numFmtId="7" fontId="23" fillId="2" borderId="0" xfId="10" applyNumberFormat="1" applyFont="1" applyFill="1" applyBorder="1"/>
    <xf numFmtId="0" fontId="11" fillId="2" borderId="0" xfId="11" applyFill="1" applyBorder="1"/>
    <xf numFmtId="5" fontId="24" fillId="2" borderId="0" xfId="11" applyNumberFormat="1" applyFont="1" applyFill="1" applyProtection="1"/>
    <xf numFmtId="171" fontId="23" fillId="2" borderId="0" xfId="11" applyNumberFormat="1" applyFont="1" applyFill="1" applyProtection="1">
      <protection locked="0"/>
    </xf>
    <xf numFmtId="0" fontId="24" fillId="2" borderId="0" xfId="11" applyFont="1" applyFill="1" applyProtection="1"/>
    <xf numFmtId="171" fontId="24" fillId="2" borderId="0" xfId="11" applyNumberFormat="1" applyFont="1" applyFill="1" applyProtection="1"/>
    <xf numFmtId="166" fontId="24" fillId="0" borderId="0" xfId="9" applyNumberFormat="1" applyFont="1" applyFill="1" applyProtection="1"/>
    <xf numFmtId="5" fontId="24" fillId="0" borderId="0" xfId="9" applyNumberFormat="1" applyFont="1" applyFill="1" applyProtection="1">
      <protection locked="0"/>
    </xf>
    <xf numFmtId="166" fontId="24" fillId="0" borderId="0" xfId="13" applyNumberFormat="1" applyFont="1" applyFill="1" applyProtection="1"/>
    <xf numFmtId="37" fontId="24" fillId="0" borderId="4" xfId="9" applyNumberFormat="1" applyFont="1" applyFill="1" applyBorder="1" applyProtection="1"/>
    <xf numFmtId="5" fontId="24" fillId="0" borderId="5" xfId="9" applyNumberFormat="1" applyFont="1" applyFill="1" applyBorder="1" applyProtection="1"/>
    <xf numFmtId="37" fontId="24" fillId="0" borderId="0" xfId="9" applyNumberFormat="1" applyFont="1" applyFill="1" applyBorder="1" applyProtection="1"/>
    <xf numFmtId="0" fontId="24" fillId="0" borderId="0" xfId="9" applyFont="1" applyFill="1" applyBorder="1" applyProtection="1"/>
    <xf numFmtId="37" fontId="11" fillId="0" borderId="7" xfId="9" applyNumberFormat="1" applyFont="1" applyFill="1" applyBorder="1" applyProtection="1"/>
    <xf numFmtId="173" fontId="24" fillId="0" borderId="0" xfId="9" applyNumberFormat="1" applyFont="1" applyFill="1" applyProtection="1"/>
    <xf numFmtId="0" fontId="29" fillId="0" borderId="0" xfId="9" applyFont="1" applyFill="1" applyProtection="1"/>
    <xf numFmtId="37" fontId="24" fillId="0" borderId="5" xfId="9" applyNumberFormat="1" applyFont="1" applyFill="1" applyBorder="1" applyProtection="1"/>
    <xf numFmtId="167" fontId="24" fillId="0" borderId="0" xfId="10" applyNumberFormat="1" applyFont="1" applyFill="1" applyProtection="1"/>
    <xf numFmtId="166" fontId="11" fillId="2" borderId="0" xfId="14" applyNumberFormat="1" applyFill="1" applyBorder="1"/>
    <xf numFmtId="0" fontId="11" fillId="0" borderId="0" xfId="9" applyFill="1" applyAlignment="1">
      <alignment horizontal="right"/>
    </xf>
    <xf numFmtId="9" fontId="11" fillId="0" borderId="0" xfId="15" applyNumberFormat="1" applyFont="1" applyFill="1"/>
    <xf numFmtId="37" fontId="11" fillId="0" borderId="0" xfId="9" applyNumberFormat="1" applyFont="1" applyFill="1" applyProtection="1"/>
    <xf numFmtId="5" fontId="11" fillId="0" borderId="0" xfId="9" applyNumberFormat="1" applyFont="1" applyFill="1" applyProtection="1"/>
    <xf numFmtId="5" fontId="11" fillId="0" borderId="0" xfId="9" applyNumberFormat="1" applyFont="1" applyFill="1" applyBorder="1" applyProtection="1"/>
    <xf numFmtId="0" fontId="11" fillId="0" borderId="0" xfId="9" applyFont="1" applyFill="1" applyProtection="1"/>
    <xf numFmtId="7" fontId="11" fillId="0" borderId="0" xfId="9" applyNumberFormat="1" applyFont="1" applyFill="1" applyBorder="1" applyProtection="1"/>
    <xf numFmtId="5" fontId="23" fillId="0" borderId="0" xfId="9" applyNumberFormat="1" applyFont="1" applyFill="1" applyProtection="1">
      <protection locked="0"/>
    </xf>
    <xf numFmtId="0" fontId="23" fillId="0" borderId="0" xfId="9" applyFont="1" applyFill="1" applyProtection="1">
      <protection locked="0"/>
    </xf>
    <xf numFmtId="9" fontId="11" fillId="0" borderId="0" xfId="9" applyNumberFormat="1" applyFill="1"/>
    <xf numFmtId="166" fontId="11" fillId="0" borderId="0" xfId="9" applyNumberFormat="1" applyFill="1"/>
    <xf numFmtId="171" fontId="11" fillId="0" borderId="0" xfId="9" applyNumberFormat="1" applyFont="1" applyFill="1" applyBorder="1" applyProtection="1"/>
    <xf numFmtId="43" fontId="11" fillId="0" borderId="0" xfId="13" applyFont="1" applyFill="1"/>
    <xf numFmtId="174" fontId="23" fillId="0" borderId="0" xfId="9" applyNumberFormat="1" applyFont="1" applyFill="1" applyProtection="1">
      <protection locked="0"/>
    </xf>
    <xf numFmtId="174" fontId="11" fillId="0" borderId="0" xfId="9" applyNumberFormat="1" applyFont="1" applyFill="1" applyBorder="1" applyProtection="1"/>
    <xf numFmtId="37" fontId="11" fillId="0" borderId="0" xfId="11" applyNumberFormat="1" applyFont="1" applyFill="1" applyProtection="1"/>
    <xf numFmtId="171" fontId="24" fillId="0" borderId="0" xfId="11" applyNumberFormat="1" applyFont="1" applyFill="1" applyProtection="1"/>
    <xf numFmtId="37" fontId="11" fillId="2" borderId="0" xfId="11" applyNumberFormat="1" applyFont="1" applyFill="1" applyProtection="1"/>
    <xf numFmtId="0" fontId="11" fillId="2" borderId="0" xfId="11" applyFont="1" applyFill="1" applyProtection="1"/>
    <xf numFmtId="0" fontId="21" fillId="0" borderId="0" xfId="9" applyFont="1" applyFill="1" applyProtection="1"/>
    <xf numFmtId="165" fontId="23" fillId="0" borderId="0" xfId="9" applyNumberFormat="1" applyFont="1" applyFill="1" applyProtection="1"/>
    <xf numFmtId="165" fontId="11" fillId="0" borderId="0" xfId="9" applyNumberFormat="1" applyFont="1" applyFill="1" applyBorder="1" applyProtection="1"/>
    <xf numFmtId="7" fontId="11" fillId="0" borderId="0" xfId="9" applyNumberFormat="1" applyFont="1" applyFill="1" applyProtection="1"/>
    <xf numFmtId="175" fontId="11" fillId="0" borderId="0" xfId="9" applyNumberFormat="1" applyFont="1" applyFill="1" applyProtection="1"/>
    <xf numFmtId="175" fontId="11" fillId="0" borderId="0" xfId="9" applyNumberFormat="1" applyFont="1" applyFill="1" applyBorder="1" applyProtection="1"/>
    <xf numFmtId="39" fontId="11" fillId="0" borderId="0" xfId="9" applyNumberFormat="1" applyFont="1" applyFill="1" applyProtection="1"/>
    <xf numFmtId="39" fontId="11" fillId="0" borderId="0" xfId="9" applyNumberFormat="1" applyFont="1" applyFill="1" applyBorder="1" applyProtection="1"/>
    <xf numFmtId="7" fontId="23" fillId="0" borderId="0" xfId="9" applyNumberFormat="1" applyFont="1" applyFill="1" applyProtection="1"/>
    <xf numFmtId="39" fontId="23" fillId="0" borderId="0" xfId="9" applyNumberFormat="1" applyFont="1" applyFill="1" applyProtection="1">
      <protection locked="0"/>
    </xf>
    <xf numFmtId="37" fontId="11" fillId="0" borderId="4" xfId="9" applyNumberFormat="1" applyFont="1" applyFill="1" applyBorder="1" applyProtection="1"/>
    <xf numFmtId="5" fontId="11" fillId="0" borderId="5" xfId="9" applyNumberFormat="1" applyFont="1" applyFill="1" applyBorder="1" applyProtection="1"/>
    <xf numFmtId="0" fontId="11" fillId="0" borderId="0" xfId="9" applyFont="1" applyFill="1" applyBorder="1" applyProtection="1"/>
    <xf numFmtId="166" fontId="11" fillId="0" borderId="7" xfId="9" applyNumberFormat="1" applyFont="1" applyFill="1" applyBorder="1" applyProtection="1"/>
    <xf numFmtId="10" fontId="22" fillId="0" borderId="7" xfId="9" applyNumberFormat="1" applyFont="1" applyFill="1" applyBorder="1" applyProtection="1"/>
    <xf numFmtId="5" fontId="11" fillId="0" borderId="7" xfId="9" applyNumberFormat="1" applyFont="1" applyFill="1" applyBorder="1" applyProtection="1"/>
    <xf numFmtId="0" fontId="24" fillId="0" borderId="7" xfId="9" applyFont="1" applyFill="1" applyBorder="1" applyProtection="1"/>
    <xf numFmtId="166" fontId="11" fillId="0" borderId="0" xfId="9" applyNumberFormat="1" applyFont="1" applyFill="1" applyBorder="1" applyProtection="1"/>
    <xf numFmtId="10" fontId="22" fillId="0" borderId="0" xfId="9" applyNumberFormat="1" applyFont="1" applyFill="1" applyBorder="1" applyProtection="1"/>
    <xf numFmtId="174" fontId="23" fillId="0" borderId="0" xfId="10" applyNumberFormat="1" applyFont="1" applyFill="1" applyBorder="1"/>
    <xf numFmtId="165" fontId="11" fillId="0" borderId="0" xfId="9" applyNumberFormat="1" applyFont="1" applyFill="1" applyProtection="1"/>
    <xf numFmtId="175" fontId="23" fillId="0" borderId="0" xfId="9" applyNumberFormat="1" applyFont="1" applyFill="1" applyProtection="1"/>
    <xf numFmtId="175" fontId="23" fillId="0" borderId="0" xfId="9" applyNumberFormat="1" applyFont="1" applyFill="1" applyProtection="1">
      <protection locked="0"/>
    </xf>
    <xf numFmtId="39" fontId="23" fillId="0" borderId="0" xfId="9" applyNumberFormat="1" applyFont="1" applyFill="1" applyProtection="1"/>
    <xf numFmtId="10" fontId="24" fillId="0" borderId="0" xfId="15" applyNumberFormat="1" applyFont="1" applyFill="1" applyProtection="1"/>
    <xf numFmtId="165" fontId="11" fillId="0" borderId="7" xfId="9" applyNumberFormat="1" applyFont="1" applyFill="1" applyBorder="1" applyProtection="1"/>
    <xf numFmtId="39" fontId="24" fillId="0" borderId="0" xfId="9" applyNumberFormat="1" applyFont="1" applyFill="1" applyProtection="1"/>
    <xf numFmtId="37" fontId="11" fillId="0" borderId="5" xfId="9" applyNumberFormat="1" applyFont="1" applyFill="1" applyBorder="1" applyProtection="1"/>
    <xf numFmtId="174" fontId="24" fillId="0" borderId="0" xfId="9" applyNumberFormat="1" applyFont="1" applyFill="1" applyProtection="1"/>
    <xf numFmtId="37" fontId="23" fillId="0" borderId="0" xfId="9" applyNumberFormat="1" applyFont="1" applyFill="1" applyProtection="1"/>
    <xf numFmtId="7" fontId="22" fillId="0" borderId="0" xfId="9" applyNumberFormat="1" applyFont="1" applyFill="1" applyProtection="1"/>
    <xf numFmtId="176" fontId="11" fillId="0" borderId="0" xfId="9" applyNumberFormat="1" applyFont="1" applyFill="1" applyProtection="1"/>
    <xf numFmtId="43" fontId="23" fillId="0" borderId="0" xfId="9" applyNumberFormat="1" applyFont="1" applyFill="1" applyProtection="1"/>
    <xf numFmtId="43" fontId="23" fillId="0" borderId="0" xfId="13" applyFont="1" applyFill="1" applyProtection="1">
      <protection locked="0"/>
    </xf>
    <xf numFmtId="43" fontId="11" fillId="0" borderId="0" xfId="9" applyNumberFormat="1" applyFont="1" applyFill="1" applyProtection="1"/>
    <xf numFmtId="0" fontId="28" fillId="0" borderId="0" xfId="9" applyFont="1" applyFill="1" applyProtection="1"/>
    <xf numFmtId="5" fontId="23" fillId="0" borderId="0" xfId="9" applyNumberFormat="1" applyFont="1" applyFill="1" applyProtection="1"/>
    <xf numFmtId="171" fontId="11" fillId="0" borderId="0" xfId="9" applyNumberFormat="1" applyFont="1" applyFill="1" applyProtection="1"/>
    <xf numFmtId="174" fontId="11" fillId="0" borderId="0" xfId="9" applyNumberFormat="1" applyFont="1" applyFill="1" applyProtection="1"/>
    <xf numFmtId="172" fontId="11" fillId="0" borderId="0" xfId="9" applyNumberFormat="1" applyFont="1" applyFill="1" applyProtection="1"/>
    <xf numFmtId="5" fontId="22" fillId="0" borderId="0" xfId="9" applyNumberFormat="1" applyFont="1" applyFill="1" applyProtection="1"/>
    <xf numFmtId="37" fontId="24" fillId="0" borderId="7" xfId="9" applyNumberFormat="1" applyFont="1" applyFill="1" applyBorder="1" applyProtection="1"/>
    <xf numFmtId="177" fontId="11" fillId="0" borderId="0" xfId="9" applyNumberFormat="1" applyFont="1" applyFill="1" applyProtection="1"/>
    <xf numFmtId="9" fontId="0" fillId="0" borderId="0" xfId="15" applyFont="1" applyFill="1"/>
    <xf numFmtId="7" fontId="11" fillId="0" borderId="0" xfId="9" applyNumberFormat="1" applyFont="1" applyFill="1" applyProtection="1">
      <protection locked="0"/>
    </xf>
    <xf numFmtId="178" fontId="23" fillId="0" borderId="0" xfId="13" applyNumberFormat="1" applyFont="1" applyFill="1" applyProtection="1">
      <protection locked="0"/>
    </xf>
    <xf numFmtId="178" fontId="11" fillId="0" borderId="0" xfId="9" applyNumberFormat="1" applyFont="1" applyFill="1" applyProtection="1"/>
    <xf numFmtId="7" fontId="23" fillId="0" borderId="0" xfId="13" applyNumberFormat="1" applyFont="1" applyFill="1" applyProtection="1">
      <protection locked="0"/>
    </xf>
    <xf numFmtId="178" fontId="24" fillId="0" borderId="0" xfId="11" applyNumberFormat="1" applyFont="1" applyFill="1" applyProtection="1"/>
    <xf numFmtId="178" fontId="23" fillId="2" borderId="0" xfId="13" applyNumberFormat="1" applyFont="1" applyFill="1" applyProtection="1">
      <protection locked="0"/>
    </xf>
    <xf numFmtId="178" fontId="24" fillId="2" borderId="0" xfId="11" applyNumberFormat="1" applyFont="1" applyFill="1" applyProtection="1"/>
    <xf numFmtId="5" fontId="22" fillId="0" borderId="0" xfId="9" applyNumberFormat="1" applyFont="1" applyFill="1" applyProtection="1">
      <protection locked="0"/>
    </xf>
    <xf numFmtId="0" fontId="22" fillId="0" borderId="0" xfId="9" applyFont="1" applyFill="1" applyProtection="1">
      <protection locked="0"/>
    </xf>
    <xf numFmtId="171" fontId="24" fillId="0" borderId="0" xfId="9" applyNumberFormat="1" applyFont="1" applyFill="1" applyProtection="1">
      <protection locked="0"/>
    </xf>
    <xf numFmtId="174" fontId="24" fillId="0" borderId="0" xfId="9" applyNumberFormat="1" applyFont="1" applyFill="1" applyProtection="1">
      <protection locked="0"/>
    </xf>
    <xf numFmtId="167" fontId="24" fillId="0" borderId="0" xfId="9" applyNumberFormat="1" applyFont="1" applyFill="1" applyProtection="1"/>
    <xf numFmtId="178" fontId="23" fillId="0" borderId="0" xfId="9" applyNumberFormat="1" applyFont="1" applyFill="1" applyProtection="1">
      <protection locked="0"/>
    </xf>
    <xf numFmtId="43" fontId="23" fillId="0" borderId="0" xfId="9" applyNumberFormat="1" applyFont="1" applyFill="1" applyProtection="1">
      <protection locked="0"/>
    </xf>
    <xf numFmtId="179" fontId="24" fillId="0" borderId="0" xfId="9" applyNumberFormat="1" applyFont="1" applyFill="1" applyProtection="1"/>
    <xf numFmtId="5" fontId="24" fillId="0" borderId="0" xfId="9" applyNumberFormat="1" applyFont="1" applyFill="1"/>
    <xf numFmtId="10" fontId="0" fillId="0" borderId="0" xfId="15" applyNumberFormat="1" applyFont="1" applyFill="1"/>
    <xf numFmtId="10" fontId="11" fillId="0" borderId="0" xfId="9" applyNumberFormat="1" applyFill="1"/>
    <xf numFmtId="10" fontId="11" fillId="0" borderId="0" xfId="9" applyNumberFormat="1" applyFill="1" applyBorder="1"/>
    <xf numFmtId="7" fontId="11" fillId="0" borderId="0" xfId="9" applyNumberFormat="1" applyFill="1"/>
    <xf numFmtId="178" fontId="23" fillId="0" borderId="0" xfId="13" applyNumberFormat="1" applyFont="1" applyFill="1" applyProtection="1"/>
    <xf numFmtId="43" fontId="23" fillId="0" borderId="0" xfId="13" applyFont="1" applyFill="1" applyProtection="1"/>
    <xf numFmtId="178" fontId="23" fillId="2" borderId="0" xfId="13" applyNumberFormat="1" applyFont="1" applyFill="1" applyProtection="1"/>
    <xf numFmtId="180" fontId="24" fillId="0" borderId="0" xfId="9" applyNumberFormat="1" applyFont="1" applyFill="1" applyProtection="1"/>
    <xf numFmtId="180" fontId="11" fillId="0" borderId="0" xfId="9" applyNumberFormat="1" applyFont="1" applyFill="1" applyProtection="1"/>
    <xf numFmtId="180" fontId="23" fillId="0" borderId="0" xfId="9" applyNumberFormat="1" applyFont="1" applyFill="1" applyProtection="1"/>
    <xf numFmtId="0" fontId="18" fillId="0" borderId="0" xfId="16" applyFont="1" applyFill="1" applyAlignment="1"/>
    <xf numFmtId="0" fontId="11" fillId="0" borderId="0" xfId="16" applyFill="1" applyBorder="1"/>
    <xf numFmtId="3" fontId="11" fillId="0" borderId="0" xfId="16" applyNumberFormat="1" applyFill="1" applyBorder="1"/>
    <xf numFmtId="0" fontId="11" fillId="0" borderId="0" xfId="16" applyFill="1"/>
    <xf numFmtId="0" fontId="19" fillId="0" borderId="0" xfId="16" quotePrefix="1" applyNumberFormat="1" applyFont="1" applyFill="1" applyAlignment="1"/>
    <xf numFmtId="0" fontId="20" fillId="0" borderId="0" xfId="16" quotePrefix="1" applyFont="1" applyFill="1" applyAlignment="1" applyProtection="1"/>
    <xf numFmtId="0" fontId="20" fillId="0" borderId="0" xfId="16" quotePrefix="1" applyFont="1" applyFill="1" applyAlignment="1" applyProtection="1">
      <alignment horizontal="centerContinuous"/>
    </xf>
    <xf numFmtId="0" fontId="19" fillId="0" borderId="0" xfId="16" applyFont="1" applyFill="1" applyAlignment="1" applyProtection="1">
      <alignment horizontal="centerContinuous"/>
    </xf>
    <xf numFmtId="37" fontId="19" fillId="0" borderId="0" xfId="16" applyNumberFormat="1" applyFont="1" applyFill="1" applyAlignment="1" applyProtection="1">
      <alignment horizontal="centerContinuous"/>
    </xf>
    <xf numFmtId="3" fontId="11" fillId="0" borderId="0" xfId="16" applyNumberFormat="1" applyFill="1"/>
    <xf numFmtId="0" fontId="19" fillId="0" borderId="0" xfId="16" applyFont="1" applyFill="1" applyProtection="1"/>
    <xf numFmtId="37" fontId="20" fillId="0" borderId="0" xfId="16" applyNumberFormat="1" applyFont="1" applyFill="1" applyAlignment="1" applyProtection="1">
      <alignment horizontal="center"/>
    </xf>
    <xf numFmtId="0" fontId="20" fillId="0" borderId="0" xfId="16" applyFont="1" applyFill="1" applyProtection="1"/>
    <xf numFmtId="0" fontId="21" fillId="0" borderId="0" xfId="16" applyFont="1" applyFill="1" applyAlignment="1" applyProtection="1">
      <alignment horizontal="center"/>
    </xf>
    <xf numFmtId="0" fontId="20" fillId="0" borderId="0" xfId="16" applyFont="1" applyFill="1" applyAlignment="1" applyProtection="1">
      <alignment horizontal="center"/>
    </xf>
    <xf numFmtId="37" fontId="20" fillId="0" borderId="5" xfId="16" applyNumberFormat="1" applyFont="1" applyFill="1" applyBorder="1" applyAlignment="1" applyProtection="1">
      <alignment horizontal="center"/>
    </xf>
    <xf numFmtId="0" fontId="20" fillId="0" borderId="5" xfId="16" applyFont="1" applyFill="1" applyBorder="1" applyAlignment="1" applyProtection="1">
      <alignment horizontal="center"/>
    </xf>
    <xf numFmtId="0" fontId="20" fillId="0" borderId="0" xfId="16" applyFont="1" applyFill="1" applyBorder="1" applyAlignment="1" applyProtection="1">
      <alignment horizontal="center"/>
    </xf>
    <xf numFmtId="0" fontId="22" fillId="0" borderId="0" xfId="16" applyFont="1" applyFill="1"/>
    <xf numFmtId="5" fontId="11" fillId="0" borderId="0" xfId="16" applyNumberFormat="1" applyFill="1" applyProtection="1"/>
    <xf numFmtId="37" fontId="11" fillId="0" borderId="0" xfId="16" applyNumberFormat="1" applyFill="1"/>
    <xf numFmtId="5" fontId="24" fillId="0" borderId="0" xfId="16" applyNumberFormat="1" applyFont="1" applyFill="1" applyProtection="1"/>
    <xf numFmtId="166" fontId="11" fillId="0" borderId="0" xfId="13" applyNumberFormat="1" applyFont="1" applyFill="1"/>
    <xf numFmtId="43" fontId="11" fillId="0" borderId="0" xfId="16" applyNumberFormat="1" applyFill="1"/>
    <xf numFmtId="7" fontId="23" fillId="0" borderId="0" xfId="16" applyNumberFormat="1" applyFont="1" applyFill="1"/>
    <xf numFmtId="5" fontId="11" fillId="0" borderId="0" xfId="16" applyNumberFormat="1" applyFill="1"/>
    <xf numFmtId="0" fontId="23" fillId="0" borderId="0" xfId="16" applyFont="1" applyFill="1"/>
    <xf numFmtId="166" fontId="11" fillId="0" borderId="0" xfId="13" applyNumberFormat="1" applyFont="1" applyFill="1" applyBorder="1"/>
    <xf numFmtId="43" fontId="11" fillId="0" borderId="0" xfId="16" applyNumberFormat="1" applyFill="1" applyBorder="1"/>
    <xf numFmtId="0" fontId="11" fillId="0" borderId="0" xfId="16" applyFont="1" applyFill="1" applyBorder="1"/>
    <xf numFmtId="171" fontId="23" fillId="0" borderId="0" xfId="11" applyNumberFormat="1" applyFont="1" applyFill="1" applyProtection="1">
      <protection locked="0"/>
    </xf>
    <xf numFmtId="0" fontId="24" fillId="0" borderId="0" xfId="11" applyFont="1" applyFill="1" applyProtection="1"/>
    <xf numFmtId="5" fontId="11" fillId="0" borderId="0" xfId="11" applyNumberFormat="1" applyFill="1" applyBorder="1"/>
    <xf numFmtId="43" fontId="11" fillId="0" borderId="0" xfId="11" applyNumberFormat="1" applyFill="1" applyBorder="1"/>
    <xf numFmtId="43" fontId="11" fillId="0" borderId="0" xfId="11" applyNumberFormat="1" applyFill="1"/>
    <xf numFmtId="5" fontId="11" fillId="0" borderId="0" xfId="16" applyNumberFormat="1" applyFill="1" applyBorder="1"/>
    <xf numFmtId="37" fontId="11" fillId="0" borderId="0" xfId="16" applyNumberFormat="1" applyFill="1" applyBorder="1"/>
    <xf numFmtId="170" fontId="11" fillId="0" borderId="0" xfId="13" applyNumberFormat="1" applyFont="1" applyFill="1" applyBorder="1"/>
    <xf numFmtId="5" fontId="11" fillId="0" borderId="0" xfId="16" applyNumberFormat="1" applyFill="1" applyBorder="1" applyProtection="1"/>
    <xf numFmtId="5" fontId="24" fillId="0" borderId="5" xfId="16" applyNumberFormat="1" applyFont="1" applyFill="1" applyBorder="1" applyProtection="1"/>
    <xf numFmtId="5" fontId="24" fillId="0" borderId="0" xfId="16" applyNumberFormat="1" applyFont="1" applyFill="1" applyBorder="1" applyProtection="1"/>
    <xf numFmtId="0" fontId="11" fillId="0" borderId="0" xfId="16" applyFill="1" applyProtection="1"/>
    <xf numFmtId="3" fontId="11" fillId="0" borderId="0" xfId="16" applyNumberFormat="1" applyFont="1" applyFill="1" applyBorder="1" applyAlignment="1">
      <alignment horizontal="center"/>
    </xf>
    <xf numFmtId="37" fontId="11" fillId="0" borderId="6" xfId="16" applyNumberFormat="1" applyFont="1" applyFill="1" applyBorder="1" applyProtection="1"/>
    <xf numFmtId="5" fontId="24" fillId="0" borderId="7" xfId="16" applyNumberFormat="1" applyFont="1" applyFill="1" applyBorder="1" applyProtection="1"/>
    <xf numFmtId="5" fontId="24" fillId="0" borderId="6" xfId="16" applyNumberFormat="1" applyFont="1" applyFill="1" applyBorder="1" applyProtection="1"/>
    <xf numFmtId="165" fontId="0" fillId="0" borderId="0" xfId="15" applyNumberFormat="1" applyFont="1" applyFill="1" applyBorder="1"/>
    <xf numFmtId="10" fontId="0" fillId="0" borderId="0" xfId="15" applyNumberFormat="1" applyFont="1" applyFill="1" applyBorder="1"/>
    <xf numFmtId="165" fontId="11" fillId="0" borderId="0" xfId="15" applyNumberFormat="1" applyFont="1" applyFill="1" applyBorder="1"/>
    <xf numFmtId="165" fontId="11" fillId="0" borderId="0" xfId="15" applyNumberFormat="1" applyFont="1" applyFill="1"/>
    <xf numFmtId="0" fontId="11" fillId="0" borderId="0" xfId="16" quotePrefix="1" applyFont="1" applyFill="1"/>
    <xf numFmtId="37" fontId="11" fillId="0" borderId="0" xfId="16" applyNumberFormat="1" applyFont="1" applyFill="1" applyBorder="1" applyProtection="1"/>
    <xf numFmtId="37" fontId="11" fillId="0" borderId="0" xfId="16" applyNumberFormat="1" applyFill="1" applyProtection="1"/>
    <xf numFmtId="0" fontId="24" fillId="0" borderId="0" xfId="16" applyFont="1" applyFill="1" applyProtection="1"/>
    <xf numFmtId="10" fontId="11" fillId="0" borderId="0" xfId="16" applyNumberFormat="1" applyFill="1" applyBorder="1"/>
    <xf numFmtId="181" fontId="11" fillId="0" borderId="0" xfId="15" applyNumberFormat="1" applyFont="1" applyFill="1" applyBorder="1"/>
    <xf numFmtId="182" fontId="25" fillId="0" borderId="0" xfId="12" applyNumberFormat="1" applyFont="1" applyFill="1" applyBorder="1"/>
    <xf numFmtId="10" fontId="30" fillId="0" borderId="0" xfId="12" applyNumberFormat="1" applyFont="1" applyFill="1" applyBorder="1"/>
    <xf numFmtId="5" fontId="25" fillId="0" borderId="0" xfId="12" applyNumberFormat="1" applyFont="1" applyFill="1" applyBorder="1"/>
    <xf numFmtId="10" fontId="25" fillId="0" borderId="0" xfId="15" applyNumberFormat="1" applyFont="1" applyFill="1" applyBorder="1"/>
    <xf numFmtId="0" fontId="22" fillId="0" borderId="0" xfId="16" applyFont="1" applyFill="1" applyProtection="1"/>
    <xf numFmtId="37" fontId="24" fillId="0" borderId="0" xfId="16" applyNumberFormat="1" applyFont="1" applyFill="1" applyProtection="1"/>
    <xf numFmtId="0" fontId="11" fillId="0" borderId="0" xfId="16" applyFill="1" applyBorder="1" applyAlignment="1">
      <alignment horizontal="right"/>
    </xf>
    <xf numFmtId="0" fontId="24" fillId="0" borderId="0" xfId="16" applyFont="1" applyFill="1" applyProtection="1">
      <protection locked="0"/>
    </xf>
    <xf numFmtId="7" fontId="23" fillId="0" borderId="0" xfId="16" applyNumberFormat="1" applyFont="1" applyFill="1" applyProtection="1">
      <protection locked="0"/>
    </xf>
    <xf numFmtId="9" fontId="0" fillId="0" borderId="0" xfId="15" applyFont="1" applyFill="1" applyBorder="1"/>
    <xf numFmtId="171" fontId="23" fillId="0" borderId="0" xfId="16" applyNumberFormat="1" applyFont="1" applyFill="1" applyProtection="1">
      <protection locked="0"/>
    </xf>
    <xf numFmtId="3" fontId="11" fillId="0" borderId="0" xfId="16" applyNumberFormat="1" applyFont="1" applyFill="1" applyBorder="1"/>
    <xf numFmtId="10" fontId="11" fillId="0" borderId="0" xfId="15" applyNumberFormat="1" applyFont="1" applyFill="1" applyBorder="1"/>
    <xf numFmtId="180" fontId="11" fillId="0" borderId="0" xfId="16" applyNumberFormat="1" applyFill="1" applyBorder="1"/>
    <xf numFmtId="0" fontId="24" fillId="0" borderId="0" xfId="16" applyFont="1" applyFill="1"/>
    <xf numFmtId="7" fontId="24" fillId="0" borderId="0" xfId="16" applyNumberFormat="1" applyFont="1" applyFill="1" applyProtection="1">
      <protection locked="0"/>
    </xf>
    <xf numFmtId="166" fontId="24" fillId="0" borderId="0" xfId="16" applyNumberFormat="1" applyFont="1" applyFill="1" applyProtection="1"/>
    <xf numFmtId="5" fontId="24" fillId="0" borderId="0" xfId="16" applyNumberFormat="1" applyFont="1" applyFill="1" applyProtection="1">
      <protection locked="0"/>
    </xf>
    <xf numFmtId="37" fontId="24" fillId="0" borderId="4" xfId="16" applyNumberFormat="1" applyFont="1" applyFill="1" applyBorder="1" applyProtection="1"/>
    <xf numFmtId="37" fontId="11" fillId="0" borderId="7" xfId="16" applyNumberFormat="1" applyFont="1" applyFill="1" applyBorder="1" applyProtection="1"/>
    <xf numFmtId="0" fontId="11" fillId="0" borderId="0" xfId="16" applyFont="1" applyFill="1"/>
    <xf numFmtId="173" fontId="24" fillId="0" borderId="0" xfId="16" applyNumberFormat="1" applyFont="1" applyFill="1" applyProtection="1"/>
    <xf numFmtId="183" fontId="11" fillId="0" borderId="0" xfId="15" applyNumberFormat="1" applyFont="1" applyFill="1" applyBorder="1"/>
    <xf numFmtId="165" fontId="24" fillId="0" borderId="0" xfId="15" applyNumberFormat="1" applyFont="1" applyFill="1" applyProtection="1"/>
    <xf numFmtId="0" fontId="24" fillId="0" borderId="0" xfId="16" applyFont="1" applyFill="1" applyBorder="1" applyProtection="1"/>
    <xf numFmtId="0" fontId="29" fillId="0" borderId="0" xfId="16" applyFont="1" applyFill="1" applyProtection="1"/>
    <xf numFmtId="37" fontId="24" fillId="0" borderId="5" xfId="16" applyNumberFormat="1" applyFont="1" applyFill="1" applyBorder="1" applyProtection="1"/>
    <xf numFmtId="0" fontId="11" fillId="0" borderId="0" xfId="16" applyFill="1" applyAlignment="1">
      <alignment horizontal="right"/>
    </xf>
    <xf numFmtId="37" fontId="11" fillId="0" borderId="0" xfId="16" applyNumberFormat="1" applyFont="1" applyFill="1" applyProtection="1"/>
    <xf numFmtId="0" fontId="11" fillId="0" borderId="0" xfId="16" applyFont="1" applyFill="1" applyProtection="1"/>
    <xf numFmtId="5" fontId="11" fillId="0" borderId="0" xfId="16" applyNumberFormat="1" applyFont="1" applyFill="1" applyBorder="1" applyProtection="1"/>
    <xf numFmtId="0" fontId="23" fillId="0" borderId="0" xfId="16" applyFont="1" applyFill="1" applyProtection="1">
      <protection locked="0"/>
    </xf>
    <xf numFmtId="9" fontId="11" fillId="0" borderId="0" xfId="16" applyNumberFormat="1" applyFill="1"/>
    <xf numFmtId="166" fontId="11" fillId="0" borderId="0" xfId="16" applyNumberFormat="1" applyFill="1"/>
    <xf numFmtId="7" fontId="11" fillId="0" borderId="0" xfId="16" applyNumberFormat="1" applyFill="1" applyBorder="1"/>
    <xf numFmtId="174" fontId="23" fillId="0" borderId="0" xfId="16" applyNumberFormat="1" applyFont="1" applyFill="1" applyProtection="1">
      <protection locked="0"/>
    </xf>
    <xf numFmtId="5" fontId="11" fillId="0" borderId="0" xfId="11" applyNumberFormat="1" applyFont="1" applyFill="1" applyBorder="1" applyProtection="1"/>
    <xf numFmtId="0" fontId="11" fillId="0" borderId="0" xfId="11" applyFont="1" applyFill="1" applyProtection="1"/>
    <xf numFmtId="5" fontId="11" fillId="2" borderId="0" xfId="11" applyNumberFormat="1" applyFont="1" applyFill="1" applyBorder="1" applyProtection="1"/>
    <xf numFmtId="0" fontId="21" fillId="0" borderId="0" xfId="16" applyFont="1" applyFill="1" applyProtection="1"/>
    <xf numFmtId="165" fontId="23" fillId="0" borderId="0" xfId="16" applyNumberFormat="1" applyFont="1" applyFill="1" applyProtection="1"/>
    <xf numFmtId="178" fontId="11" fillId="0" borderId="0" xfId="13" applyNumberFormat="1" applyFont="1" applyFill="1" applyBorder="1"/>
    <xf numFmtId="7" fontId="11" fillId="0" borderId="0" xfId="16" applyNumberFormat="1" applyFont="1" applyFill="1" applyProtection="1"/>
    <xf numFmtId="5" fontId="11" fillId="0" borderId="0" xfId="16" applyNumberFormat="1" applyFont="1" applyFill="1" applyProtection="1"/>
    <xf numFmtId="175" fontId="11" fillId="0" borderId="0" xfId="16" applyNumberFormat="1" applyFont="1" applyFill="1" applyProtection="1"/>
    <xf numFmtId="39" fontId="11" fillId="0" borderId="0" xfId="16" applyNumberFormat="1" applyFont="1" applyFill="1" applyProtection="1"/>
    <xf numFmtId="7" fontId="23" fillId="0" borderId="0" xfId="16" applyNumberFormat="1" applyFont="1" applyFill="1" applyProtection="1"/>
    <xf numFmtId="39" fontId="23" fillId="0" borderId="0" xfId="16" applyNumberFormat="1" applyFont="1" applyFill="1" applyProtection="1">
      <protection locked="0"/>
    </xf>
    <xf numFmtId="184" fontId="11" fillId="0" borderId="0" xfId="15" applyNumberFormat="1" applyFont="1" applyFill="1" applyBorder="1"/>
    <xf numFmtId="184" fontId="11" fillId="0" borderId="0" xfId="15" applyNumberFormat="1" applyFont="1" applyFill="1"/>
    <xf numFmtId="37" fontId="11" fillId="0" borderId="4" xfId="16" applyNumberFormat="1" applyFont="1" applyFill="1" applyBorder="1" applyProtection="1"/>
    <xf numFmtId="5" fontId="11" fillId="0" borderId="5" xfId="16" applyNumberFormat="1" applyFont="1" applyFill="1" applyBorder="1" applyProtection="1"/>
    <xf numFmtId="166" fontId="11" fillId="0" borderId="7" xfId="16" applyNumberFormat="1" applyFont="1" applyFill="1" applyBorder="1" applyProtection="1"/>
    <xf numFmtId="0" fontId="24" fillId="0" borderId="7" xfId="16" applyFont="1" applyFill="1" applyBorder="1" applyProtection="1"/>
    <xf numFmtId="5" fontId="11" fillId="0" borderId="7" xfId="16" applyNumberFormat="1" applyFont="1" applyFill="1" applyBorder="1" applyProtection="1"/>
    <xf numFmtId="166" fontId="11" fillId="0" borderId="7" xfId="13" applyNumberFormat="1" applyFont="1" applyFill="1" applyBorder="1" applyProtection="1"/>
    <xf numFmtId="166" fontId="11" fillId="0" borderId="0" xfId="16" applyNumberFormat="1" applyFont="1" applyFill="1" applyBorder="1" applyProtection="1"/>
    <xf numFmtId="166" fontId="11" fillId="0" borderId="0" xfId="13" applyNumberFormat="1" applyFont="1" applyFill="1" applyBorder="1" applyProtection="1"/>
    <xf numFmtId="185" fontId="11" fillId="0" borderId="0" xfId="15" applyNumberFormat="1" applyFont="1" applyFill="1" applyBorder="1"/>
    <xf numFmtId="165" fontId="11" fillId="0" borderId="7" xfId="16" applyNumberFormat="1" applyFont="1" applyFill="1" applyBorder="1" applyProtection="1"/>
    <xf numFmtId="7" fontId="24" fillId="0" borderId="0" xfId="16" applyNumberFormat="1" applyFont="1" applyFill="1" applyProtection="1"/>
    <xf numFmtId="37" fontId="11" fillId="0" borderId="5" xfId="16" applyNumberFormat="1" applyFont="1" applyFill="1" applyBorder="1" applyProtection="1"/>
    <xf numFmtId="165" fontId="11" fillId="0" borderId="0" xfId="16" applyNumberFormat="1" applyFont="1" applyFill="1" applyBorder="1" applyProtection="1"/>
    <xf numFmtId="0" fontId="11" fillId="0" borderId="0" xfId="11" applyFont="1" applyFill="1" applyBorder="1"/>
    <xf numFmtId="5" fontId="23" fillId="0" borderId="0" xfId="16" applyNumberFormat="1" applyFont="1" applyFill="1" applyProtection="1">
      <protection locked="0"/>
    </xf>
    <xf numFmtId="37" fontId="23" fillId="0" borderId="0" xfId="16" applyNumberFormat="1" applyFont="1" applyFill="1" applyProtection="1"/>
    <xf numFmtId="7" fontId="22" fillId="0" borderId="0" xfId="16" applyNumberFormat="1" applyFont="1" applyFill="1" applyProtection="1"/>
    <xf numFmtId="176" fontId="11" fillId="0" borderId="0" xfId="16" applyNumberFormat="1" applyFont="1" applyFill="1" applyProtection="1"/>
    <xf numFmtId="5" fontId="11" fillId="0" borderId="0" xfId="11" applyNumberFormat="1" applyFont="1" applyFill="1" applyProtection="1"/>
    <xf numFmtId="0" fontId="28" fillId="0" borderId="0" xfId="16" applyFont="1" applyFill="1" applyProtection="1"/>
    <xf numFmtId="5" fontId="23" fillId="0" borderId="0" xfId="16" applyNumberFormat="1" applyFont="1" applyFill="1" applyProtection="1"/>
    <xf numFmtId="171" fontId="11" fillId="0" borderId="0" xfId="16" applyNumberFormat="1" applyFont="1" applyFill="1" applyProtection="1"/>
    <xf numFmtId="171" fontId="24" fillId="0" borderId="0" xfId="16" applyNumberFormat="1" applyFont="1" applyFill="1" applyProtection="1">
      <protection locked="0"/>
    </xf>
    <xf numFmtId="174" fontId="11" fillId="0" borderId="0" xfId="16" applyNumberFormat="1" applyFont="1" applyFill="1" applyProtection="1"/>
    <xf numFmtId="174" fontId="24" fillId="0" borderId="0" xfId="16" applyNumberFormat="1" applyFont="1" applyFill="1" applyProtection="1">
      <protection locked="0"/>
    </xf>
    <xf numFmtId="43" fontId="11" fillId="0" borderId="0" xfId="16" applyNumberFormat="1" applyFont="1" applyFill="1" applyProtection="1"/>
    <xf numFmtId="5" fontId="22" fillId="0" borderId="0" xfId="16" applyNumberFormat="1" applyFont="1" applyFill="1" applyProtection="1"/>
    <xf numFmtId="37" fontId="24" fillId="0" borderId="7" xfId="16" applyNumberFormat="1" applyFont="1" applyFill="1" applyBorder="1" applyProtection="1"/>
    <xf numFmtId="177" fontId="11" fillId="0" borderId="0" xfId="16" applyNumberFormat="1" applyFont="1" applyFill="1" applyProtection="1"/>
    <xf numFmtId="0" fontId="11" fillId="0" borderId="0" xfId="16" applyFont="1" applyFill="1" applyBorder="1" applyAlignment="1">
      <alignment horizontal="center"/>
    </xf>
    <xf numFmtId="7" fontId="11" fillId="0" borderId="0" xfId="16" applyNumberFormat="1" applyFont="1" applyFill="1" applyProtection="1">
      <protection locked="0"/>
    </xf>
    <xf numFmtId="5" fontId="11" fillId="2" borderId="0" xfId="11" applyNumberFormat="1" applyFont="1" applyFill="1" applyProtection="1"/>
    <xf numFmtId="186" fontId="11" fillId="0" borderId="0" xfId="16" applyNumberFormat="1" applyFill="1" applyBorder="1"/>
    <xf numFmtId="0" fontId="22" fillId="0" borderId="0" xfId="16" applyFont="1" applyFill="1" applyProtection="1">
      <protection locked="0"/>
    </xf>
    <xf numFmtId="186" fontId="11" fillId="0" borderId="0" xfId="16" applyNumberFormat="1" applyFont="1" applyFill="1" applyBorder="1"/>
    <xf numFmtId="167" fontId="24" fillId="0" borderId="0" xfId="16" applyNumberFormat="1" applyFont="1" applyFill="1" applyProtection="1"/>
    <xf numFmtId="187" fontId="11" fillId="0" borderId="0" xfId="13" applyNumberFormat="1" applyFont="1" applyFill="1" applyBorder="1"/>
    <xf numFmtId="37" fontId="24" fillId="0" borderId="0" xfId="16" applyNumberFormat="1" applyFont="1" applyFill="1" applyBorder="1" applyProtection="1"/>
    <xf numFmtId="178" fontId="23" fillId="0" borderId="0" xfId="16" applyNumberFormat="1" applyFont="1" applyFill="1" applyProtection="1">
      <protection locked="0"/>
    </xf>
    <xf numFmtId="43" fontId="23" fillId="0" borderId="0" xfId="16" applyNumberFormat="1" applyFont="1" applyFill="1" applyProtection="1">
      <protection locked="0"/>
    </xf>
    <xf numFmtId="43" fontId="23" fillId="0" borderId="0" xfId="13" applyNumberFormat="1" applyFont="1" applyFill="1" applyProtection="1">
      <protection locked="0"/>
    </xf>
    <xf numFmtId="3" fontId="11" fillId="0" borderId="0" xfId="11" applyNumberFormat="1" applyFill="1" applyBorder="1"/>
    <xf numFmtId="179" fontId="24" fillId="0" borderId="0" xfId="16" applyNumberFormat="1" applyFont="1" applyFill="1" applyProtection="1"/>
    <xf numFmtId="5" fontId="24" fillId="0" borderId="0" xfId="16" applyNumberFormat="1" applyFont="1" applyFill="1"/>
    <xf numFmtId="188" fontId="24" fillId="0" borderId="0" xfId="16" applyNumberFormat="1" applyFont="1" applyFill="1" applyProtection="1"/>
    <xf numFmtId="10" fontId="11" fillId="0" borderId="0" xfId="16" applyNumberFormat="1" applyFill="1"/>
    <xf numFmtId="7" fontId="11" fillId="0" borderId="0" xfId="16" applyNumberFormat="1" applyFill="1"/>
    <xf numFmtId="7" fontId="11" fillId="0" borderId="0" xfId="16" applyNumberFormat="1" applyFill="1" applyProtection="1"/>
    <xf numFmtId="4" fontId="11" fillId="0" borderId="0" xfId="16" applyNumberFormat="1" applyFill="1" applyBorder="1"/>
    <xf numFmtId="189" fontId="11" fillId="0" borderId="0" xfId="16" applyNumberFormat="1" applyFill="1" applyBorder="1"/>
    <xf numFmtId="180" fontId="24" fillId="0" borderId="0" xfId="16" applyNumberFormat="1" applyFont="1" applyFill="1" applyProtection="1"/>
    <xf numFmtId="43" fontId="23" fillId="0" borderId="0" xfId="13" applyNumberFormat="1" applyFont="1" applyFill="1" applyProtection="1"/>
    <xf numFmtId="5" fontId="11" fillId="0" borderId="4" xfId="11" applyNumberFormat="1" applyFont="1" applyFill="1" applyBorder="1" applyProtection="1"/>
    <xf numFmtId="165" fontId="11" fillId="0" borderId="0" xfId="16" applyNumberFormat="1" applyFill="1" applyBorder="1" applyProtection="1"/>
    <xf numFmtId="180" fontId="23" fillId="0" borderId="0" xfId="16" applyNumberFormat="1" applyFont="1" applyFill="1" applyProtection="1"/>
    <xf numFmtId="180" fontId="23" fillId="0" borderId="0" xfId="11" applyNumberFormat="1" applyFont="1" applyFill="1" applyProtection="1"/>
    <xf numFmtId="10" fontId="25" fillId="0" borderId="0" xfId="12" applyNumberFormat="1" applyFont="1" applyFill="1" applyBorder="1"/>
    <xf numFmtId="171" fontId="24" fillId="0" borderId="0" xfId="16" applyNumberFormat="1" applyFont="1" applyFill="1" applyProtection="1"/>
    <xf numFmtId="172" fontId="24" fillId="0" borderId="0" xfId="16" applyNumberFormat="1" applyFont="1" applyFill="1" applyProtection="1"/>
    <xf numFmtId="180" fontId="11" fillId="0" borderId="0" xfId="16" applyNumberFormat="1" applyFont="1" applyFill="1"/>
    <xf numFmtId="5" fontId="24" fillId="0" borderId="4" xfId="16" applyNumberFormat="1" applyFont="1" applyFill="1" applyBorder="1" applyProtection="1"/>
    <xf numFmtId="37" fontId="24" fillId="0" borderId="6" xfId="16" applyNumberFormat="1" applyFont="1" applyFill="1" applyBorder="1" applyProtection="1"/>
    <xf numFmtId="167" fontId="11" fillId="0" borderId="0" xfId="10" applyNumberFormat="1" applyFont="1" applyFill="1" applyBorder="1"/>
    <xf numFmtId="171" fontId="23" fillId="0" borderId="0" xfId="13" applyNumberFormat="1" applyFont="1" applyFill="1" applyProtection="1"/>
    <xf numFmtId="171" fontId="23" fillId="0" borderId="0" xfId="16" applyNumberFormat="1" applyFont="1" applyFill="1" applyProtection="1"/>
    <xf numFmtId="181" fontId="11" fillId="0" borderId="0" xfId="15" applyNumberFormat="1" applyFont="1" applyFill="1"/>
    <xf numFmtId="37" fontId="11" fillId="0" borderId="8" xfId="16" applyNumberFormat="1" applyFont="1" applyFill="1" applyBorder="1" applyProtection="1"/>
    <xf numFmtId="5" fontId="24" fillId="0" borderId="8" xfId="16" applyNumberFormat="1" applyFont="1" applyFill="1" applyBorder="1" applyProtection="1"/>
    <xf numFmtId="0" fontId="11" fillId="0" borderId="0" xfId="16" applyFill="1" applyAlignment="1">
      <alignment horizontal="center"/>
    </xf>
    <xf numFmtId="0" fontId="23" fillId="0" borderId="0" xfId="16" applyFont="1" applyFill="1" applyProtection="1"/>
    <xf numFmtId="7" fontId="23" fillId="0" borderId="0" xfId="16" applyNumberFormat="1" applyFont="1" applyFill="1" applyBorder="1" applyProtection="1"/>
    <xf numFmtId="9" fontId="11" fillId="0" borderId="0" xfId="15" applyFont="1" applyFill="1"/>
    <xf numFmtId="167" fontId="11" fillId="0" borderId="0" xfId="16" applyNumberFormat="1" applyFill="1" applyBorder="1"/>
    <xf numFmtId="171" fontId="23" fillId="0" borderId="0" xfId="16" applyNumberFormat="1" applyFont="1" applyFill="1" applyBorder="1" applyProtection="1"/>
    <xf numFmtId="37" fontId="24" fillId="0" borderId="9" xfId="16" applyNumberFormat="1" applyFont="1" applyFill="1" applyBorder="1" applyProtection="1"/>
    <xf numFmtId="5" fontId="24" fillId="0" borderId="9" xfId="16" applyNumberFormat="1" applyFont="1" applyFill="1" applyBorder="1" applyProtection="1"/>
    <xf numFmtId="5" fontId="11" fillId="0" borderId="0" xfId="16" applyNumberFormat="1" applyFont="1" applyFill="1" applyBorder="1"/>
    <xf numFmtId="165" fontId="11" fillId="0" borderId="0" xfId="16" applyNumberFormat="1" applyFill="1" applyBorder="1"/>
    <xf numFmtId="171" fontId="23" fillId="2" borderId="0" xfId="11" applyNumberFormat="1" applyFont="1" applyFill="1" applyProtection="1"/>
    <xf numFmtId="180" fontId="23" fillId="2" borderId="0" xfId="11" applyNumberFormat="1" applyFont="1" applyFill="1" applyProtection="1"/>
    <xf numFmtId="5" fontId="11" fillId="2" borderId="0" xfId="11" applyNumberFormat="1" applyFill="1" applyBorder="1"/>
    <xf numFmtId="166" fontId="11" fillId="2" borderId="0" xfId="13" applyNumberFormat="1" applyFont="1" applyFill="1" applyBorder="1"/>
    <xf numFmtId="165" fontId="0" fillId="2" borderId="0" xfId="15" applyNumberFormat="1" applyFont="1" applyFill="1" applyBorder="1"/>
    <xf numFmtId="43" fontId="11" fillId="2" borderId="0" xfId="11" applyNumberFormat="1" applyFill="1" applyBorder="1"/>
    <xf numFmtId="43" fontId="11" fillId="2" borderId="0" xfId="11" applyNumberFormat="1" applyFill="1"/>
    <xf numFmtId="5" fontId="11" fillId="2" borderId="0" xfId="11" applyNumberFormat="1" applyFill="1"/>
    <xf numFmtId="10" fontId="24" fillId="0" borderId="0" xfId="16" applyNumberFormat="1" applyFont="1" applyFill="1" applyBorder="1" applyProtection="1"/>
    <xf numFmtId="37" fontId="11" fillId="2" borderId="0" xfId="11" applyNumberFormat="1" applyFill="1"/>
    <xf numFmtId="37" fontId="11" fillId="0" borderId="9" xfId="16" applyNumberFormat="1" applyFont="1" applyFill="1" applyBorder="1" applyProtection="1"/>
    <xf numFmtId="0" fontId="11" fillId="0" borderId="0" xfId="15" applyNumberFormat="1" applyFont="1" applyFill="1" applyBorder="1"/>
    <xf numFmtId="44" fontId="25" fillId="0" borderId="0" xfId="12" applyNumberFormat="1" applyFont="1" applyFill="1" applyBorder="1"/>
    <xf numFmtId="5" fontId="11" fillId="0" borderId="0" xfId="10" applyNumberFormat="1" applyFont="1" applyFill="1" applyBorder="1"/>
    <xf numFmtId="5" fontId="25" fillId="0" borderId="0" xfId="12" applyNumberFormat="1" applyFont="1" applyFill="1" applyBorder="1" applyAlignment="1">
      <alignment horizontal="right"/>
    </xf>
    <xf numFmtId="0" fontId="25" fillId="0" borderId="0" xfId="12" applyFont="1" applyFill="1"/>
    <xf numFmtId="5" fontId="24" fillId="0" borderId="0" xfId="16" applyNumberFormat="1" applyFont="1" applyFill="1" applyAlignment="1" applyProtection="1">
      <alignment horizontal="right"/>
    </xf>
    <xf numFmtId="190" fontId="24" fillId="0" borderId="0" xfId="16" applyNumberFormat="1" applyFont="1" applyFill="1" applyProtection="1"/>
    <xf numFmtId="171" fontId="24" fillId="0" borderId="7" xfId="16" applyNumberFormat="1" applyFont="1" applyFill="1" applyBorder="1" applyProtection="1"/>
    <xf numFmtId="180" fontId="11" fillId="0" borderId="0" xfId="16" applyNumberFormat="1" applyFont="1" applyFill="1" applyProtection="1"/>
    <xf numFmtId="3" fontId="11" fillId="0" borderId="0" xfId="11" applyNumberFormat="1" applyFont="1" applyFill="1" applyBorder="1"/>
    <xf numFmtId="0" fontId="24" fillId="0" borderId="0" xfId="16" quotePrefix="1" applyFont="1" applyFill="1" applyProtection="1"/>
    <xf numFmtId="171" fontId="24" fillId="0" borderId="0" xfId="16" applyNumberFormat="1" applyFont="1" applyFill="1" applyBorder="1" applyProtection="1"/>
    <xf numFmtId="9" fontId="11" fillId="0" borderId="0" xfId="15" applyFont="1" applyFill="1" applyBorder="1"/>
    <xf numFmtId="0" fontId="11" fillId="0" borderId="0" xfId="16" applyFill="1" applyBorder="1" applyProtection="1"/>
    <xf numFmtId="5" fontId="24" fillId="0" borderId="5" xfId="16" applyNumberFormat="1" applyFont="1" applyFill="1" applyBorder="1" applyAlignment="1" applyProtection="1">
      <alignment horizontal="right"/>
    </xf>
    <xf numFmtId="5" fontId="24" fillId="0" borderId="0" xfId="16" applyNumberFormat="1" applyFont="1" applyFill="1" applyBorder="1" applyAlignment="1" applyProtection="1">
      <alignment horizontal="right"/>
    </xf>
    <xf numFmtId="0" fontId="21" fillId="0" borderId="0" xfId="16" applyFont="1" applyFill="1"/>
    <xf numFmtId="43" fontId="25" fillId="0" borderId="0" xfId="13" applyNumberFormat="1" applyFont="1" applyFill="1" applyBorder="1"/>
    <xf numFmtId="0" fontId="31" fillId="0" borderId="0" xfId="16" applyFont="1" applyFill="1" applyBorder="1"/>
    <xf numFmtId="7" fontId="23" fillId="0" borderId="0" xfId="16" applyNumberFormat="1" applyFont="1" applyFill="1" applyBorder="1"/>
    <xf numFmtId="0" fontId="28" fillId="0" borderId="0" xfId="16" applyFont="1" applyFill="1"/>
    <xf numFmtId="5" fontId="23" fillId="0" borderId="0" xfId="16" applyNumberFormat="1" applyFont="1" applyFill="1" applyBorder="1"/>
    <xf numFmtId="7" fontId="11" fillId="0" borderId="0" xfId="10" applyNumberFormat="1" applyFont="1" applyFill="1"/>
    <xf numFmtId="44" fontId="11" fillId="0" borderId="0" xfId="10" applyFont="1" applyFill="1" applyBorder="1"/>
    <xf numFmtId="191" fontId="11" fillId="0" borderId="0" xfId="10" applyNumberFormat="1" applyFont="1" applyFill="1" applyBorder="1"/>
    <xf numFmtId="37" fontId="24" fillId="0" borderId="10" xfId="16" applyNumberFormat="1" applyFont="1" applyFill="1" applyBorder="1" applyProtection="1"/>
    <xf numFmtId="7" fontId="29" fillId="0" borderId="0" xfId="16" applyNumberFormat="1" applyFont="1" applyFill="1" applyProtection="1"/>
    <xf numFmtId="37" fontId="24" fillId="0" borderId="11" xfId="16" applyNumberFormat="1" applyFont="1" applyFill="1" applyBorder="1" applyProtection="1"/>
    <xf numFmtId="5" fontId="23" fillId="0" borderId="11" xfId="16" applyNumberFormat="1" applyFont="1" applyFill="1" applyBorder="1" applyProtection="1"/>
    <xf numFmtId="5" fontId="24" fillId="0" borderId="11" xfId="16" applyNumberFormat="1" applyFont="1" applyFill="1" applyBorder="1" applyProtection="1"/>
    <xf numFmtId="5" fontId="24" fillId="0" borderId="12" xfId="16" applyNumberFormat="1" applyFont="1" applyFill="1" applyBorder="1" applyProtection="1"/>
    <xf numFmtId="37" fontId="24" fillId="0" borderId="13" xfId="16" applyNumberFormat="1" applyFont="1" applyFill="1" applyBorder="1" applyProtection="1"/>
    <xf numFmtId="7" fontId="23" fillId="0" borderId="13" xfId="16" applyNumberFormat="1" applyFont="1" applyFill="1" applyBorder="1" applyProtection="1"/>
    <xf numFmtId="0" fontId="24" fillId="0" borderId="13" xfId="16" applyFont="1" applyFill="1" applyBorder="1" applyProtection="1"/>
    <xf numFmtId="5" fontId="24" fillId="0" borderId="2" xfId="16" applyNumberFormat="1" applyFont="1" applyFill="1" applyBorder="1" applyProtection="1"/>
    <xf numFmtId="7" fontId="11" fillId="0" borderId="13" xfId="16" applyNumberFormat="1" applyFont="1" applyFill="1" applyBorder="1" applyProtection="1"/>
    <xf numFmtId="5" fontId="24" fillId="0" borderId="13" xfId="16" applyNumberFormat="1" applyFont="1" applyFill="1" applyBorder="1" applyProtection="1"/>
    <xf numFmtId="0" fontId="21" fillId="0" borderId="0" xfId="16" applyFont="1" applyFill="1" applyBorder="1" applyProtection="1"/>
    <xf numFmtId="173" fontId="21" fillId="0" borderId="0" xfId="16" applyNumberFormat="1" applyFont="1" applyFill="1" applyProtection="1"/>
    <xf numFmtId="37" fontId="21" fillId="0" borderId="11" xfId="16" applyNumberFormat="1" applyFont="1" applyFill="1" applyBorder="1" applyProtection="1"/>
    <xf numFmtId="7" fontId="32" fillId="0" borderId="11" xfId="13" applyNumberFormat="1" applyFont="1" applyFill="1" applyBorder="1" applyProtection="1"/>
    <xf numFmtId="5" fontId="21" fillId="0" borderId="11" xfId="16" applyNumberFormat="1" applyFont="1" applyFill="1" applyBorder="1" applyProtection="1"/>
    <xf numFmtId="167" fontId="21" fillId="0" borderId="11" xfId="10" applyNumberFormat="1" applyFont="1" applyFill="1" applyBorder="1" applyProtection="1"/>
    <xf numFmtId="7" fontId="32" fillId="0" borderId="11" xfId="16" applyNumberFormat="1" applyFont="1" applyFill="1" applyBorder="1" applyProtection="1"/>
    <xf numFmtId="167" fontId="21" fillId="0" borderId="0" xfId="10" applyNumberFormat="1" applyFont="1" applyFill="1" applyBorder="1" applyProtection="1"/>
    <xf numFmtId="167" fontId="23" fillId="0" borderId="0" xfId="16" applyNumberFormat="1" applyFont="1" applyFill="1" applyProtection="1"/>
    <xf numFmtId="169" fontId="11" fillId="0" borderId="0" xfId="10" applyNumberFormat="1" applyFont="1" applyFill="1"/>
    <xf numFmtId="0" fontId="33" fillId="0" borderId="0" xfId="16" applyFont="1" applyFill="1" applyProtection="1"/>
    <xf numFmtId="5" fontId="11" fillId="0" borderId="0" xfId="16" applyNumberFormat="1" applyFont="1" applyFill="1"/>
    <xf numFmtId="0" fontId="11" fillId="0" borderId="0" xfId="9" applyFont="1" applyFill="1"/>
    <xf numFmtId="0" fontId="11" fillId="0" borderId="0" xfId="9" applyFont="1" applyFill="1" applyAlignment="1">
      <alignment horizontal="right"/>
    </xf>
    <xf numFmtId="0" fontId="11" fillId="0" borderId="0" xfId="9" applyFont="1" applyFill="1" applyBorder="1"/>
    <xf numFmtId="0" fontId="34" fillId="0" borderId="0" xfId="9" applyFont="1" applyFill="1" applyAlignment="1" applyProtection="1">
      <alignment horizontal="centerContinuous"/>
    </xf>
    <xf numFmtId="0" fontId="35" fillId="0" borderId="0" xfId="9" applyFont="1" applyFill="1" applyAlignment="1" applyProtection="1">
      <alignment horizontal="centerContinuous"/>
    </xf>
    <xf numFmtId="0" fontId="11" fillId="0" borderId="0" xfId="9" applyFont="1" applyFill="1" applyAlignment="1" applyProtection="1">
      <alignment horizontal="center"/>
    </xf>
    <xf numFmtId="14" fontId="11" fillId="0" borderId="0" xfId="9" applyNumberFormat="1" applyFont="1" applyFill="1"/>
    <xf numFmtId="0" fontId="11" fillId="0" borderId="0" xfId="9" applyFont="1" applyFill="1" applyAlignment="1" applyProtection="1">
      <alignment horizontal="centerContinuous"/>
    </xf>
    <xf numFmtId="0" fontId="11" fillId="0" borderId="0" xfId="9" applyFont="1" applyFill="1" applyAlignment="1" applyProtection="1">
      <alignment horizontal="right"/>
    </xf>
    <xf numFmtId="0" fontId="11" fillId="0" borderId="0" xfId="9" applyFont="1" applyFill="1" applyBorder="1" applyAlignment="1" applyProtection="1">
      <alignment horizontal="center"/>
    </xf>
    <xf numFmtId="0" fontId="11" fillId="0" borderId="0" xfId="9" applyFont="1" applyFill="1" applyBorder="1" applyAlignment="1">
      <alignment horizontal="center"/>
    </xf>
    <xf numFmtId="0" fontId="11" fillId="0" borderId="14" xfId="9" applyFont="1" applyFill="1" applyBorder="1" applyAlignment="1" applyProtection="1">
      <alignment horizontal="centerContinuous"/>
    </xf>
    <xf numFmtId="0" fontId="11" fillId="0" borderId="4" xfId="9" applyFont="1" applyFill="1" applyBorder="1" applyAlignment="1" applyProtection="1">
      <alignment horizontal="centerContinuous"/>
    </xf>
    <xf numFmtId="0" fontId="11" fillId="0" borderId="15" xfId="9" applyFont="1" applyFill="1" applyBorder="1" applyAlignment="1" applyProtection="1">
      <alignment horizontal="centerContinuous"/>
    </xf>
    <xf numFmtId="0" fontId="11" fillId="0" borderId="4" xfId="9" applyFont="1" applyFill="1" applyBorder="1" applyAlignment="1" applyProtection="1">
      <alignment horizontal="center"/>
    </xf>
    <xf numFmtId="192" fontId="11" fillId="0" borderId="4" xfId="9" applyNumberFormat="1" applyFont="1" applyFill="1" applyBorder="1" applyAlignment="1" applyProtection="1">
      <alignment horizontal="center"/>
    </xf>
    <xf numFmtId="0" fontId="11" fillId="0" borderId="16" xfId="9" applyFont="1" applyFill="1" applyBorder="1" applyAlignment="1"/>
    <xf numFmtId="0" fontId="11" fillId="0" borderId="13" xfId="9" applyFont="1" applyFill="1" applyBorder="1" applyAlignment="1">
      <alignment horizontal="center"/>
    </xf>
    <xf numFmtId="0" fontId="11" fillId="0" borderId="0" xfId="9" applyFont="1" applyFill="1" applyBorder="1" applyAlignment="1" applyProtection="1">
      <alignment horizontal="centerContinuous"/>
    </xf>
    <xf numFmtId="0" fontId="11" fillId="0" borderId="13" xfId="9" applyFont="1" applyFill="1" applyBorder="1" applyAlignment="1" applyProtection="1">
      <alignment horizontal="center"/>
    </xf>
    <xf numFmtId="192" fontId="11" fillId="0" borderId="17" xfId="9" applyNumberFormat="1" applyFont="1" applyFill="1" applyBorder="1" applyAlignment="1">
      <alignment horizontal="center"/>
    </xf>
    <xf numFmtId="192" fontId="11" fillId="0" borderId="0" xfId="9" applyNumberFormat="1" applyFont="1" applyFill="1" applyBorder="1" applyAlignment="1">
      <alignment horizontal="center"/>
    </xf>
    <xf numFmtId="15" fontId="11" fillId="0" borderId="0" xfId="9" applyNumberFormat="1" applyFont="1" applyFill="1" applyBorder="1" applyAlignment="1" applyProtection="1">
      <alignment horizontal="center"/>
    </xf>
    <xf numFmtId="0" fontId="11" fillId="0" borderId="18" xfId="9" applyFont="1" applyFill="1" applyBorder="1" applyAlignment="1" applyProtection="1">
      <alignment horizontal="center"/>
    </xf>
    <xf numFmtId="0" fontId="11" fillId="0" borderId="0" xfId="9" applyFont="1" applyFill="1" applyBorder="1" applyAlignment="1" applyProtection="1">
      <alignment horizontal="left"/>
    </xf>
    <xf numFmtId="0" fontId="28" fillId="0" borderId="0" xfId="9" applyFont="1" applyFill="1"/>
    <xf numFmtId="0" fontId="11" fillId="0" borderId="15" xfId="9" applyFont="1" applyFill="1" applyBorder="1" applyAlignment="1">
      <alignment horizontal="center"/>
    </xf>
    <xf numFmtId="0" fontId="11" fillId="0" borderId="14" xfId="9" applyFont="1" applyFill="1" applyBorder="1" applyAlignment="1">
      <alignment horizontal="center"/>
    </xf>
    <xf numFmtId="0" fontId="11" fillId="0" borderId="4" xfId="9" applyFont="1" applyFill="1" applyBorder="1" applyAlignment="1">
      <alignment horizontal="center"/>
    </xf>
    <xf numFmtId="0" fontId="11" fillId="0" borderId="15" xfId="9" applyFont="1" applyFill="1" applyBorder="1" applyAlignment="1" applyProtection="1">
      <alignment horizontal="center"/>
    </xf>
    <xf numFmtId="192" fontId="11" fillId="0" borderId="4" xfId="9" applyNumberFormat="1" applyFont="1" applyFill="1" applyBorder="1" applyAlignment="1">
      <alignment horizontal="center"/>
    </xf>
    <xf numFmtId="0" fontId="11" fillId="0" borderId="0" xfId="9" applyFont="1" applyFill="1" applyAlignment="1"/>
    <xf numFmtId="0" fontId="11" fillId="0" borderId="0" xfId="9" applyFont="1" applyFill="1" applyAlignment="1">
      <alignment horizontal="left"/>
    </xf>
    <xf numFmtId="0" fontId="11" fillId="0" borderId="19" xfId="9" applyFont="1" applyFill="1" applyBorder="1"/>
    <xf numFmtId="0" fontId="11" fillId="0" borderId="0" xfId="9" applyFont="1" applyFill="1" applyBorder="1" applyAlignment="1"/>
    <xf numFmtId="192" fontId="11" fillId="0" borderId="18" xfId="9" applyNumberFormat="1" applyFont="1" applyFill="1" applyBorder="1" applyAlignment="1"/>
    <xf numFmtId="192" fontId="11" fillId="0" borderId="0" xfId="9" applyNumberFormat="1" applyFont="1" applyFill="1" applyBorder="1" applyAlignment="1"/>
    <xf numFmtId="3" fontId="11" fillId="0" borderId="18" xfId="9" applyNumberFormat="1" applyFont="1" applyFill="1" applyBorder="1" applyAlignment="1"/>
    <xf numFmtId="3" fontId="11" fillId="0" borderId="0" xfId="9" applyNumberFormat="1" applyFont="1" applyFill="1" applyBorder="1" applyAlignment="1"/>
    <xf numFmtId="192" fontId="11" fillId="0" borderId="18" xfId="9" applyNumberFormat="1" applyFont="1" applyFill="1" applyBorder="1"/>
    <xf numFmtId="192" fontId="11" fillId="0" borderId="0" xfId="9" applyNumberFormat="1" applyFont="1" applyFill="1" applyBorder="1"/>
    <xf numFmtId="192" fontId="11" fillId="0" borderId="0" xfId="9" applyNumberFormat="1" applyFont="1" applyFill="1"/>
    <xf numFmtId="14" fontId="37" fillId="0" borderId="0" xfId="9" applyNumberFormat="1" applyFont="1" applyFill="1"/>
    <xf numFmtId="10" fontId="11" fillId="0" borderId="0" xfId="9" applyNumberFormat="1" applyFont="1" applyFill="1" applyBorder="1"/>
    <xf numFmtId="192" fontId="38" fillId="0" borderId="0" xfId="9" applyNumberFormat="1" applyFont="1" applyFill="1" applyBorder="1"/>
    <xf numFmtId="192" fontId="38" fillId="0" borderId="18" xfId="9" applyNumberFormat="1" applyFont="1" applyFill="1" applyBorder="1"/>
    <xf numFmtId="10" fontId="38" fillId="0" borderId="0" xfId="9" applyNumberFormat="1" applyFont="1" applyFill="1" applyBorder="1"/>
    <xf numFmtId="192" fontId="38" fillId="0" borderId="0" xfId="9" applyNumberFormat="1" applyFont="1" applyFill="1"/>
    <xf numFmtId="166" fontId="11" fillId="0" borderId="0" xfId="9" applyNumberFormat="1" applyFont="1" applyFill="1"/>
    <xf numFmtId="0" fontId="38" fillId="0" borderId="0" xfId="9" applyFont="1" applyFill="1"/>
    <xf numFmtId="166" fontId="38" fillId="0" borderId="0" xfId="9" applyNumberFormat="1" applyFont="1" applyFill="1"/>
    <xf numFmtId="16" fontId="11" fillId="0" borderId="0" xfId="9" applyNumberFormat="1" applyFont="1" applyFill="1"/>
    <xf numFmtId="0" fontId="11" fillId="0" borderId="1" xfId="9" applyFont="1" applyFill="1" applyBorder="1"/>
    <xf numFmtId="0" fontId="11" fillId="0" borderId="2" xfId="9" applyFont="1" applyFill="1" applyBorder="1"/>
    <xf numFmtId="0" fontId="11" fillId="0" borderId="2" xfId="9" applyFont="1" applyFill="1" applyBorder="1" applyAlignment="1">
      <alignment horizontal="right"/>
    </xf>
    <xf numFmtId="192" fontId="11" fillId="0" borderId="3" xfId="9" applyNumberFormat="1" applyFont="1" applyFill="1" applyBorder="1"/>
    <xf numFmtId="192" fontId="11" fillId="0" borderId="2" xfId="9" applyNumberFormat="1" applyFont="1" applyFill="1" applyBorder="1"/>
    <xf numFmtId="166" fontId="11" fillId="0" borderId="0" xfId="9" applyNumberFormat="1" applyFont="1" applyFill="1" applyBorder="1"/>
    <xf numFmtId="49" fontId="11" fillId="0" borderId="0" xfId="17" applyNumberFormat="1" applyFont="1" applyFill="1"/>
    <xf numFmtId="10" fontId="38" fillId="0" borderId="0" xfId="15" applyNumberFormat="1" applyFont="1" applyFill="1" applyBorder="1"/>
    <xf numFmtId="0" fontId="38" fillId="0" borderId="18" xfId="9" applyFont="1" applyFill="1" applyBorder="1"/>
    <xf numFmtId="192" fontId="39" fillId="0" borderId="0" xfId="9" applyNumberFormat="1" applyFont="1" applyFill="1" applyBorder="1"/>
    <xf numFmtId="10" fontId="11" fillId="0" borderId="17" xfId="9" applyNumberFormat="1" applyFont="1" applyFill="1" applyBorder="1" applyProtection="1">
      <protection hidden="1"/>
    </xf>
    <xf numFmtId="10" fontId="39" fillId="0" borderId="0" xfId="9" applyNumberFormat="1" applyFont="1" applyFill="1" applyBorder="1"/>
    <xf numFmtId="0" fontId="11" fillId="0" borderId="18" xfId="9" applyFont="1" applyFill="1" applyBorder="1"/>
    <xf numFmtId="166" fontId="11" fillId="0" borderId="0" xfId="9" quotePrefix="1" applyNumberFormat="1" applyFont="1" applyFill="1"/>
    <xf numFmtId="193" fontId="11" fillId="0" borderId="3" xfId="9" applyNumberFormat="1" applyFont="1" applyFill="1" applyBorder="1"/>
    <xf numFmtId="192" fontId="11" fillId="0" borderId="9" xfId="9" applyNumberFormat="1" applyFont="1" applyFill="1" applyBorder="1"/>
    <xf numFmtId="0" fontId="40" fillId="0" borderId="20" xfId="9" applyFont="1" applyFill="1" applyBorder="1"/>
    <xf numFmtId="0" fontId="40" fillId="0" borderId="21" xfId="9" applyFont="1" applyFill="1" applyBorder="1"/>
    <xf numFmtId="166" fontId="11" fillId="0" borderId="21" xfId="9" applyNumberFormat="1" applyFont="1" applyFill="1" applyBorder="1" applyAlignment="1">
      <alignment horizontal="right"/>
    </xf>
    <xf numFmtId="192" fontId="11" fillId="0" borderId="22" xfId="9" applyNumberFormat="1" applyFont="1" applyFill="1" applyBorder="1"/>
    <xf numFmtId="192" fontId="11" fillId="0" borderId="21" xfId="9" applyNumberFormat="1" applyFont="1" applyFill="1" applyBorder="1"/>
    <xf numFmtId="166" fontId="40" fillId="0" borderId="0" xfId="9" applyNumberFormat="1" applyFont="1" applyFill="1"/>
    <xf numFmtId="0" fontId="40" fillId="0" borderId="0" xfId="9" applyFont="1" applyFill="1"/>
    <xf numFmtId="192" fontId="11" fillId="0" borderId="23" xfId="9" applyNumberFormat="1" applyFont="1" applyFill="1" applyBorder="1"/>
    <xf numFmtId="3" fontId="11" fillId="0" borderId="0" xfId="9" applyNumberFormat="1" applyFont="1" applyFill="1" applyBorder="1"/>
    <xf numFmtId="0" fontId="11" fillId="0" borderId="0" xfId="9" applyFont="1" applyFill="1" applyAlignment="1">
      <alignment horizontal="left" wrapText="1"/>
    </xf>
    <xf numFmtId="43" fontId="11" fillId="0" borderId="0" xfId="13" applyFont="1" applyFill="1" applyAlignment="1">
      <alignment horizontal="left" wrapText="1"/>
    </xf>
    <xf numFmtId="0" fontId="36" fillId="0" borderId="0" xfId="9" applyFont="1" applyFill="1" applyAlignment="1"/>
    <xf numFmtId="44" fontId="11" fillId="0" borderId="0" xfId="10" applyFont="1" applyFill="1" applyAlignment="1" applyProtection="1">
      <alignment horizontal="left"/>
    </xf>
    <xf numFmtId="166" fontId="11" fillId="0" borderId="0" xfId="13" applyNumberFormat="1" applyFont="1" applyFill="1" applyProtection="1"/>
    <xf numFmtId="183" fontId="11" fillId="0" borderId="0" xfId="9" applyNumberFormat="1" applyFont="1" applyFill="1"/>
    <xf numFmtId="0" fontId="15" fillId="0" borderId="24" xfId="0" applyFont="1" applyBorder="1" applyAlignment="1">
      <alignment horizontal="center"/>
    </xf>
    <xf numFmtId="0" fontId="16" fillId="0" borderId="25" xfId="0" applyFont="1" applyBorder="1"/>
    <xf numFmtId="0" fontId="16" fillId="0" borderId="26" xfId="0" applyFont="1" applyBorder="1"/>
    <xf numFmtId="0" fontId="11" fillId="0" borderId="0" xfId="18" applyFill="1"/>
    <xf numFmtId="0" fontId="34" fillId="0" borderId="0" xfId="18" applyFont="1" applyFill="1"/>
    <xf numFmtId="0" fontId="41" fillId="0" borderId="0" xfId="18" applyFont="1" applyFill="1"/>
    <xf numFmtId="0" fontId="24" fillId="0" borderId="0" xfId="18" applyFont="1" applyFill="1"/>
    <xf numFmtId="0" fontId="11" fillId="0" borderId="0" xfId="18" applyFont="1" applyFill="1"/>
    <xf numFmtId="0" fontId="42" fillId="0" borderId="0" xfId="18" quotePrefix="1" applyFont="1" applyFill="1" applyAlignment="1"/>
    <xf numFmtId="0" fontId="42" fillId="0" borderId="0" xfId="18" applyFont="1" applyFill="1" applyAlignment="1"/>
    <xf numFmtId="0" fontId="42" fillId="0" borderId="0" xfId="18" quotePrefix="1" applyFont="1" applyFill="1" applyAlignment="1">
      <alignment horizontal="center"/>
    </xf>
    <xf numFmtId="0" fontId="11" fillId="0" borderId="0" xfId="18" applyFill="1" applyBorder="1"/>
    <xf numFmtId="0" fontId="42" fillId="0" borderId="0" xfId="18" applyFont="1" applyFill="1" applyBorder="1" applyAlignment="1">
      <alignment horizontal="center"/>
    </xf>
    <xf numFmtId="0" fontId="43" fillId="0" borderId="0" xfId="18" applyFont="1" applyFill="1" applyBorder="1" applyAlignment="1">
      <alignment horizontal="center"/>
    </xf>
    <xf numFmtId="0" fontId="11" fillId="0" borderId="0" xfId="18" applyFont="1" applyFill="1" applyAlignment="1">
      <alignment horizontal="center"/>
    </xf>
    <xf numFmtId="0" fontId="11" fillId="0" borderId="0" xfId="18" applyFont="1" applyFill="1" applyBorder="1" applyAlignment="1">
      <alignment horizontal="left"/>
    </xf>
    <xf numFmtId="0" fontId="11" fillId="0" borderId="0" xfId="18" applyFont="1" applyFill="1" applyBorder="1" applyAlignment="1"/>
    <xf numFmtId="0" fontId="11" fillId="0" borderId="0" xfId="18" applyFont="1" applyFill="1" applyBorder="1" applyAlignment="1">
      <alignment horizontal="center"/>
    </xf>
    <xf numFmtId="0" fontId="24" fillId="0" borderId="0" xfId="18" applyFont="1" applyFill="1" applyAlignment="1">
      <alignment horizontal="center"/>
    </xf>
    <xf numFmtId="0" fontId="11" fillId="0" borderId="0" xfId="18" quotePrefix="1" applyFont="1" applyFill="1" applyBorder="1" applyAlignment="1">
      <alignment horizontal="center"/>
    </xf>
    <xf numFmtId="0" fontId="11" fillId="0" borderId="0" xfId="18" applyFill="1" applyAlignment="1">
      <alignment horizontal="center"/>
    </xf>
    <xf numFmtId="5" fontId="11" fillId="0" borderId="0" xfId="19" applyNumberFormat="1" applyBorder="1" applyAlignment="1">
      <alignment horizontal="center"/>
    </xf>
    <xf numFmtId="0" fontId="11" fillId="0" borderId="0" xfId="18" quotePrefix="1" applyFont="1" applyFill="1" applyAlignment="1">
      <alignment horizontal="center"/>
    </xf>
    <xf numFmtId="0" fontId="11" fillId="0" borderId="0" xfId="18" applyFill="1" applyBorder="1" applyAlignment="1">
      <alignment horizontal="center"/>
    </xf>
    <xf numFmtId="0" fontId="11" fillId="0" borderId="5" xfId="18" applyFill="1" applyBorder="1" applyAlignment="1">
      <alignment horizontal="center"/>
    </xf>
    <xf numFmtId="0" fontId="24" fillId="0" borderId="5" xfId="18" applyFont="1" applyFill="1" applyBorder="1" applyAlignment="1">
      <alignment horizontal="center"/>
    </xf>
    <xf numFmtId="0" fontId="24" fillId="0" borderId="0" xfId="18" applyFont="1" applyFill="1" applyBorder="1" applyAlignment="1">
      <alignment horizontal="center"/>
    </xf>
    <xf numFmtId="0" fontId="11" fillId="0" borderId="4" xfId="18" applyFont="1" applyFill="1" applyBorder="1" applyAlignment="1">
      <alignment horizontal="center"/>
    </xf>
    <xf numFmtId="6" fontId="11" fillId="0" borderId="5" xfId="18" quotePrefix="1" applyNumberFormat="1" applyFont="1" applyFill="1" applyBorder="1" applyAlignment="1">
      <alignment horizontal="center"/>
    </xf>
    <xf numFmtId="5" fontId="11" fillId="0" borderId="4" xfId="19" quotePrefix="1" applyNumberFormat="1" applyBorder="1" applyAlignment="1">
      <alignment horizontal="center"/>
    </xf>
    <xf numFmtId="6" fontId="11" fillId="0" borderId="0" xfId="18" quotePrefix="1" applyNumberFormat="1" applyFont="1" applyFill="1" applyBorder="1" applyAlignment="1">
      <alignment horizontal="center"/>
    </xf>
    <xf numFmtId="0" fontId="11" fillId="0" borderId="4" xfId="18" quotePrefix="1" applyFont="1" applyFill="1" applyBorder="1" applyAlignment="1">
      <alignment horizontal="center"/>
    </xf>
    <xf numFmtId="0" fontId="11" fillId="0" borderId="0" xfId="18" quotePrefix="1" applyFont="1" applyFill="1"/>
    <xf numFmtId="0" fontId="44" fillId="0" borderId="0" xfId="18" applyFont="1" applyFill="1"/>
    <xf numFmtId="0" fontId="24" fillId="0" borderId="0" xfId="18" quotePrefix="1" applyFont="1" applyFill="1" applyAlignment="1">
      <alignment horizontal="center"/>
    </xf>
    <xf numFmtId="37" fontId="11" fillId="0" borderId="0" xfId="18" applyNumberFormat="1" applyFont="1" applyFill="1" applyProtection="1"/>
    <xf numFmtId="5" fontId="24" fillId="0" borderId="0" xfId="18" applyNumberFormat="1" applyFont="1" applyFill="1" applyProtection="1">
      <protection locked="0"/>
    </xf>
    <xf numFmtId="10" fontId="24" fillId="0" borderId="0" xfId="15" applyNumberFormat="1" applyFont="1" applyFill="1" applyProtection="1">
      <protection locked="0"/>
    </xf>
    <xf numFmtId="0" fontId="11" fillId="0" borderId="0" xfId="18" applyFont="1" applyFill="1" applyBorder="1"/>
    <xf numFmtId="10" fontId="24" fillId="0" borderId="0" xfId="15" applyNumberFormat="1" applyFont="1" applyFill="1" applyBorder="1" applyProtection="1">
      <protection locked="0"/>
    </xf>
    <xf numFmtId="2" fontId="11" fillId="0" borderId="0" xfId="18" applyNumberFormat="1" applyFont="1" applyFill="1"/>
    <xf numFmtId="0" fontId="11" fillId="0" borderId="5" xfId="18" applyFill="1" applyBorder="1"/>
    <xf numFmtId="10" fontId="11" fillId="0" borderId="4" xfId="15" applyNumberFormat="1" applyFont="1" applyFill="1" applyBorder="1"/>
    <xf numFmtId="0" fontId="11" fillId="0" borderId="4" xfId="18" applyFill="1" applyBorder="1"/>
    <xf numFmtId="10" fontId="11" fillId="0" borderId="0" xfId="18" applyNumberFormat="1" applyFill="1"/>
    <xf numFmtId="0" fontId="13" fillId="0" borderId="0" xfId="20" applyFont="1" applyFill="1" applyAlignment="1">
      <alignment horizontal="center"/>
    </xf>
    <xf numFmtId="37" fontId="11" fillId="0" borderId="0" xfId="18" applyNumberFormat="1" applyFill="1" applyProtection="1"/>
    <xf numFmtId="5" fontId="11" fillId="0" borderId="0" xfId="18" applyNumberFormat="1" applyFill="1" applyProtection="1"/>
    <xf numFmtId="171" fontId="11" fillId="0" borderId="0" xfId="9" applyNumberFormat="1" applyFill="1" applyBorder="1" applyProtection="1"/>
    <xf numFmtId="37" fontId="11" fillId="0" borderId="0" xfId="18" applyNumberFormat="1" applyFill="1"/>
    <xf numFmtId="5" fontId="11" fillId="0" borderId="0" xfId="18" applyNumberFormat="1" applyFill="1"/>
    <xf numFmtId="0" fontId="13" fillId="0" borderId="0" xfId="20" applyFont="1" applyFill="1"/>
    <xf numFmtId="10" fontId="11" fillId="0" borderId="4" xfId="18" applyNumberFormat="1" applyFill="1" applyBorder="1"/>
    <xf numFmtId="37" fontId="11" fillId="0" borderId="5" xfId="18" applyNumberFormat="1" applyFill="1" applyBorder="1" applyProtection="1"/>
    <xf numFmtId="5" fontId="11" fillId="0" borderId="5" xfId="18" applyNumberFormat="1" applyFill="1" applyBorder="1" applyProtection="1"/>
    <xf numFmtId="5" fontId="11" fillId="0" borderId="0" xfId="18" applyNumberFormat="1" applyFill="1" applyBorder="1" applyProtection="1"/>
    <xf numFmtId="10" fontId="24" fillId="0" borderId="4" xfId="15" applyNumberFormat="1" applyFont="1" applyFill="1" applyBorder="1" applyProtection="1">
      <protection locked="0"/>
    </xf>
    <xf numFmtId="37" fontId="11" fillId="0" borderId="0" xfId="18" applyNumberFormat="1" applyFill="1" applyBorder="1" applyProtection="1"/>
    <xf numFmtId="10" fontId="11" fillId="0" borderId="0" xfId="18" applyNumberFormat="1" applyFill="1" applyBorder="1" applyProtection="1"/>
    <xf numFmtId="0" fontId="21" fillId="0" borderId="0" xfId="18" applyFont="1" applyFill="1"/>
    <xf numFmtId="37" fontId="11" fillId="0" borderId="9" xfId="18" applyNumberFormat="1" applyFill="1" applyBorder="1"/>
    <xf numFmtId="5" fontId="11" fillId="0" borderId="9" xfId="18" applyNumberFormat="1" applyFill="1" applyBorder="1"/>
    <xf numFmtId="5" fontId="11" fillId="0" borderId="0" xfId="18" applyNumberFormat="1" applyFill="1" applyBorder="1"/>
    <xf numFmtId="10" fontId="24" fillId="0" borderId="9" xfId="15" applyNumberFormat="1" applyFont="1" applyFill="1" applyBorder="1" applyProtection="1">
      <protection locked="0"/>
    </xf>
    <xf numFmtId="37" fontId="11" fillId="0" borderId="0" xfId="18" applyNumberFormat="1" applyFill="1" applyBorder="1"/>
    <xf numFmtId="5" fontId="24" fillId="0" borderId="0" xfId="15" applyNumberFormat="1" applyFont="1" applyFill="1" applyProtection="1">
      <protection locked="0"/>
    </xf>
    <xf numFmtId="10" fontId="24" fillId="0" borderId="0" xfId="15" quotePrefix="1" applyNumberFormat="1" applyFont="1" applyFill="1" applyBorder="1" applyProtection="1">
      <protection locked="0"/>
    </xf>
    <xf numFmtId="0" fontId="20" fillId="0" borderId="0" xfId="20" applyFont="1" applyFill="1"/>
    <xf numFmtId="37" fontId="11" fillId="0" borderId="9" xfId="18" applyNumberFormat="1" applyFont="1" applyFill="1" applyBorder="1" applyProtection="1"/>
    <xf numFmtId="5" fontId="24" fillId="0" borderId="9" xfId="15" applyNumberFormat="1" applyFont="1" applyFill="1" applyBorder="1" applyProtection="1">
      <protection locked="0"/>
    </xf>
    <xf numFmtId="10" fontId="11" fillId="0" borderId="0" xfId="18" applyNumberFormat="1" applyFont="1" applyFill="1"/>
    <xf numFmtId="5" fontId="11" fillId="0" borderId="0" xfId="18" applyNumberFormat="1" applyFont="1" applyFill="1" applyBorder="1"/>
    <xf numFmtId="165" fontId="24" fillId="0" borderId="0" xfId="15" applyNumberFormat="1" applyFont="1" applyFill="1" applyBorder="1" applyProtection="1">
      <protection locked="0"/>
    </xf>
    <xf numFmtId="0" fontId="11" fillId="0" borderId="0" xfId="18" applyFont="1" applyFill="1" applyAlignment="1">
      <alignment horizontal="right"/>
    </xf>
    <xf numFmtId="167" fontId="31" fillId="0" borderId="0" xfId="10" applyNumberFormat="1" applyFont="1" applyFill="1"/>
    <xf numFmtId="165" fontId="31" fillId="0" borderId="0" xfId="15" applyNumberFormat="1" applyFont="1" applyFill="1" applyBorder="1" applyProtection="1">
      <protection locked="0"/>
    </xf>
    <xf numFmtId="1" fontId="11" fillId="0" borderId="0" xfId="18" applyNumberFormat="1" applyFill="1"/>
    <xf numFmtId="1" fontId="31" fillId="0" borderId="0" xfId="18" applyNumberFormat="1" applyFont="1" applyFill="1"/>
    <xf numFmtId="165" fontId="31" fillId="0" borderId="0" xfId="15" applyNumberFormat="1" applyFont="1" applyFill="1"/>
    <xf numFmtId="194" fontId="11" fillId="0" borderId="0" xfId="18" applyNumberFormat="1" applyFill="1"/>
    <xf numFmtId="165" fontId="11" fillId="0" borderId="0" xfId="18" applyNumberFormat="1" applyFill="1"/>
    <xf numFmtId="165" fontId="23" fillId="0" borderId="0" xfId="15" applyNumberFormat="1" applyFont="1" applyFill="1"/>
    <xf numFmtId="165" fontId="24" fillId="0" borderId="0" xfId="15" applyNumberFormat="1" applyFont="1" applyFill="1" applyProtection="1">
      <protection locked="0"/>
    </xf>
    <xf numFmtId="165" fontId="24" fillId="0" borderId="9" xfId="15" applyNumberFormat="1" applyFont="1" applyFill="1" applyBorder="1" applyProtection="1">
      <protection locked="0"/>
    </xf>
    <xf numFmtId="165" fontId="24" fillId="0" borderId="4" xfId="15" applyNumberFormat="1" applyFont="1" applyFill="1" applyBorder="1" applyProtection="1">
      <protection locked="0"/>
    </xf>
    <xf numFmtId="0" fontId="11" fillId="0" borderId="0" xfId="18" applyFont="1" applyFill="1" applyBorder="1" applyAlignment="1">
      <alignment horizontal="center"/>
    </xf>
    <xf numFmtId="0" fontId="11" fillId="0" borderId="0" xfId="18" applyFont="1" applyFill="1" applyAlignment="1">
      <alignment horizontal="left"/>
    </xf>
    <xf numFmtId="0" fontId="11" fillId="0" borderId="0" xfId="18" quotePrefix="1" applyFont="1" applyFill="1" applyAlignment="1">
      <alignment horizontal="left"/>
    </xf>
    <xf numFmtId="0" fontId="42" fillId="0" borderId="0" xfId="18" applyFont="1" applyFill="1" applyAlignment="1">
      <alignment horizontal="center"/>
    </xf>
    <xf numFmtId="0" fontId="42" fillId="0" borderId="0" xfId="18" quotePrefix="1" applyFont="1" applyFill="1" applyAlignment="1">
      <alignment horizontal="center"/>
    </xf>
    <xf numFmtId="0" fontId="18" fillId="0" borderId="0" xfId="9" applyFont="1" applyFill="1" applyAlignment="1">
      <alignment horizontal="center"/>
    </xf>
    <xf numFmtId="0" fontId="19" fillId="0" borderId="0" xfId="9" quotePrefix="1" applyNumberFormat="1" applyFont="1" applyFill="1" applyAlignment="1">
      <alignment horizontal="center"/>
    </xf>
    <xf numFmtId="0" fontId="20" fillId="0" borderId="0" xfId="9" quotePrefix="1" applyFont="1" applyFill="1" applyAlignment="1" applyProtection="1">
      <alignment horizontal="center"/>
    </xf>
    <xf numFmtId="0" fontId="18" fillId="0" borderId="0" xfId="16" applyFont="1" applyFill="1" applyAlignment="1">
      <alignment horizontal="center"/>
    </xf>
    <xf numFmtId="0" fontId="19" fillId="0" borderId="0" xfId="16" quotePrefix="1" applyNumberFormat="1" applyFont="1" applyFill="1" applyAlignment="1">
      <alignment horizontal="center"/>
    </xf>
    <xf numFmtId="0" fontId="20" fillId="0" borderId="0" xfId="16" quotePrefix="1" applyFont="1" applyFill="1" applyAlignment="1" applyProtection="1">
      <alignment horizontal="center"/>
    </xf>
    <xf numFmtId="0" fontId="20" fillId="2" borderId="1" xfId="16" applyFont="1" applyFill="1" applyBorder="1" applyAlignment="1" applyProtection="1">
      <alignment horizontal="center"/>
    </xf>
    <xf numFmtId="0" fontId="20" fillId="2" borderId="2" xfId="16" applyFont="1" applyFill="1" applyBorder="1" applyAlignment="1" applyProtection="1">
      <alignment horizontal="center"/>
    </xf>
    <xf numFmtId="0" fontId="20" fillId="2" borderId="3" xfId="16" applyFont="1" applyFill="1" applyBorder="1" applyAlignment="1" applyProtection="1">
      <alignment horizontal="center"/>
    </xf>
  </cellXfs>
  <cellStyles count="21">
    <cellStyle name="Comma" xfId="1" builtinId="3"/>
    <cellStyle name="Comma 10" xfId="13"/>
    <cellStyle name="Comma 2 2" xfId="6"/>
    <cellStyle name="Currency 10" xfId="10"/>
    <cellStyle name="Currency 28" xfId="7"/>
    <cellStyle name="Normal" xfId="0" builtinId="0"/>
    <cellStyle name="Normal 13 8" xfId="9"/>
    <cellStyle name="Normal 15 8" xfId="2"/>
    <cellStyle name="Normal 159" xfId="8"/>
    <cellStyle name="Normal 166" xfId="16"/>
    <cellStyle name="Normal 2" xfId="5"/>
    <cellStyle name="Normal 2 23" xfId="14"/>
    <cellStyle name="Normal 3 2" xfId="3"/>
    <cellStyle name="Normal 7 3" xfId="11"/>
    <cellStyle name="Normal_EAST Blocking 901 2" xfId="19"/>
    <cellStyle name="Normal_East for 38.6M" xfId="12"/>
    <cellStyle name="Normal_OR 1999 SAS VS 305" xfId="17"/>
    <cellStyle name="Normal_OR Blocking 04" xfId="20"/>
    <cellStyle name="Normal_WA98" xfId="18"/>
    <cellStyle name="Percent 10 4" xfId="15"/>
    <cellStyle name="Percent 2 2" xfId="4"/>
  </cellStyles>
  <dxfs count="10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calcChain" Target="calcChain.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ustomXml" Target="../customXml/item3.xml"/><Relationship Id="rId20" Type="http://schemas.openxmlformats.org/officeDocument/2006/relationships/externalLink" Target="externalLinks/externalLink14.xml"/><Relationship Id="rId4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EGULATN\PA&amp;D\Decoupling%20Mechanism\Washington\RECOV16%20-%20thru%20Oct%20w%20Decoupli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CA CARE"/>
      <sheetName val="Sch 47 Unscheduled KWH"/>
      <sheetName val="RAC Deferral"/>
      <sheetName val="Property Sales"/>
      <sheetName val="MEHC CIC Reg Asset"/>
      <sheetName val="Grid West Reg Asset"/>
      <sheetName val="2010 Protocol"/>
      <sheetName val="OSIP"/>
      <sheetName val="WA SBC"/>
      <sheetName val="CA Public Purpose"/>
      <sheetName val="CA C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1"/>
      <sheetName val="Prorate 06-11"/>
      <sheetName val="Prorate 07-11"/>
      <sheetName val="WA Prorate 07-11"/>
      <sheetName val="SCRInput"/>
      <sheetName val="0103 Proration (191)"/>
      <sheetName val="CA Pub Purp"/>
      <sheetName val="Reasonableness"/>
      <sheetName val="UT SI"/>
      <sheetName val="Prorate 05-12"/>
      <sheetName val="Prorate 06-12"/>
      <sheetName val="Prorate 07-12"/>
      <sheetName val="WA Prorate 07-12"/>
      <sheetName val="WA Prorate 08-12"/>
      <sheetName val="WA Prorate 09-12"/>
      <sheetName val="UT Inputs"/>
      <sheetName val="UT Codes"/>
      <sheetName val="Prorate 11-12"/>
      <sheetName val="Prorate 12-12 "/>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AA59"/>
  <sheetViews>
    <sheetView tabSelected="1" view="pageBreakPreview" topLeftCell="B1" zoomScale="70" zoomScaleNormal="55" zoomScaleSheetLayoutView="70" workbookViewId="0">
      <selection activeCell="B1" sqref="B1"/>
    </sheetView>
  </sheetViews>
  <sheetFormatPr defaultColWidth="11.7109375" defaultRowHeight="15.75"/>
  <cols>
    <col min="1" max="1" width="0" style="614" hidden="1" customWidth="1"/>
    <col min="2" max="2" width="5.28515625" style="614" customWidth="1"/>
    <col min="3" max="3" width="2.42578125" style="614" customWidth="1"/>
    <col min="4" max="4" width="41" style="617" customWidth="1"/>
    <col min="5" max="5" width="2.42578125" style="617" customWidth="1"/>
    <col min="6" max="6" width="6.42578125" style="617" bestFit="1" customWidth="1"/>
    <col min="7" max="7" width="2.42578125" style="617" customWidth="1"/>
    <col min="8" max="8" width="10.140625" style="614" bestFit="1" customWidth="1"/>
    <col min="9" max="9" width="2.28515625" style="614" customWidth="1"/>
    <col min="10" max="10" width="12" style="614" bestFit="1" customWidth="1"/>
    <col min="11" max="11" width="3.28515625" style="614" customWidth="1"/>
    <col min="12" max="12" width="11.42578125" style="614" hidden="1" customWidth="1"/>
    <col min="13" max="13" width="3.140625" style="614" hidden="1" customWidth="1"/>
    <col min="14" max="14" width="11.42578125" style="614" bestFit="1" customWidth="1"/>
    <col min="15" max="15" width="3" style="614" customWidth="1"/>
    <col min="16" max="16" width="9.140625" style="614" hidden="1" customWidth="1"/>
    <col min="17" max="17" width="10" style="614" hidden="1" customWidth="1"/>
    <col min="18" max="18" width="2.140625" style="614" hidden="1" customWidth="1"/>
    <col min="19" max="19" width="9.140625" style="614" bestFit="1" customWidth="1"/>
    <col min="20" max="20" width="10" style="614" bestFit="1" customWidth="1"/>
    <col min="21" max="21" width="2.42578125" style="614" customWidth="1"/>
    <col min="22" max="22" width="3.5703125" style="614" customWidth="1"/>
    <col min="23" max="23" width="8.28515625" style="614" customWidth="1"/>
    <col min="24" max="24" width="0.140625" style="614" customWidth="1"/>
    <col min="25" max="25" width="11.7109375" style="614" customWidth="1"/>
    <col min="26" max="26" width="15.42578125" style="614" bestFit="1" customWidth="1"/>
    <col min="27" max="16384" width="11.7109375" style="614"/>
  </cols>
  <sheetData>
    <row r="1" spans="2:27" ht="18.75">
      <c r="C1" s="615"/>
      <c r="D1" s="616"/>
      <c r="N1" s="618" t="s">
        <v>10</v>
      </c>
    </row>
    <row r="2" spans="2:27">
      <c r="B2" s="699" t="s">
        <v>101</v>
      </c>
      <c r="C2" s="699"/>
      <c r="D2" s="699"/>
      <c r="E2" s="699"/>
      <c r="F2" s="699"/>
      <c r="G2" s="699"/>
      <c r="H2" s="699"/>
      <c r="I2" s="699"/>
      <c r="J2" s="699"/>
      <c r="K2" s="699"/>
      <c r="L2" s="699"/>
      <c r="M2" s="699"/>
      <c r="N2" s="699"/>
      <c r="O2" s="699"/>
      <c r="P2" s="699"/>
      <c r="Q2" s="699"/>
      <c r="R2" s="699"/>
      <c r="S2" s="699"/>
      <c r="T2" s="699"/>
      <c r="U2" s="620"/>
      <c r="V2" s="620"/>
      <c r="W2" s="620"/>
      <c r="X2" s="620"/>
    </row>
    <row r="3" spans="2:27">
      <c r="B3" s="699" t="s">
        <v>102</v>
      </c>
      <c r="C3" s="699"/>
      <c r="D3" s="699"/>
      <c r="E3" s="699"/>
      <c r="F3" s="699"/>
      <c r="G3" s="699"/>
      <c r="H3" s="699"/>
      <c r="I3" s="699"/>
      <c r="J3" s="699"/>
      <c r="K3" s="699"/>
      <c r="L3" s="699"/>
      <c r="M3" s="699"/>
      <c r="N3" s="699"/>
      <c r="O3" s="699"/>
      <c r="P3" s="699"/>
      <c r="Q3" s="699"/>
      <c r="R3" s="699"/>
      <c r="S3" s="699"/>
      <c r="T3" s="699"/>
      <c r="U3" s="620"/>
      <c r="V3" s="620"/>
      <c r="W3" s="620"/>
      <c r="X3" s="620"/>
    </row>
    <row r="4" spans="2:27">
      <c r="B4" s="699" t="s">
        <v>523</v>
      </c>
      <c r="C4" s="699"/>
      <c r="D4" s="699"/>
      <c r="E4" s="699"/>
      <c r="F4" s="699"/>
      <c r="G4" s="699"/>
      <c r="H4" s="699"/>
      <c r="I4" s="699"/>
      <c r="J4" s="699"/>
      <c r="K4" s="699"/>
      <c r="L4" s="699"/>
      <c r="M4" s="699"/>
      <c r="N4" s="699"/>
      <c r="O4" s="699"/>
      <c r="P4" s="699"/>
      <c r="Q4" s="699"/>
      <c r="R4" s="699"/>
      <c r="S4" s="699"/>
      <c r="T4" s="699"/>
      <c r="U4" s="620"/>
      <c r="V4" s="620"/>
      <c r="W4" s="620"/>
      <c r="X4" s="620"/>
    </row>
    <row r="5" spans="2:27">
      <c r="B5" s="699" t="s">
        <v>489</v>
      </c>
      <c r="C5" s="699"/>
      <c r="D5" s="699"/>
      <c r="E5" s="699"/>
      <c r="F5" s="699"/>
      <c r="G5" s="699"/>
      <c r="H5" s="699"/>
      <c r="I5" s="699"/>
      <c r="J5" s="699"/>
      <c r="K5" s="699"/>
      <c r="L5" s="699"/>
      <c r="M5" s="699"/>
      <c r="N5" s="699"/>
      <c r="O5" s="699"/>
      <c r="P5" s="699"/>
      <c r="Q5" s="699"/>
      <c r="R5" s="699"/>
      <c r="S5" s="699"/>
      <c r="T5" s="699"/>
      <c r="U5" s="620"/>
      <c r="V5" s="620"/>
      <c r="W5" s="620"/>
      <c r="X5" s="620"/>
    </row>
    <row r="6" spans="2:27">
      <c r="B6" s="700" t="s">
        <v>103</v>
      </c>
      <c r="C6" s="700"/>
      <c r="D6" s="700"/>
      <c r="E6" s="700"/>
      <c r="F6" s="700"/>
      <c r="G6" s="700"/>
      <c r="H6" s="700"/>
      <c r="I6" s="700"/>
      <c r="J6" s="700"/>
      <c r="K6" s="700"/>
      <c r="L6" s="700"/>
      <c r="M6" s="700"/>
      <c r="N6" s="700"/>
      <c r="O6" s="700"/>
      <c r="P6" s="700"/>
      <c r="Q6" s="700"/>
      <c r="R6" s="700"/>
      <c r="S6" s="700"/>
      <c r="T6" s="700"/>
      <c r="U6" s="619"/>
      <c r="V6" s="619"/>
      <c r="W6" s="619"/>
      <c r="X6" s="619"/>
    </row>
    <row r="7" spans="2:27">
      <c r="B7" s="621"/>
      <c r="C7" s="621"/>
      <c r="D7" s="621"/>
      <c r="E7" s="621"/>
      <c r="F7" s="621"/>
      <c r="G7" s="621"/>
      <c r="H7" s="621"/>
      <c r="I7" s="621"/>
      <c r="J7" s="621"/>
      <c r="K7" s="621"/>
      <c r="L7" s="621"/>
      <c r="M7" s="621"/>
      <c r="N7" s="621"/>
      <c r="O7" s="621"/>
      <c r="P7" s="621"/>
      <c r="Q7" s="621"/>
      <c r="R7" s="619"/>
      <c r="S7" s="619"/>
      <c r="T7" s="619"/>
      <c r="U7" s="619"/>
      <c r="V7" s="619"/>
      <c r="W7" s="619"/>
      <c r="X7" s="619"/>
    </row>
    <row r="8" spans="2:27">
      <c r="K8" s="622"/>
      <c r="L8" s="623"/>
      <c r="M8" s="624"/>
      <c r="N8" s="696" t="s">
        <v>10</v>
      </c>
      <c r="O8" s="696"/>
      <c r="P8" s="696"/>
      <c r="Q8" s="696"/>
      <c r="R8" s="624"/>
      <c r="U8" s="624"/>
      <c r="V8" s="624"/>
      <c r="W8" s="624"/>
      <c r="X8" s="624"/>
      <c r="Y8" s="622"/>
      <c r="Z8" s="622"/>
      <c r="AA8" s="622"/>
    </row>
    <row r="9" spans="2:27">
      <c r="L9" s="625" t="s">
        <v>490</v>
      </c>
      <c r="M9" s="626"/>
      <c r="N9" s="625" t="s">
        <v>490</v>
      </c>
      <c r="O9" s="627"/>
      <c r="P9" s="627"/>
      <c r="Q9" s="627"/>
      <c r="R9" s="626"/>
      <c r="S9" s="696"/>
      <c r="T9" s="696"/>
      <c r="U9" s="626"/>
      <c r="V9" s="626"/>
      <c r="W9" s="626"/>
      <c r="X9" s="626"/>
    </row>
    <row r="10" spans="2:27">
      <c r="F10" s="629" t="s">
        <v>491</v>
      </c>
      <c r="G10" s="629"/>
      <c r="L10" s="628" t="s">
        <v>492</v>
      </c>
      <c r="M10" s="630"/>
      <c r="N10" s="628" t="s">
        <v>492</v>
      </c>
      <c r="O10" s="628"/>
      <c r="P10" s="627" t="s">
        <v>10</v>
      </c>
      <c r="Q10" s="627"/>
      <c r="R10" s="627"/>
      <c r="U10" s="627"/>
      <c r="V10" s="631"/>
      <c r="W10" s="627"/>
      <c r="X10" s="631"/>
    </row>
    <row r="11" spans="2:27">
      <c r="B11" s="631" t="s">
        <v>72</v>
      </c>
      <c r="F11" s="629" t="s">
        <v>493</v>
      </c>
      <c r="G11" s="629"/>
      <c r="H11" s="625" t="s">
        <v>494</v>
      </c>
      <c r="L11" s="625" t="s">
        <v>495</v>
      </c>
      <c r="M11" s="631"/>
      <c r="N11" s="632" t="s">
        <v>495</v>
      </c>
      <c r="O11" s="625"/>
      <c r="P11" s="633" t="s">
        <v>394</v>
      </c>
      <c r="Q11" s="625" t="s">
        <v>492</v>
      </c>
      <c r="R11" s="631"/>
      <c r="S11" s="696" t="s">
        <v>524</v>
      </c>
      <c r="T11" s="696"/>
      <c r="U11" s="631"/>
      <c r="V11" s="631"/>
      <c r="W11" s="628"/>
      <c r="X11" s="634"/>
      <c r="Y11" s="622"/>
    </row>
    <row r="12" spans="2:27">
      <c r="B12" s="635" t="s">
        <v>73</v>
      </c>
      <c r="D12" s="636" t="s">
        <v>496</v>
      </c>
      <c r="F12" s="636" t="s">
        <v>73</v>
      </c>
      <c r="G12" s="637"/>
      <c r="H12" s="638" t="s">
        <v>497</v>
      </c>
      <c r="J12" s="638" t="s">
        <v>498</v>
      </c>
      <c r="L12" s="639" t="s">
        <v>499</v>
      </c>
      <c r="M12" s="628"/>
      <c r="N12" s="640" t="s">
        <v>499</v>
      </c>
      <c r="O12" s="641"/>
      <c r="P12" s="642" t="s">
        <v>499</v>
      </c>
      <c r="Q12" s="638" t="s">
        <v>500</v>
      </c>
      <c r="R12" s="634"/>
      <c r="S12" s="642" t="s">
        <v>499</v>
      </c>
      <c r="T12" s="638" t="s">
        <v>500</v>
      </c>
      <c r="U12" s="634"/>
      <c r="V12" s="634"/>
      <c r="W12" s="628"/>
      <c r="X12" s="634"/>
      <c r="Y12" s="622"/>
    </row>
    <row r="13" spans="2:27">
      <c r="B13" s="643"/>
      <c r="D13" s="633" t="s">
        <v>33</v>
      </c>
      <c r="F13" s="633" t="s">
        <v>34</v>
      </c>
      <c r="G13" s="629"/>
      <c r="H13" s="633" t="s">
        <v>35</v>
      </c>
      <c r="J13" s="633" t="s">
        <v>36</v>
      </c>
      <c r="L13" s="633" t="s">
        <v>37</v>
      </c>
      <c r="M13" s="633"/>
      <c r="N13" s="633" t="s">
        <v>37</v>
      </c>
      <c r="O13" s="633"/>
      <c r="P13" s="633" t="s">
        <v>48</v>
      </c>
      <c r="Q13" s="633" t="s">
        <v>38</v>
      </c>
      <c r="R13" s="633"/>
      <c r="S13" s="633" t="s">
        <v>47</v>
      </c>
      <c r="T13" s="633" t="s">
        <v>48</v>
      </c>
      <c r="U13" s="633"/>
      <c r="V13" s="633"/>
      <c r="W13" s="630"/>
      <c r="X13" s="630"/>
      <c r="Y13" s="622"/>
    </row>
    <row r="14" spans="2:27">
      <c r="M14" s="633"/>
      <c r="N14" s="633" t="s">
        <v>10</v>
      </c>
      <c r="Q14" s="633" t="s">
        <v>501</v>
      </c>
      <c r="T14" s="633" t="s">
        <v>525</v>
      </c>
      <c r="W14" s="622"/>
      <c r="X14" s="622"/>
      <c r="Y14" s="622"/>
    </row>
    <row r="15" spans="2:27">
      <c r="D15" s="644" t="s">
        <v>400</v>
      </c>
      <c r="W15" s="622"/>
      <c r="X15" s="622"/>
      <c r="Y15" s="622"/>
    </row>
    <row r="16" spans="2:27">
      <c r="B16" s="631">
        <v>1</v>
      </c>
      <c r="D16" s="617" t="s">
        <v>160</v>
      </c>
      <c r="F16" s="645" t="s">
        <v>502</v>
      </c>
      <c r="G16" s="645"/>
      <c r="H16" s="646">
        <v>105258.64978493931</v>
      </c>
      <c r="I16" s="618"/>
      <c r="J16" s="646">
        <v>1569786.6374891768</v>
      </c>
      <c r="L16" s="647">
        <v>142933.87703273332</v>
      </c>
      <c r="M16" s="648"/>
      <c r="N16" s="647">
        <v>148768.01803273332</v>
      </c>
      <c r="O16" s="647"/>
      <c r="P16" s="647">
        <v>2421.3629999999998</v>
      </c>
      <c r="Q16" s="648">
        <f>P16/L16</f>
        <v>1.6940441624244774E-2</v>
      </c>
      <c r="R16" s="648"/>
      <c r="S16" s="647">
        <v>0</v>
      </c>
      <c r="T16" s="693">
        <f>S16/N16</f>
        <v>0</v>
      </c>
      <c r="U16" s="648"/>
      <c r="V16" s="648"/>
      <c r="W16" s="649" t="s">
        <v>10</v>
      </c>
      <c r="X16" s="650"/>
      <c r="Y16" s="651" t="s">
        <v>10</v>
      </c>
      <c r="Z16" s="618" t="s">
        <v>10</v>
      </c>
    </row>
    <row r="17" spans="2:27">
      <c r="H17" s="652"/>
      <c r="J17" s="652"/>
      <c r="L17" s="652"/>
      <c r="M17" s="622"/>
      <c r="N17" s="652"/>
      <c r="O17" s="622"/>
      <c r="P17" s="652"/>
      <c r="Q17" s="653"/>
      <c r="R17" s="622"/>
      <c r="S17" s="652"/>
      <c r="T17" s="653"/>
      <c r="U17" s="622"/>
      <c r="V17" s="622"/>
      <c r="W17" s="92"/>
      <c r="X17" s="622"/>
      <c r="Y17" s="622"/>
    </row>
    <row r="18" spans="2:27">
      <c r="Q18" s="655"/>
      <c r="T18" s="655"/>
      <c r="W18" s="92"/>
      <c r="X18" s="622"/>
      <c r="Y18" s="622"/>
    </row>
    <row r="19" spans="2:27">
      <c r="B19" s="656">
        <f>MAX(B$13:B18)+1</f>
        <v>2</v>
      </c>
      <c r="D19" s="644" t="s">
        <v>503</v>
      </c>
      <c r="H19" s="657">
        <f>SUM(H16:H16)</f>
        <v>105258.64978493931</v>
      </c>
      <c r="J19" s="657">
        <f>SUM(J16:J16)</f>
        <v>1569786.6374891768</v>
      </c>
      <c r="K19" s="657"/>
      <c r="L19" s="658">
        <f>SUM(L16:L16)</f>
        <v>142933.87703273332</v>
      </c>
      <c r="M19" s="648"/>
      <c r="N19" s="658">
        <f>SUM(N16:N18)</f>
        <v>148768.01803273332</v>
      </c>
      <c r="O19" s="658"/>
      <c r="P19" s="647">
        <f>SUM(P16)</f>
        <v>2421.3629999999998</v>
      </c>
      <c r="Q19" s="648">
        <f>P19/L19</f>
        <v>1.6940441624244774E-2</v>
      </c>
      <c r="R19" s="648"/>
      <c r="S19" s="647">
        <f>SUM(S16)</f>
        <v>0</v>
      </c>
      <c r="T19" s="693">
        <f>S19/N19</f>
        <v>0</v>
      </c>
      <c r="U19" s="648"/>
      <c r="V19" s="648"/>
      <c r="W19" s="659"/>
      <c r="X19" s="650"/>
      <c r="Y19" s="622"/>
    </row>
    <row r="20" spans="2:27">
      <c r="J20" s="618" t="s">
        <v>10</v>
      </c>
      <c r="Q20" s="655"/>
      <c r="T20" s="655"/>
      <c r="W20" s="92"/>
      <c r="X20" s="622"/>
      <c r="Y20" s="622"/>
    </row>
    <row r="21" spans="2:27">
      <c r="D21" s="644" t="s">
        <v>504</v>
      </c>
      <c r="H21" s="660"/>
      <c r="Q21" s="655"/>
      <c r="T21" s="655"/>
      <c r="W21" s="92"/>
      <c r="X21" s="622"/>
      <c r="Y21" s="622"/>
    </row>
    <row r="22" spans="2:27">
      <c r="B22" s="656">
        <f>MAX(B$13:B21)+1</f>
        <v>3</v>
      </c>
      <c r="D22" s="617" t="s">
        <v>505</v>
      </c>
      <c r="F22" s="629">
        <v>24</v>
      </c>
      <c r="G22" s="629"/>
      <c r="H22" s="646">
        <v>19046.041792326934</v>
      </c>
      <c r="J22" s="646">
        <v>536266.600352215</v>
      </c>
      <c r="L22" s="647">
        <v>48607.124891159161</v>
      </c>
      <c r="M22" s="648"/>
      <c r="N22" s="647">
        <v>50590.494891159164</v>
      </c>
      <c r="O22" s="647"/>
      <c r="P22" s="647">
        <v>823.33</v>
      </c>
      <c r="Q22" s="648">
        <f>P22/L22</f>
        <v>1.6938463277628466E-2</v>
      </c>
      <c r="R22" s="648"/>
      <c r="S22" s="647">
        <v>0</v>
      </c>
      <c r="T22" s="693">
        <f>S22/N22</f>
        <v>0</v>
      </c>
      <c r="U22" s="648"/>
      <c r="V22" s="648"/>
      <c r="W22" s="659"/>
      <c r="X22" s="650"/>
      <c r="Y22" s="622"/>
      <c r="Z22" s="661"/>
      <c r="AA22" s="333"/>
    </row>
    <row r="23" spans="2:27">
      <c r="B23" s="656">
        <f>MAX(B$13:B22)+1</f>
        <v>4</v>
      </c>
      <c r="D23" s="617" t="s">
        <v>204</v>
      </c>
      <c r="E23" s="662"/>
      <c r="F23" s="629">
        <v>33</v>
      </c>
      <c r="G23" s="629"/>
      <c r="H23" s="646">
        <v>0</v>
      </c>
      <c r="J23" s="646">
        <v>0</v>
      </c>
      <c r="L23" s="647">
        <v>0</v>
      </c>
      <c r="M23" s="648"/>
      <c r="N23" s="647">
        <v>0</v>
      </c>
      <c r="O23" s="647"/>
      <c r="P23" s="647">
        <v>0</v>
      </c>
      <c r="Q23" s="648">
        <f>Q24</f>
        <v>1.6941109731765304E-2</v>
      </c>
      <c r="R23" s="648"/>
      <c r="S23" s="647">
        <v>0</v>
      </c>
      <c r="T23" s="693">
        <f>T24</f>
        <v>0</v>
      </c>
      <c r="U23" s="648"/>
      <c r="V23" s="648"/>
      <c r="W23" s="659"/>
      <c r="X23" s="650"/>
      <c r="Y23" s="622"/>
      <c r="Z23" s="661"/>
      <c r="AA23" s="333"/>
    </row>
    <row r="24" spans="2:27">
      <c r="B24" s="656">
        <f>MAX(B$13:B23)+1</f>
        <v>5</v>
      </c>
      <c r="D24" s="617" t="s">
        <v>506</v>
      </c>
      <c r="F24" s="629">
        <v>36</v>
      </c>
      <c r="G24" s="629"/>
      <c r="H24" s="646">
        <v>1085.852777777774</v>
      </c>
      <c r="J24" s="646">
        <v>928614.07790582778</v>
      </c>
      <c r="L24" s="647">
        <v>72091.735390272821</v>
      </c>
      <c r="M24" s="648"/>
      <c r="N24" s="647">
        <v>75033.954390272833</v>
      </c>
      <c r="O24" s="647"/>
      <c r="P24" s="647">
        <v>1221.3140000000001</v>
      </c>
      <c r="Q24" s="648">
        <f t="shared" ref="Q24:Q29" si="0">P24/L24</f>
        <v>1.6941109731765304E-2</v>
      </c>
      <c r="R24" s="648"/>
      <c r="S24" s="647">
        <v>0</v>
      </c>
      <c r="T24" s="693">
        <f t="shared" ref="T24:T29" si="1">S24/N24</f>
        <v>0</v>
      </c>
      <c r="U24" s="648"/>
      <c r="V24" s="648"/>
      <c r="W24" s="659"/>
      <c r="X24" s="650"/>
      <c r="Y24" s="622"/>
      <c r="Z24" s="661"/>
      <c r="AA24" s="333"/>
    </row>
    <row r="25" spans="2:27">
      <c r="B25" s="656">
        <f>MAX(B$13:B24)+1</f>
        <v>6</v>
      </c>
      <c r="D25" s="617" t="s">
        <v>255</v>
      </c>
      <c r="F25" s="629" t="s">
        <v>507</v>
      </c>
      <c r="G25" s="629"/>
      <c r="H25" s="646">
        <v>5224.9278642093977</v>
      </c>
      <c r="J25" s="646">
        <v>160874.871894949</v>
      </c>
      <c r="L25" s="647">
        <v>13779.761</v>
      </c>
      <c r="M25" s="648"/>
      <c r="N25" s="647">
        <v>14342.200999999999</v>
      </c>
      <c r="O25" s="647"/>
      <c r="P25" s="647">
        <v>233.62799999999999</v>
      </c>
      <c r="Q25" s="648">
        <f t="shared" si="0"/>
        <v>1.6954430486856773E-2</v>
      </c>
      <c r="R25" s="648"/>
      <c r="S25" s="647">
        <f>'Proposed Sch 93 Adj'!U16/1000</f>
        <v>464.1174514036955</v>
      </c>
      <c r="T25" s="693">
        <f t="shared" si="1"/>
        <v>3.2360266837962705E-2</v>
      </c>
      <c r="U25" s="648"/>
      <c r="V25" s="648"/>
      <c r="W25" s="659"/>
      <c r="X25" s="650"/>
      <c r="Y25" s="622"/>
    </row>
    <row r="26" spans="2:27">
      <c r="B26" s="656">
        <f>MAX(B$13:B25)+1</f>
        <v>7</v>
      </c>
      <c r="D26" s="617" t="s">
        <v>508</v>
      </c>
      <c r="F26" s="629">
        <v>47</v>
      </c>
      <c r="G26" s="629"/>
      <c r="H26" s="646">
        <v>1</v>
      </c>
      <c r="J26" s="646">
        <v>2252.8077291342674</v>
      </c>
      <c r="L26" s="647">
        <v>320.24390541901147</v>
      </c>
      <c r="M26" s="648"/>
      <c r="N26" s="647">
        <v>333.5599054190115</v>
      </c>
      <c r="O26" s="647"/>
      <c r="P26" s="647">
        <v>5.5730000000000004</v>
      </c>
      <c r="Q26" s="648">
        <f t="shared" si="0"/>
        <v>1.7402360843395949E-2</v>
      </c>
      <c r="R26" s="648"/>
      <c r="S26" s="647">
        <v>0</v>
      </c>
      <c r="T26" s="693">
        <f t="shared" si="1"/>
        <v>0</v>
      </c>
      <c r="U26" s="648"/>
      <c r="V26" s="648"/>
      <c r="W26" s="659"/>
      <c r="X26" s="650"/>
      <c r="Y26" s="622"/>
    </row>
    <row r="27" spans="2:27">
      <c r="B27" s="656">
        <f>MAX(B$13:B26)+1</f>
        <v>8</v>
      </c>
      <c r="D27" s="617" t="s">
        <v>509</v>
      </c>
      <c r="F27" s="629">
        <v>48</v>
      </c>
      <c r="G27" s="629"/>
      <c r="H27" s="646">
        <v>65.154040404040458</v>
      </c>
      <c r="J27" s="646">
        <v>413290.81798306474</v>
      </c>
      <c r="L27" s="647">
        <v>28946.199579258908</v>
      </c>
      <c r="M27" s="648"/>
      <c r="N27" s="647">
        <v>30127.245579258906</v>
      </c>
      <c r="O27" s="647"/>
      <c r="P27" s="647">
        <v>490.47500000000002</v>
      </c>
      <c r="Q27" s="648">
        <f t="shared" si="0"/>
        <v>1.694436600069063E-2</v>
      </c>
      <c r="R27" s="648"/>
      <c r="S27" s="647">
        <v>0</v>
      </c>
      <c r="T27" s="693">
        <f t="shared" si="1"/>
        <v>0</v>
      </c>
      <c r="U27" s="648"/>
      <c r="V27" s="648"/>
      <c r="W27" s="659"/>
      <c r="X27" s="650"/>
      <c r="Y27" s="622"/>
      <c r="Z27" s="618" t="s">
        <v>10</v>
      </c>
    </row>
    <row r="28" spans="2:27">
      <c r="B28" s="656">
        <f>MAX(B$13:B26)+1</f>
        <v>8</v>
      </c>
      <c r="D28" s="617" t="s">
        <v>510</v>
      </c>
      <c r="F28" s="645" t="s">
        <v>511</v>
      </c>
      <c r="G28" s="629"/>
      <c r="H28" s="646">
        <v>1.0027777777777749</v>
      </c>
      <c r="J28" s="646">
        <v>459903.50184810511</v>
      </c>
      <c r="L28" s="647">
        <v>26554.390864840949</v>
      </c>
      <c r="M28" s="648"/>
      <c r="N28" s="647">
        <v>27638.135864840948</v>
      </c>
      <c r="O28" s="647"/>
      <c r="P28" s="647">
        <v>449.86200000000002</v>
      </c>
      <c r="Q28" s="648">
        <f t="shared" si="0"/>
        <v>1.6941153057878459E-2</v>
      </c>
      <c r="R28" s="648"/>
      <c r="S28" s="647">
        <v>0</v>
      </c>
      <c r="T28" s="693">
        <f t="shared" si="1"/>
        <v>0</v>
      </c>
      <c r="U28" s="648"/>
      <c r="V28" s="648"/>
      <c r="W28" s="659"/>
      <c r="X28" s="650"/>
      <c r="Y28" s="622"/>
    </row>
    <row r="29" spans="2:27">
      <c r="B29" s="656">
        <f>MAX(B$13:B28)+1</f>
        <v>9</v>
      </c>
      <c r="D29" s="617" t="s">
        <v>343</v>
      </c>
      <c r="F29" s="629" t="s">
        <v>512</v>
      </c>
      <c r="G29" s="629"/>
      <c r="H29" s="646">
        <v>29.122222222222252</v>
      </c>
      <c r="J29" s="646">
        <v>269.62791580171842</v>
      </c>
      <c r="L29" s="647">
        <v>24.108272947769361</v>
      </c>
      <c r="M29" s="648"/>
      <c r="N29" s="647">
        <v>25.091272947769362</v>
      </c>
      <c r="O29" s="647"/>
      <c r="P29" s="647">
        <v>0.40899999999999997</v>
      </c>
      <c r="Q29" s="648">
        <f t="shared" si="0"/>
        <v>1.6965130637358369E-2</v>
      </c>
      <c r="R29" s="648"/>
      <c r="S29" s="647">
        <v>0</v>
      </c>
      <c r="T29" s="693">
        <f t="shared" si="1"/>
        <v>0</v>
      </c>
      <c r="U29" s="648"/>
      <c r="V29" s="648"/>
      <c r="W29" s="659"/>
      <c r="X29" s="650"/>
      <c r="Y29" s="622"/>
      <c r="Z29" s="618" t="s">
        <v>10</v>
      </c>
    </row>
    <row r="30" spans="2:27">
      <c r="B30" s="631"/>
      <c r="F30" s="629"/>
      <c r="G30" s="629"/>
      <c r="H30" s="652"/>
      <c r="J30" s="652"/>
      <c r="L30" s="652"/>
      <c r="M30" s="622"/>
      <c r="N30" s="652"/>
      <c r="O30" s="622"/>
      <c r="P30" s="652"/>
      <c r="Q30" s="663"/>
      <c r="R30" s="622"/>
      <c r="S30" s="652"/>
      <c r="T30" s="663"/>
      <c r="U30" s="622"/>
      <c r="V30" s="622"/>
      <c r="W30" s="92"/>
      <c r="X30" s="622"/>
      <c r="Y30" s="649" t="s">
        <v>10</v>
      </c>
    </row>
    <row r="31" spans="2:27">
      <c r="B31" s="631"/>
      <c r="Q31" s="655"/>
      <c r="T31" s="655"/>
      <c r="W31" s="92"/>
      <c r="X31" s="622"/>
      <c r="Y31" s="622"/>
    </row>
    <row r="32" spans="2:27">
      <c r="B32" s="656">
        <f>MAX(B$13:B31)+1</f>
        <v>10</v>
      </c>
      <c r="D32" s="644" t="s">
        <v>513</v>
      </c>
      <c r="H32" s="657">
        <f>SUM(H22:H29)</f>
        <v>25453.101474718143</v>
      </c>
      <c r="J32" s="657">
        <f>SUM(J22:J29)</f>
        <v>2501472.3056290983</v>
      </c>
      <c r="K32" s="657"/>
      <c r="L32" s="647">
        <f>SUM(L22:L29)</f>
        <v>190323.56390389864</v>
      </c>
      <c r="M32" s="648"/>
      <c r="N32" s="647">
        <f>SUM(N22:N31)</f>
        <v>198090.68290389862</v>
      </c>
      <c r="O32" s="658"/>
      <c r="P32" s="647">
        <f>SUM(P22:P29)</f>
        <v>3224.5910000000003</v>
      </c>
      <c r="Q32" s="648">
        <f>P32/L32</f>
        <v>1.6942678740653548E-2</v>
      </c>
      <c r="R32" s="648"/>
      <c r="S32" s="647">
        <f>SUM(S22:S29)</f>
        <v>464.1174514036955</v>
      </c>
      <c r="T32" s="693">
        <f>S32/N32</f>
        <v>2.3429544721639264E-3</v>
      </c>
      <c r="U32" s="648"/>
      <c r="V32" s="648"/>
      <c r="W32" s="659"/>
      <c r="X32" s="650"/>
      <c r="Y32" s="649" t="s">
        <v>10</v>
      </c>
    </row>
    <row r="33" spans="2:26">
      <c r="B33" s="631"/>
      <c r="Q33" s="655"/>
      <c r="T33" s="655"/>
      <c r="W33" s="92"/>
      <c r="X33" s="622"/>
      <c r="Y33" s="622"/>
    </row>
    <row r="34" spans="2:26">
      <c r="B34" s="631"/>
      <c r="D34" s="644" t="s">
        <v>514</v>
      </c>
      <c r="Q34" s="655"/>
      <c r="T34" s="655"/>
      <c r="W34" s="92"/>
      <c r="X34" s="622"/>
      <c r="Y34" s="622"/>
    </row>
    <row r="35" spans="2:26">
      <c r="B35" s="656">
        <f>MAX(B$13:B34)+1</f>
        <v>11</v>
      </c>
      <c r="D35" s="617" t="s">
        <v>515</v>
      </c>
      <c r="F35" s="629" t="s">
        <v>516</v>
      </c>
      <c r="G35" s="629"/>
      <c r="H35" s="646">
        <v>2460.6166666666663</v>
      </c>
      <c r="J35" s="646">
        <v>3285.7464134232382</v>
      </c>
      <c r="L35" s="647">
        <v>469.31262621896536</v>
      </c>
      <c r="M35" s="648"/>
      <c r="N35" s="647">
        <v>488.55641257909394</v>
      </c>
      <c r="O35" s="647"/>
      <c r="P35" s="647">
        <v>8.0844872906794194</v>
      </c>
      <c r="Q35" s="648">
        <f>P35/L35</f>
        <v>1.7226230105531981E-2</v>
      </c>
      <c r="R35" s="648"/>
      <c r="S35" s="647">
        <v>0</v>
      </c>
      <c r="T35" s="693">
        <f>S35/N35</f>
        <v>0</v>
      </c>
      <c r="U35" s="648"/>
      <c r="V35" s="648"/>
      <c r="W35" s="659"/>
      <c r="X35" s="650"/>
      <c r="Y35" s="622"/>
    </row>
    <row r="36" spans="2:26">
      <c r="B36" s="656">
        <f>MAX(B$13:B35)+1</f>
        <v>12</v>
      </c>
      <c r="D36" s="617" t="s">
        <v>517</v>
      </c>
      <c r="F36" s="629" t="s">
        <v>518</v>
      </c>
      <c r="G36" s="629"/>
      <c r="H36" s="646">
        <v>177</v>
      </c>
      <c r="J36" s="646">
        <v>3932.5577854698172</v>
      </c>
      <c r="L36" s="647">
        <v>768.97320538016254</v>
      </c>
      <c r="M36" s="648"/>
      <c r="N36" s="647">
        <v>800.33920538016253</v>
      </c>
      <c r="O36" s="647"/>
      <c r="P36" s="647">
        <v>13.127000000000001</v>
      </c>
      <c r="Q36" s="648">
        <f>P36/L36</f>
        <v>1.7070815872589885E-2</v>
      </c>
      <c r="R36" s="648"/>
      <c r="S36" s="647">
        <v>0</v>
      </c>
      <c r="T36" s="693">
        <f>S36/N36</f>
        <v>0</v>
      </c>
      <c r="U36" s="648"/>
      <c r="V36" s="648"/>
      <c r="W36" s="659"/>
      <c r="X36" s="650"/>
      <c r="Y36" s="649" t="s">
        <v>10</v>
      </c>
    </row>
    <row r="37" spans="2:26">
      <c r="B37" s="656">
        <f>MAX(B$13:B36)+1</f>
        <v>13</v>
      </c>
      <c r="D37" s="617" t="s">
        <v>517</v>
      </c>
      <c r="F37" s="629">
        <v>52</v>
      </c>
      <c r="G37" s="629"/>
      <c r="H37" s="646">
        <v>1.1666666666666667</v>
      </c>
      <c r="J37" s="646">
        <v>212.19525038227087</v>
      </c>
      <c r="L37" s="647">
        <v>36.502141953691478</v>
      </c>
      <c r="M37" s="648"/>
      <c r="N37" s="647">
        <v>37.99214195369148</v>
      </c>
      <c r="O37" s="647"/>
      <c r="P37" s="647">
        <v>0.61799999999999999</v>
      </c>
      <c r="Q37" s="648">
        <f>P37/L37</f>
        <v>1.6930513304781594E-2</v>
      </c>
      <c r="R37" s="648"/>
      <c r="S37" s="647">
        <v>0</v>
      </c>
      <c r="T37" s="693">
        <f>S37/N37</f>
        <v>0</v>
      </c>
      <c r="U37" s="648"/>
      <c r="V37" s="648"/>
      <c r="W37" s="659"/>
      <c r="X37" s="650"/>
      <c r="Y37" s="622"/>
    </row>
    <row r="38" spans="2:26">
      <c r="B38" s="656">
        <f>MAX(B$13:B37)+1</f>
        <v>14</v>
      </c>
      <c r="D38" s="617" t="s">
        <v>517</v>
      </c>
      <c r="F38" s="629">
        <v>53</v>
      </c>
      <c r="G38" s="629"/>
      <c r="H38" s="646">
        <v>6.7847222222222223</v>
      </c>
      <c r="J38" s="646">
        <v>4656.9131691638522</v>
      </c>
      <c r="L38" s="647">
        <v>325.79118695836257</v>
      </c>
      <c r="M38" s="648"/>
      <c r="N38" s="647">
        <v>339.07660882721854</v>
      </c>
      <c r="O38" s="647"/>
      <c r="P38" s="647">
        <v>5.5070182750000383</v>
      </c>
      <c r="Q38" s="648">
        <f>P38/L38</f>
        <v>1.6903521321170231E-2</v>
      </c>
      <c r="R38" s="648"/>
      <c r="S38" s="647">
        <v>0</v>
      </c>
      <c r="T38" s="693">
        <f>S38/N38</f>
        <v>0</v>
      </c>
      <c r="U38" s="648"/>
      <c r="V38" s="648"/>
      <c r="W38" s="659"/>
      <c r="X38" s="650"/>
      <c r="Y38" s="622"/>
      <c r="Z38" s="618" t="s">
        <v>10</v>
      </c>
    </row>
    <row r="39" spans="2:26">
      <c r="B39" s="656">
        <f>MAX(B$13:B38)+1</f>
        <v>15</v>
      </c>
      <c r="D39" s="617" t="s">
        <v>517</v>
      </c>
      <c r="F39" s="629">
        <v>57</v>
      </c>
      <c r="G39" s="629"/>
      <c r="H39" s="646">
        <v>34.833333333333336</v>
      </c>
      <c r="J39" s="646">
        <v>1753.793178375513</v>
      </c>
      <c r="L39" s="647">
        <v>219.70146192102368</v>
      </c>
      <c r="M39" s="648"/>
      <c r="N39" s="647">
        <v>228.62746192102367</v>
      </c>
      <c r="O39" s="647"/>
      <c r="P39" s="647">
        <v>3.7149999999999999</v>
      </c>
      <c r="Q39" s="648">
        <f>P39/L39</f>
        <v>1.690930942159791E-2</v>
      </c>
      <c r="R39" s="648"/>
      <c r="S39" s="647">
        <v>0</v>
      </c>
      <c r="T39" s="693">
        <f>S39/N39</f>
        <v>0</v>
      </c>
      <c r="U39" s="648"/>
      <c r="V39" s="648"/>
      <c r="W39" s="659"/>
      <c r="X39" s="650"/>
      <c r="Y39" s="622"/>
    </row>
    <row r="40" spans="2:26">
      <c r="B40" s="631"/>
      <c r="H40" s="652"/>
      <c r="J40" s="652"/>
      <c r="L40" s="652"/>
      <c r="M40" s="622"/>
      <c r="N40" s="654"/>
      <c r="O40" s="622"/>
      <c r="P40" s="652"/>
      <c r="Q40" s="663"/>
      <c r="R40" s="622"/>
      <c r="S40" s="652"/>
      <c r="T40" s="663"/>
      <c r="U40" s="622"/>
      <c r="V40" s="622"/>
      <c r="W40" s="92"/>
      <c r="X40" s="622"/>
      <c r="Y40" s="622"/>
    </row>
    <row r="41" spans="2:26">
      <c r="B41" s="631"/>
      <c r="Q41" s="655"/>
      <c r="T41" s="655"/>
      <c r="W41" s="92"/>
      <c r="X41" s="622"/>
      <c r="Y41" s="622"/>
    </row>
    <row r="42" spans="2:26">
      <c r="B42" s="656">
        <f>MAX(B$13:B41)+1</f>
        <v>16</v>
      </c>
      <c r="D42" s="644" t="s">
        <v>519</v>
      </c>
      <c r="H42" s="664">
        <f>SUM(H35:H39)</f>
        <v>2680.4013888888885</v>
      </c>
      <c r="J42" s="664">
        <f>SUM(J35:J39)</f>
        <v>13841.205796814691</v>
      </c>
      <c r="K42" s="657"/>
      <c r="L42" s="665">
        <f>SUM(L35:L39)</f>
        <v>1820.2806224322057</v>
      </c>
      <c r="M42" s="650"/>
      <c r="N42" s="665">
        <f>SUM(N35:N41)</f>
        <v>1894.5918306611902</v>
      </c>
      <c r="O42" s="666"/>
      <c r="P42" s="665">
        <f>SUM(P35:P39)</f>
        <v>31.051505565679459</v>
      </c>
      <c r="Q42" s="667">
        <f>P42/L42</f>
        <v>1.7058636554724921E-2</v>
      </c>
      <c r="R42" s="650"/>
      <c r="S42" s="665">
        <f>SUM(S35:S39)</f>
        <v>0</v>
      </c>
      <c r="T42" s="695">
        <f>S42/N42</f>
        <v>0</v>
      </c>
      <c r="U42" s="650"/>
      <c r="V42" s="650"/>
      <c r="W42" s="206"/>
      <c r="X42" s="650"/>
      <c r="Y42" s="622"/>
    </row>
    <row r="43" spans="2:26">
      <c r="B43" s="631"/>
      <c r="D43" s="644"/>
      <c r="H43" s="668"/>
      <c r="J43" s="668"/>
      <c r="K43" s="657"/>
      <c r="L43" s="666"/>
      <c r="M43" s="666"/>
      <c r="N43" s="666"/>
      <c r="O43" s="666"/>
      <c r="P43" s="666"/>
      <c r="Q43" s="669"/>
      <c r="R43" s="666"/>
      <c r="S43" s="666"/>
      <c r="T43" s="669"/>
      <c r="U43" s="666"/>
      <c r="V43" s="666"/>
      <c r="W43" s="92"/>
      <c r="X43" s="666"/>
      <c r="Y43" s="622"/>
    </row>
    <row r="44" spans="2:26" ht="16.5" thickBot="1">
      <c r="B44" s="656">
        <f>MAX(B$13:B43)+1</f>
        <v>17</v>
      </c>
      <c r="D44" s="670" t="s">
        <v>520</v>
      </c>
      <c r="H44" s="671">
        <f>H42+H32+H19</f>
        <v>133392.15264854633</v>
      </c>
      <c r="J44" s="671">
        <f>J42+J32+J19</f>
        <v>4085100.1489150897</v>
      </c>
      <c r="L44" s="672">
        <f>L42+L32+L19</f>
        <v>335077.72155906417</v>
      </c>
      <c r="M44" s="650"/>
      <c r="N44" s="672">
        <f>N19+N32+N42</f>
        <v>348753.29276729311</v>
      </c>
      <c r="O44" s="673"/>
      <c r="P44" s="672">
        <f>P42+P32+P19</f>
        <v>5677.0055055656794</v>
      </c>
      <c r="Q44" s="674">
        <f>P44/L44</f>
        <v>1.6942354386174831E-2</v>
      </c>
      <c r="R44" s="650"/>
      <c r="S44" s="672">
        <f>S42+S32+S19</f>
        <v>464.1174514036955</v>
      </c>
      <c r="T44" s="694">
        <f>S44/N44</f>
        <v>1.3307901632154037E-3</v>
      </c>
      <c r="U44" s="650"/>
      <c r="V44" s="650"/>
      <c r="W44" s="649" t="s">
        <v>10</v>
      </c>
      <c r="X44" s="650"/>
      <c r="Y44" s="651" t="s">
        <v>10</v>
      </c>
    </row>
    <row r="45" spans="2:26" ht="16.5" thickTop="1">
      <c r="B45" s="697" t="s">
        <v>10</v>
      </c>
      <c r="C45" s="698"/>
      <c r="D45" s="698"/>
      <c r="H45" s="675"/>
      <c r="J45" s="675"/>
      <c r="L45" s="673"/>
      <c r="M45" s="650"/>
      <c r="N45" s="673"/>
      <c r="O45" s="673"/>
      <c r="P45" s="673"/>
      <c r="Q45" s="655"/>
      <c r="R45" s="650"/>
      <c r="S45" s="673"/>
      <c r="T45" s="655"/>
      <c r="U45" s="650"/>
      <c r="V45" s="650"/>
      <c r="W45" s="659"/>
      <c r="X45" s="650"/>
      <c r="Y45" s="622"/>
    </row>
    <row r="46" spans="2:26">
      <c r="B46" s="656">
        <v>18</v>
      </c>
      <c r="D46" s="617" t="s">
        <v>521</v>
      </c>
      <c r="H46" s="675"/>
      <c r="J46" s="675"/>
      <c r="L46" s="676">
        <v>594.93922999999995</v>
      </c>
      <c r="M46" s="677"/>
      <c r="N46" s="676">
        <v>594.93922999999995</v>
      </c>
      <c r="O46" s="673"/>
      <c r="P46" s="661"/>
      <c r="Q46" s="648"/>
      <c r="R46" s="650"/>
      <c r="S46" s="661"/>
      <c r="T46" s="648"/>
      <c r="U46" s="648"/>
      <c r="V46" s="650"/>
      <c r="W46" s="659"/>
      <c r="X46" s="650"/>
      <c r="Y46" s="622"/>
    </row>
    <row r="47" spans="2:26">
      <c r="B47" s="656"/>
      <c r="H47" s="675"/>
      <c r="J47" s="675"/>
      <c r="L47" s="673"/>
      <c r="M47" s="677"/>
      <c r="N47" s="676"/>
      <c r="O47" s="673"/>
      <c r="P47" s="661"/>
      <c r="Q47" s="648"/>
      <c r="R47" s="650"/>
      <c r="S47" s="661"/>
      <c r="T47" s="648"/>
      <c r="U47" s="648"/>
      <c r="V47" s="650"/>
      <c r="W47" s="659"/>
      <c r="X47" s="650"/>
      <c r="Y47" s="622"/>
    </row>
    <row r="48" spans="2:26" ht="16.5" thickBot="1">
      <c r="B48" s="656">
        <v>19</v>
      </c>
      <c r="D48" s="678" t="s">
        <v>522</v>
      </c>
      <c r="H48" s="679">
        <f>SUM(H44:H46)</f>
        <v>133392.15264854633</v>
      </c>
      <c r="J48" s="679">
        <f>SUM(J44:J46)</f>
        <v>4085100.1489150897</v>
      </c>
      <c r="L48" s="672">
        <f>SUM(L44:L46)</f>
        <v>335672.66078906419</v>
      </c>
      <c r="N48" s="680">
        <f>N44+N46</f>
        <v>349348.23199729313</v>
      </c>
      <c r="O48" s="673"/>
      <c r="P48" s="672">
        <f>SUM(P44:P46)</f>
        <v>5677.0055055656794</v>
      </c>
      <c r="Q48" s="674">
        <f>P48/L48</f>
        <v>1.6912326110266974E-2</v>
      </c>
      <c r="S48" s="672">
        <f>SUM(S44:S46)</f>
        <v>464.1174514036955</v>
      </c>
      <c r="T48" s="694">
        <f>S48/N48</f>
        <v>1.3285238306495614E-3</v>
      </c>
      <c r="U48" s="648"/>
      <c r="W48" s="622"/>
      <c r="X48" s="622"/>
      <c r="Y48" s="622"/>
    </row>
    <row r="49" spans="9:24" ht="18.75" customHeight="1" thickTop="1">
      <c r="I49" s="618"/>
      <c r="P49" s="647" t="s">
        <v>10</v>
      </c>
      <c r="Q49" s="681" t="s">
        <v>10</v>
      </c>
      <c r="S49" s="647" t="s">
        <v>10</v>
      </c>
      <c r="T49" s="681" t="s">
        <v>10</v>
      </c>
    </row>
    <row r="50" spans="9:24" ht="18.75" customHeight="1">
      <c r="P50" s="682" t="s">
        <v>10</v>
      </c>
      <c r="Q50" s="683" t="s">
        <v>10</v>
      </c>
      <c r="S50" s="682" t="s">
        <v>10</v>
      </c>
      <c r="T50" s="683" t="s">
        <v>10</v>
      </c>
    </row>
    <row r="51" spans="9:24">
      <c r="L51" s="684"/>
      <c r="M51" s="622"/>
      <c r="P51" s="661"/>
      <c r="Q51" s="207"/>
      <c r="R51" s="622"/>
      <c r="S51" s="661"/>
      <c r="T51" s="207"/>
      <c r="U51" s="622"/>
      <c r="V51" s="622"/>
      <c r="W51" s="622"/>
      <c r="X51" s="622"/>
    </row>
    <row r="52" spans="9:24">
      <c r="M52" s="622"/>
      <c r="P52" s="163"/>
      <c r="R52" s="622"/>
      <c r="S52" s="163"/>
      <c r="U52" s="622"/>
      <c r="V52" s="622"/>
      <c r="W52" s="622"/>
      <c r="X52" s="622"/>
    </row>
    <row r="53" spans="9:24">
      <c r="N53" s="649"/>
      <c r="P53" s="685"/>
      <c r="Q53" s="686"/>
      <c r="S53" s="685"/>
      <c r="T53" s="686"/>
    </row>
    <row r="54" spans="9:24">
      <c r="N54" s="622"/>
      <c r="P54" s="687"/>
      <c r="Q54" s="332"/>
      <c r="S54" s="687"/>
      <c r="T54" s="332"/>
    </row>
    <row r="55" spans="9:24">
      <c r="N55" s="643"/>
      <c r="P55" s="688"/>
      <c r="Q55" s="689"/>
      <c r="S55" s="688"/>
      <c r="T55" s="689"/>
    </row>
    <row r="56" spans="9:24">
      <c r="N56" s="690"/>
      <c r="Q56" s="691"/>
      <c r="T56" s="691"/>
    </row>
    <row r="57" spans="9:24">
      <c r="N57" s="618"/>
      <c r="Q57" s="692"/>
      <c r="T57" s="692"/>
    </row>
    <row r="59" spans="9:24">
      <c r="N59" s="643"/>
    </row>
  </sheetData>
  <mergeCells count="9">
    <mergeCell ref="S11:T11"/>
    <mergeCell ref="S9:T9"/>
    <mergeCell ref="B45:D45"/>
    <mergeCell ref="B3:T3"/>
    <mergeCell ref="B2:T2"/>
    <mergeCell ref="B4:T4"/>
    <mergeCell ref="B5:T5"/>
    <mergeCell ref="B6:T6"/>
    <mergeCell ref="N8:Q8"/>
  </mergeCells>
  <printOptions horizontalCentered="1"/>
  <pageMargins left="0.25" right="0.25" top="0.5" bottom="0.5" header="0.5" footer="0.2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workbookViewId="0"/>
  </sheetViews>
  <sheetFormatPr defaultRowHeight="15.75"/>
  <cols>
    <col min="1" max="1" width="6" style="78" customWidth="1"/>
    <col min="2" max="2" width="31" style="78" customWidth="1"/>
    <col min="3" max="3" width="18.42578125" style="78" bestFit="1" customWidth="1"/>
    <col min="4" max="4" width="3" style="78" customWidth="1"/>
    <col min="5" max="5" width="15" style="78" customWidth="1"/>
    <col min="6" max="6" width="2.140625" style="78" customWidth="1"/>
    <col min="7" max="7" width="14.42578125" style="78" bestFit="1" customWidth="1"/>
    <col min="8" max="8" width="2.5703125" style="78" customWidth="1"/>
    <col min="9" max="9" width="15.85546875" style="78" customWidth="1"/>
    <col min="10" max="10" width="3" style="78" customWidth="1"/>
    <col min="11" max="11" width="12.140625" style="78" bestFit="1" customWidth="1"/>
    <col min="12" max="12" width="3" style="78" customWidth="1"/>
    <col min="13" max="13" width="14.85546875" style="78" bestFit="1" customWidth="1"/>
    <col min="14" max="14" width="3" style="78" customWidth="1"/>
    <col min="15" max="15" width="14.85546875" style="78" bestFit="1" customWidth="1"/>
    <col min="16" max="16" width="3" style="78" customWidth="1"/>
    <col min="17" max="17" width="12" style="78" bestFit="1" customWidth="1"/>
    <col min="18" max="18" width="3" style="78" customWidth="1"/>
    <col min="19" max="19" width="14.85546875" style="78" customWidth="1"/>
    <col min="20" max="20" width="2.5703125" style="78" customWidth="1"/>
    <col min="21" max="21" width="17.140625" style="78" customWidth="1"/>
    <col min="22" max="22" width="2.5703125" style="78" customWidth="1"/>
    <col min="23" max="23" width="12.140625" style="78" bestFit="1" customWidth="1"/>
    <col min="24" max="24" width="3" style="78" customWidth="1"/>
    <col min="25" max="25" width="17.42578125" style="78" bestFit="1" customWidth="1"/>
    <col min="26" max="16384" width="9.140625" style="78"/>
  </cols>
  <sheetData>
    <row r="1" spans="1:25">
      <c r="A1" s="87"/>
      <c r="B1" s="87" t="s">
        <v>81</v>
      </c>
      <c r="C1" s="87"/>
      <c r="D1" s="87"/>
      <c r="E1" s="87"/>
      <c r="F1" s="87"/>
      <c r="G1" s="87"/>
      <c r="H1" s="87"/>
      <c r="I1" s="87"/>
      <c r="J1" s="87"/>
      <c r="K1" s="87"/>
      <c r="L1" s="87"/>
      <c r="M1" s="87"/>
      <c r="N1" s="87"/>
      <c r="O1" s="87"/>
      <c r="P1" s="87"/>
      <c r="Q1" s="87"/>
      <c r="R1" s="87"/>
      <c r="S1" s="87"/>
      <c r="T1" s="87"/>
      <c r="U1" s="87"/>
      <c r="V1" s="87"/>
      <c r="W1" s="87"/>
      <c r="X1" s="88"/>
      <c r="Y1" s="88"/>
    </row>
    <row r="2" spans="1:25">
      <c r="A2" s="87"/>
      <c r="B2" s="87" t="s">
        <v>95</v>
      </c>
      <c r="C2" s="87"/>
      <c r="D2" s="87"/>
      <c r="E2" s="87"/>
      <c r="F2" s="87"/>
      <c r="G2" s="87"/>
      <c r="H2" s="87"/>
      <c r="I2" s="87"/>
      <c r="J2" s="87"/>
      <c r="K2" s="87"/>
      <c r="L2" s="87"/>
      <c r="M2" s="87"/>
      <c r="N2" s="87"/>
      <c r="O2" s="87"/>
      <c r="P2" s="87"/>
      <c r="Q2" s="87"/>
      <c r="R2" s="87"/>
      <c r="S2" s="87"/>
      <c r="T2" s="87"/>
      <c r="U2" s="87"/>
      <c r="V2" s="87"/>
      <c r="W2" s="87"/>
      <c r="X2" s="88"/>
      <c r="Y2" s="88"/>
    </row>
    <row r="3" spans="1:25">
      <c r="A3" s="88"/>
      <c r="B3" s="87" t="s">
        <v>96</v>
      </c>
      <c r="C3" s="87"/>
      <c r="D3" s="87"/>
      <c r="E3" s="87"/>
      <c r="F3" s="87"/>
      <c r="G3" s="87"/>
      <c r="H3" s="87"/>
      <c r="I3" s="87"/>
      <c r="J3" s="87"/>
      <c r="K3" s="87"/>
      <c r="L3" s="87"/>
      <c r="M3" s="87"/>
      <c r="N3" s="87"/>
      <c r="O3" s="87"/>
      <c r="P3" s="87"/>
      <c r="Q3" s="87"/>
      <c r="R3" s="87"/>
      <c r="S3" s="87"/>
      <c r="T3" s="87"/>
      <c r="U3" s="87"/>
      <c r="V3" s="87"/>
      <c r="W3" s="87"/>
      <c r="X3" s="88"/>
      <c r="Y3" s="88"/>
    </row>
    <row r="4" spans="1:25">
      <c r="A4" s="88"/>
      <c r="B4" s="87" t="s">
        <v>97</v>
      </c>
      <c r="C4" s="87"/>
      <c r="D4" s="87"/>
      <c r="E4" s="87"/>
      <c r="F4" s="88"/>
      <c r="G4" s="88"/>
      <c r="H4" s="88"/>
      <c r="I4" s="88"/>
      <c r="J4" s="88"/>
      <c r="K4" s="88"/>
      <c r="L4" s="88"/>
      <c r="M4" s="88"/>
      <c r="N4" s="88"/>
      <c r="O4" s="88"/>
      <c r="P4" s="88"/>
      <c r="Q4" s="88"/>
      <c r="R4" s="88"/>
      <c r="S4" s="88"/>
      <c r="T4" s="88"/>
      <c r="U4" s="88"/>
      <c r="V4" s="88"/>
      <c r="W4" s="88"/>
      <c r="X4" s="88"/>
      <c r="Y4" s="88"/>
    </row>
    <row r="5" spans="1:25">
      <c r="B5" s="79"/>
      <c r="C5" s="79"/>
      <c r="D5" s="79"/>
      <c r="E5" s="79"/>
    </row>
    <row r="6" spans="1:25">
      <c r="B6" s="80"/>
      <c r="C6" s="80"/>
      <c r="D6" s="80"/>
      <c r="E6" s="80"/>
      <c r="F6" s="81"/>
      <c r="G6" s="80"/>
      <c r="H6" s="81"/>
      <c r="I6" s="80"/>
      <c r="J6" s="81"/>
      <c r="K6" s="80"/>
      <c r="L6" s="80"/>
      <c r="M6" s="80"/>
      <c r="N6" s="80"/>
      <c r="O6" s="80"/>
      <c r="P6" s="80"/>
      <c r="Q6" s="80"/>
      <c r="R6" s="80"/>
      <c r="S6" s="80"/>
      <c r="T6" s="81"/>
      <c r="U6" s="81"/>
      <c r="V6" s="81"/>
      <c r="W6" s="81" t="s">
        <v>93</v>
      </c>
    </row>
    <row r="7" spans="1:25">
      <c r="B7" s="80"/>
      <c r="C7" s="80"/>
      <c r="D7" s="80"/>
      <c r="E7" s="81" t="s">
        <v>82</v>
      </c>
      <c r="F7" s="81"/>
      <c r="G7" s="81" t="s">
        <v>0</v>
      </c>
      <c r="H7" s="81"/>
      <c r="I7" s="81"/>
      <c r="J7" s="81"/>
      <c r="K7" s="81" t="s">
        <v>12</v>
      </c>
      <c r="L7" s="81"/>
      <c r="M7" s="81"/>
      <c r="N7" s="81"/>
      <c r="O7" s="81"/>
      <c r="P7" s="81"/>
      <c r="Q7" s="81"/>
      <c r="R7" s="81"/>
      <c r="S7" s="81"/>
      <c r="T7" s="81"/>
      <c r="U7" s="81" t="s">
        <v>100</v>
      </c>
      <c r="V7" s="81"/>
      <c r="W7" s="81" t="s">
        <v>94</v>
      </c>
      <c r="Y7" s="81" t="s">
        <v>361</v>
      </c>
    </row>
    <row r="8" spans="1:25">
      <c r="C8" s="80" t="s">
        <v>360</v>
      </c>
      <c r="E8" s="81" t="s">
        <v>93</v>
      </c>
      <c r="F8" s="81"/>
      <c r="G8" s="81" t="s">
        <v>85</v>
      </c>
      <c r="H8" s="81"/>
      <c r="I8" s="81" t="s">
        <v>87</v>
      </c>
      <c r="J8" s="81"/>
      <c r="K8" s="81" t="s">
        <v>93</v>
      </c>
      <c r="L8" s="81"/>
      <c r="M8" s="81" t="s">
        <v>91</v>
      </c>
      <c r="N8" s="81"/>
      <c r="O8" s="81" t="s">
        <v>90</v>
      </c>
      <c r="P8" s="81"/>
      <c r="Q8" s="90">
        <v>0.05</v>
      </c>
      <c r="R8" s="81"/>
      <c r="S8" s="81" t="s">
        <v>98</v>
      </c>
      <c r="T8" s="81"/>
      <c r="U8" s="81" t="s">
        <v>93</v>
      </c>
      <c r="V8" s="81"/>
      <c r="W8" s="81" t="s">
        <v>2</v>
      </c>
      <c r="Y8" s="81" t="s">
        <v>362</v>
      </c>
    </row>
    <row r="9" spans="1:25">
      <c r="A9" s="78" t="s">
        <v>72</v>
      </c>
      <c r="C9" s="81" t="s">
        <v>61</v>
      </c>
      <c r="E9" s="81" t="s">
        <v>94</v>
      </c>
      <c r="F9" s="81"/>
      <c r="G9" s="81" t="s">
        <v>1</v>
      </c>
      <c r="H9" s="81"/>
      <c r="I9" s="81" t="s">
        <v>89</v>
      </c>
      <c r="J9" s="81"/>
      <c r="K9" s="81" t="s">
        <v>94</v>
      </c>
      <c r="L9" s="81"/>
      <c r="M9" s="81" t="s">
        <v>90</v>
      </c>
      <c r="N9" s="81"/>
      <c r="O9" s="81" t="s">
        <v>92</v>
      </c>
      <c r="P9" s="81"/>
      <c r="Q9" s="81" t="s">
        <v>488</v>
      </c>
      <c r="R9" s="81"/>
      <c r="S9" s="81" t="s">
        <v>99</v>
      </c>
      <c r="T9" s="81"/>
      <c r="U9" s="81" t="s">
        <v>94</v>
      </c>
      <c r="V9" s="81"/>
      <c r="W9" s="81" t="s">
        <v>4</v>
      </c>
      <c r="Y9" s="81" t="s">
        <v>363</v>
      </c>
    </row>
    <row r="10" spans="1:25">
      <c r="A10" s="77" t="s">
        <v>73</v>
      </c>
      <c r="B10" s="77" t="s">
        <v>83</v>
      </c>
      <c r="C10" s="76" t="s">
        <v>74</v>
      </c>
      <c r="D10" s="77"/>
      <c r="E10" s="76" t="s">
        <v>75</v>
      </c>
      <c r="F10" s="76"/>
      <c r="G10" s="76" t="s">
        <v>76</v>
      </c>
      <c r="H10" s="76"/>
      <c r="I10" s="76" t="s">
        <v>77</v>
      </c>
      <c r="J10" s="76"/>
      <c r="K10" s="76" t="s">
        <v>78</v>
      </c>
      <c r="L10" s="76"/>
      <c r="M10" s="76" t="s">
        <v>79</v>
      </c>
      <c r="N10" s="76"/>
      <c r="O10" s="76" t="s">
        <v>80</v>
      </c>
      <c r="P10" s="76"/>
      <c r="Q10" s="76" t="s">
        <v>364</v>
      </c>
      <c r="R10" s="76"/>
      <c r="S10" s="76" t="s">
        <v>365</v>
      </c>
      <c r="T10" s="76"/>
      <c r="U10" s="76" t="s">
        <v>366</v>
      </c>
      <c r="V10" s="76"/>
      <c r="W10" s="76" t="s">
        <v>526</v>
      </c>
      <c r="Y10" s="76" t="s">
        <v>527</v>
      </c>
    </row>
    <row r="11" spans="1:25">
      <c r="A11" s="77"/>
      <c r="B11" s="77"/>
      <c r="C11" s="77"/>
      <c r="D11" s="77"/>
      <c r="E11" s="76"/>
      <c r="F11" s="76"/>
      <c r="G11" s="76"/>
      <c r="H11" s="76"/>
      <c r="I11" s="76"/>
      <c r="J11" s="76"/>
      <c r="K11" s="76"/>
      <c r="L11" s="76"/>
      <c r="M11" s="76"/>
      <c r="N11" s="76"/>
      <c r="O11" s="76"/>
      <c r="P11" s="76"/>
      <c r="Q11" s="76"/>
      <c r="R11" s="76"/>
      <c r="S11" s="76"/>
      <c r="T11" s="76"/>
      <c r="U11" s="76"/>
      <c r="V11" s="76"/>
      <c r="W11" s="76"/>
    </row>
    <row r="12" spans="1:25">
      <c r="A12" s="77"/>
      <c r="B12" s="77" t="s">
        <v>85</v>
      </c>
      <c r="C12" s="77"/>
      <c r="D12" s="77"/>
      <c r="E12" s="76"/>
      <c r="G12" s="76"/>
      <c r="I12" s="76"/>
      <c r="K12" s="76"/>
      <c r="L12" s="76"/>
      <c r="M12" s="76"/>
      <c r="N12" s="76"/>
      <c r="O12" s="76"/>
      <c r="P12" s="76"/>
      <c r="Q12" s="76"/>
      <c r="R12" s="76"/>
      <c r="S12" s="76"/>
      <c r="U12" s="76"/>
      <c r="W12" s="611"/>
      <c r="Y12" s="82"/>
    </row>
    <row r="13" spans="1:25">
      <c r="A13" s="78">
        <v>1</v>
      </c>
      <c r="B13" s="78" t="s">
        <v>5</v>
      </c>
      <c r="C13" s="82">
        <f>-'Year 1 Result'!Q19</f>
        <v>-1377224.2198284671</v>
      </c>
      <c r="E13" s="82">
        <f>IF('Year 1 Result'!Q21="NO",0,-'Year 1 Result'!Q19)</f>
        <v>0</v>
      </c>
      <c r="G13" s="82">
        <f>'Bill Det Decoupling schs'!P90</f>
        <v>79791061.281090766</v>
      </c>
      <c r="I13" s="83">
        <f>G13/$G$22*$G$26</f>
        <v>1330981.7737794602</v>
      </c>
      <c r="K13" s="82"/>
      <c r="L13" s="82"/>
      <c r="M13" s="89">
        <f>ABS('Year 1 Result'!Q20)</f>
        <v>1994777</v>
      </c>
      <c r="N13" s="82"/>
      <c r="O13" s="82"/>
      <c r="P13" s="82"/>
      <c r="Q13" s="89">
        <f>0.05*('Semi Table 3'!U13+'Semi Table 3'!U14+'Semi Table 3'!U15+'Semi Table 3'!U16+'Semi Table 3'!U17)</f>
        <v>7584351.5426718481</v>
      </c>
      <c r="R13" s="82"/>
      <c r="S13" s="82"/>
      <c r="U13" s="82"/>
      <c r="W13" s="612"/>
      <c r="Y13" s="82">
        <f>IF(K13=0,C13,K13-U13)</f>
        <v>-1377224.2198284671</v>
      </c>
    </row>
    <row r="14" spans="1:25">
      <c r="A14" s="78">
        <v>2</v>
      </c>
      <c r="B14" s="78" t="s">
        <v>6</v>
      </c>
      <c r="C14" s="82">
        <f>-'Year 1 Result'!Q35</f>
        <v>-158595.66967499859</v>
      </c>
      <c r="E14" s="82">
        <f>IF('Year 1 Result'!Q37="NO",0,-'Year 1 Result'!Q35)</f>
        <v>0</v>
      </c>
      <c r="G14" s="82">
        <f>'Bill Det Decoupling schs'!P161</f>
        <v>29421923.207621749</v>
      </c>
      <c r="I14" s="83">
        <f>G14/$G$22*$G$26</f>
        <v>490782.33714587503</v>
      </c>
      <c r="K14" s="82"/>
      <c r="L14" s="82"/>
      <c r="M14" s="89">
        <f>ABS('Year 1 Result'!Q36)</f>
        <v>735548</v>
      </c>
      <c r="N14" s="82"/>
      <c r="O14" s="82"/>
      <c r="P14" s="82"/>
      <c r="Q14" s="89">
        <f>0.05*('Semi Table 3'!U18+'Semi Table 3'!U45+'Semi Table 3'!U75)</f>
        <v>2563132.6230757218</v>
      </c>
      <c r="R14" s="82"/>
      <c r="S14" s="82"/>
      <c r="U14" s="82"/>
      <c r="W14" s="612"/>
      <c r="Y14" s="82">
        <f>IF(K14=0,C14,K14-U14)</f>
        <v>-158595.66967499859</v>
      </c>
    </row>
    <row r="15" spans="1:25">
      <c r="A15" s="78">
        <v>3</v>
      </c>
      <c r="B15" s="78" t="s">
        <v>7</v>
      </c>
      <c r="C15" s="82">
        <f>-'Year 1 Result'!Q51</f>
        <v>280828.49915263685</v>
      </c>
      <c r="E15" s="82">
        <f>IF('Year 1 Result'!Q53="NO",0,-'Year 1 Result'!Q51)</f>
        <v>0</v>
      </c>
      <c r="G15" s="82">
        <f>'Bill Det Decoupling schs'!P537</f>
        <v>43760852.042928025</v>
      </c>
      <c r="I15" s="83">
        <f>G15/$G$22*$G$26</f>
        <v>729967.68734544946</v>
      </c>
      <c r="K15" s="82"/>
      <c r="L15" s="82"/>
      <c r="M15" s="89">
        <f>ABS('Year 1 Result'!Q52)</f>
        <v>1094021</v>
      </c>
      <c r="N15" s="82"/>
      <c r="O15" s="82"/>
      <c r="P15" s="82"/>
      <c r="Q15" s="89">
        <f>0.05*('Semi Table 3'!U19+'Semi Table 3'!U48+'Semi Table 3'!U78)</f>
        <v>3722199.7208067002</v>
      </c>
      <c r="R15" s="82"/>
      <c r="S15" s="82"/>
      <c r="U15" s="82"/>
      <c r="W15" s="612"/>
      <c r="Y15" s="82">
        <f>IF(K15=0,C15,K15-U15)</f>
        <v>280828.49915263685</v>
      </c>
    </row>
    <row r="16" spans="1:25">
      <c r="A16" s="78">
        <v>4</v>
      </c>
      <c r="B16" s="78" t="s">
        <v>8</v>
      </c>
      <c r="C16" s="82">
        <f>-'Year 1 Result'!Q67</f>
        <v>615437.48321274354</v>
      </c>
      <c r="E16" s="82">
        <f>IF('Year 1 Result'!Q69="NO",0,-'Year 1 Result'!Q67)</f>
        <v>615437.48321274354</v>
      </c>
      <c r="G16" s="82">
        <f>'Bill Det Decoupling schs'!P647</f>
        <v>9071488.5575382635</v>
      </c>
      <c r="I16" s="83">
        <f>G16/$G$22*$G$26</f>
        <v>151320.03180904803</v>
      </c>
      <c r="K16" s="82">
        <f>E16-I16</f>
        <v>464117.45140369551</v>
      </c>
      <c r="L16" s="82"/>
      <c r="M16" s="89">
        <f>ABS('Year 1 Result'!Q68)</f>
        <v>226787</v>
      </c>
      <c r="N16" s="82"/>
      <c r="O16" s="89" t="str">
        <f>IF(ABS(K16)&gt;M16,"YES","NO")</f>
        <v>YES</v>
      </c>
      <c r="P16" s="89"/>
      <c r="Q16" s="89">
        <f>0.05*'Semi Table 3'!U105</f>
        <v>646829.90005648101</v>
      </c>
      <c r="R16" s="89"/>
      <c r="S16" s="89" t="str">
        <f>IF(K16&gt;Q16,"YES","NO")</f>
        <v>NO</v>
      </c>
      <c r="U16" s="82">
        <f>IF(S16="YES",-'Year 1 Result'!Q68*2,K16)</f>
        <v>464117.45140369551</v>
      </c>
      <c r="W16" s="613">
        <f>ROUND(U16/'Year 1 Result'!E61,5)*100</f>
        <v>0.28800000000000003</v>
      </c>
      <c r="Y16" s="82">
        <f>IF(K16=0,C16,K16-U16)</f>
        <v>0</v>
      </c>
    </row>
    <row r="18" spans="1:9">
      <c r="B18" s="77" t="s">
        <v>84</v>
      </c>
      <c r="C18" s="77"/>
      <c r="D18" s="77"/>
      <c r="E18" s="77"/>
    </row>
    <row r="19" spans="1:9">
      <c r="A19" s="78">
        <v>5</v>
      </c>
      <c r="B19" s="78" t="s">
        <v>86</v>
      </c>
      <c r="G19" s="82">
        <f>'Bill Det non Decoupling schs'!W903</f>
        <v>30116993.22162544</v>
      </c>
      <c r="I19" s="83">
        <f>G19/$G$22*$G$26</f>
        <v>502376.68750650604</v>
      </c>
    </row>
    <row r="20" spans="1:9">
      <c r="A20" s="78">
        <v>6</v>
      </c>
      <c r="B20" s="78" t="s">
        <v>9</v>
      </c>
      <c r="G20" s="84">
        <f>'Bill Det non Decoupling schs'!W1112</f>
        <v>1568745.0643609783</v>
      </c>
      <c r="H20" s="78" t="s">
        <v>10</v>
      </c>
      <c r="I20" s="85">
        <f>G20/$G$22*$G$26</f>
        <v>26167.98241366123</v>
      </c>
    </row>
    <row r="22" spans="1:9">
      <c r="A22" s="78">
        <v>7</v>
      </c>
      <c r="B22" s="78" t="s">
        <v>11</v>
      </c>
      <c r="G22" s="82">
        <f>SUM(G13:G20)</f>
        <v>193731063.37516522</v>
      </c>
      <c r="I22" s="83">
        <f>SUM(I13:I20)</f>
        <v>3231596.5000000005</v>
      </c>
    </row>
    <row r="25" spans="1:9">
      <c r="B25" s="78" t="s">
        <v>528</v>
      </c>
      <c r="G25" s="83">
        <f>6463193</f>
        <v>6463193</v>
      </c>
    </row>
    <row r="26" spans="1:9">
      <c r="B26" s="78" t="s">
        <v>88</v>
      </c>
      <c r="G26" s="83">
        <f>G25*0.5</f>
        <v>3231596.5</v>
      </c>
    </row>
    <row r="27" spans="1:9">
      <c r="B27" s="86" t="s">
        <v>10</v>
      </c>
      <c r="C27" s="86"/>
      <c r="D27" s="86"/>
      <c r="E27" s="86"/>
    </row>
    <row r="28" spans="1:9">
      <c r="B28" s="86" t="s">
        <v>529</v>
      </c>
    </row>
    <row r="29" spans="1:9">
      <c r="B29" s="86" t="s">
        <v>530</v>
      </c>
    </row>
  </sheetData>
  <pageMargins left="0.7" right="0.7" top="0.75" bottom="0.75" header="0.3" footer="0.3"/>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82"/>
  <sheetViews>
    <sheetView zoomScale="85" zoomScaleNormal="85" workbookViewId="0">
      <selection activeCell="B1" sqref="B1"/>
    </sheetView>
  </sheetViews>
  <sheetFormatPr defaultRowHeight="15.75"/>
  <cols>
    <col min="1" max="1" width="1.7109375" style="75" customWidth="1"/>
    <col min="2" max="2" width="5.7109375" style="75" customWidth="1"/>
    <col min="3" max="3" width="8.5703125" style="4" bestFit="1" customWidth="1"/>
    <col min="4" max="4" width="35" style="75" customWidth="1"/>
    <col min="5" max="5" width="17.5703125" style="4" customWidth="1"/>
    <col min="6" max="6" width="13.28515625" style="4" bestFit="1" customWidth="1"/>
    <col min="7" max="7" width="16.85546875" style="4" bestFit="1" customWidth="1"/>
    <col min="8" max="8" width="14" style="4" bestFit="1" customWidth="1"/>
    <col min="9" max="11" width="14.5703125" style="4" bestFit="1" customWidth="1"/>
    <col min="12" max="12" width="15.140625" style="4" bestFit="1" customWidth="1"/>
    <col min="13" max="14" width="14.5703125" style="4" bestFit="1" customWidth="1"/>
    <col min="15" max="16" width="14" style="4" bestFit="1" customWidth="1"/>
    <col min="17" max="17" width="16.42578125" style="4" bestFit="1" customWidth="1"/>
    <col min="18" max="18" width="9.140625" style="4"/>
    <col min="19" max="19" width="11.85546875" style="4" bestFit="1" customWidth="1"/>
    <col min="20" max="16384" width="9.140625" style="4"/>
  </cols>
  <sheetData>
    <row r="1" spans="1:19">
      <c r="A1" s="1"/>
      <c r="B1" s="2"/>
      <c r="C1" s="3"/>
      <c r="D1" s="2"/>
      <c r="E1" s="3"/>
      <c r="F1" s="3"/>
      <c r="G1" s="3"/>
      <c r="H1" s="3"/>
      <c r="I1" s="3"/>
      <c r="J1" s="3"/>
      <c r="K1" s="3"/>
      <c r="L1" s="3"/>
      <c r="M1" s="3"/>
      <c r="N1" s="3"/>
      <c r="O1" s="3"/>
      <c r="P1" s="3"/>
      <c r="Q1" s="3"/>
      <c r="S1" s="5"/>
    </row>
    <row r="2" spans="1:19" ht="21">
      <c r="A2" s="6" t="s">
        <v>15</v>
      </c>
      <c r="B2" s="6"/>
      <c r="C2" s="6"/>
      <c r="D2" s="6"/>
      <c r="E2" s="6"/>
      <c r="F2" s="6"/>
      <c r="G2" s="6"/>
      <c r="H2" s="6"/>
      <c r="I2" s="6"/>
      <c r="J2" s="6"/>
      <c r="K2" s="6"/>
      <c r="L2" s="6"/>
      <c r="M2" s="6"/>
      <c r="N2" s="6"/>
      <c r="O2" s="6"/>
      <c r="P2" s="6"/>
      <c r="Q2" s="6"/>
      <c r="S2" s="5"/>
    </row>
    <row r="3" spans="1:19">
      <c r="A3" s="7"/>
      <c r="B3" s="8"/>
      <c r="C3" s="9"/>
      <c r="D3" s="8"/>
      <c r="E3" s="10" t="s">
        <v>16</v>
      </c>
      <c r="F3" s="9"/>
      <c r="G3" s="9"/>
      <c r="H3" s="9"/>
      <c r="I3" s="9"/>
      <c r="J3" s="9"/>
      <c r="K3" s="9"/>
      <c r="L3" s="9"/>
      <c r="M3" s="9"/>
      <c r="N3" s="9"/>
      <c r="O3" s="9"/>
      <c r="P3" s="9"/>
      <c r="Q3" s="9"/>
    </row>
    <row r="4" spans="1:19">
      <c r="A4" s="7"/>
      <c r="B4" s="8"/>
      <c r="C4" s="3"/>
      <c r="D4" s="11" t="s">
        <v>17</v>
      </c>
      <c r="E4" s="12">
        <v>42185</v>
      </c>
      <c r="F4" s="3"/>
      <c r="G4" s="13" t="s">
        <v>18</v>
      </c>
      <c r="H4" s="14"/>
      <c r="I4" s="14"/>
      <c r="J4" s="15"/>
      <c r="K4" s="16" t="s">
        <v>19</v>
      </c>
      <c r="L4" s="17"/>
      <c r="M4" s="17"/>
      <c r="N4" s="17"/>
      <c r="O4" s="17"/>
      <c r="P4" s="17"/>
    </row>
    <row r="5" spans="1:19">
      <c r="A5" s="2"/>
      <c r="B5" s="1"/>
      <c r="C5" s="18"/>
      <c r="D5" s="11" t="s">
        <v>10</v>
      </c>
      <c r="E5" s="19"/>
      <c r="F5" s="18"/>
      <c r="G5" s="20" t="s">
        <v>20</v>
      </c>
      <c r="H5" s="21"/>
      <c r="I5" s="21"/>
      <c r="J5" s="21"/>
      <c r="K5" s="21"/>
      <c r="L5" s="21"/>
      <c r="M5" s="21"/>
      <c r="N5" s="21"/>
      <c r="O5" s="21"/>
      <c r="P5" s="22"/>
      <c r="Q5" s="22"/>
    </row>
    <row r="6" spans="1:19">
      <c r="A6" s="2"/>
      <c r="B6" s="2"/>
      <c r="C6" s="23" t="s">
        <v>21</v>
      </c>
      <c r="D6" s="24" t="s">
        <v>10</v>
      </c>
      <c r="E6" s="25" t="s">
        <v>10</v>
      </c>
      <c r="F6" s="23" t="s">
        <v>22</v>
      </c>
      <c r="G6" s="26" t="s">
        <v>23</v>
      </c>
      <c r="H6" s="23" t="s">
        <v>24</v>
      </c>
      <c r="I6" s="23" t="s">
        <v>25</v>
      </c>
      <c r="J6" s="23" t="s">
        <v>26</v>
      </c>
      <c r="K6" s="23" t="s">
        <v>27</v>
      </c>
      <c r="L6" s="23" t="s">
        <v>28</v>
      </c>
      <c r="M6" s="23" t="s">
        <v>29</v>
      </c>
      <c r="N6" s="23" t="s">
        <v>30</v>
      </c>
      <c r="O6" s="23" t="s">
        <v>31</v>
      </c>
      <c r="P6" s="23" t="s">
        <v>32</v>
      </c>
      <c r="Q6" s="27" t="s">
        <v>11</v>
      </c>
    </row>
    <row r="7" spans="1:19">
      <c r="A7" s="2"/>
      <c r="B7" s="28" t="s">
        <v>33</v>
      </c>
      <c r="C7" s="29" t="s">
        <v>34</v>
      </c>
      <c r="D7" s="30" t="s">
        <v>35</v>
      </c>
      <c r="E7" s="31" t="s">
        <v>36</v>
      </c>
      <c r="F7" s="29" t="s">
        <v>37</v>
      </c>
      <c r="G7" s="29" t="s">
        <v>47</v>
      </c>
      <c r="H7" s="29" t="s">
        <v>48</v>
      </c>
      <c r="I7" s="29" t="s">
        <v>38</v>
      </c>
      <c r="J7" s="29" t="s">
        <v>39</v>
      </c>
      <c r="K7" s="29" t="s">
        <v>40</v>
      </c>
      <c r="L7" s="29" t="s">
        <v>41</v>
      </c>
      <c r="M7" s="29" t="s">
        <v>42</v>
      </c>
      <c r="N7" s="29" t="s">
        <v>43</v>
      </c>
      <c r="O7" s="29" t="s">
        <v>44</v>
      </c>
      <c r="P7" s="29" t="s">
        <v>45</v>
      </c>
      <c r="Q7" s="29" t="s">
        <v>46</v>
      </c>
    </row>
    <row r="8" spans="1:19">
      <c r="A8" s="2"/>
      <c r="B8" s="1" t="s">
        <v>49</v>
      </c>
      <c r="C8" s="32"/>
      <c r="D8" s="33"/>
      <c r="E8" s="34"/>
      <c r="F8" s="32"/>
      <c r="G8" s="35">
        <v>201609</v>
      </c>
      <c r="H8" s="35">
        <v>201610</v>
      </c>
      <c r="I8" s="35">
        <v>201611</v>
      </c>
      <c r="J8" s="35">
        <v>201612</v>
      </c>
      <c r="K8" s="35">
        <v>201701</v>
      </c>
      <c r="L8" s="35">
        <v>201702</v>
      </c>
      <c r="M8" s="35">
        <v>201703</v>
      </c>
      <c r="N8" s="35">
        <v>201704</v>
      </c>
      <c r="O8" s="35">
        <v>201705</v>
      </c>
      <c r="P8" s="35">
        <v>201706</v>
      </c>
      <c r="Q8" s="32"/>
    </row>
    <row r="9" spans="1:19">
      <c r="A9" s="2"/>
      <c r="B9" s="2"/>
      <c r="C9" s="36" t="s">
        <v>33</v>
      </c>
      <c r="D9" s="37" t="s">
        <v>50</v>
      </c>
      <c r="E9" s="38">
        <v>105258.64978493931</v>
      </c>
      <c r="F9" s="39"/>
      <c r="G9" s="40">
        <v>14079.474248407665</v>
      </c>
      <c r="H9" s="40">
        <v>92894.116525541584</v>
      </c>
      <c r="I9" s="40">
        <v>106787</v>
      </c>
      <c r="J9" s="40">
        <v>107036</v>
      </c>
      <c r="K9" s="40">
        <v>107015</v>
      </c>
      <c r="L9" s="40">
        <v>106964</v>
      </c>
      <c r="M9" s="40">
        <v>107102</v>
      </c>
      <c r="N9" s="40">
        <v>107082</v>
      </c>
      <c r="O9" s="40">
        <v>107063</v>
      </c>
      <c r="P9" s="40">
        <v>106972</v>
      </c>
      <c r="Q9" s="39"/>
    </row>
    <row r="10" spans="1:19">
      <c r="A10" s="2"/>
      <c r="B10" s="2"/>
      <c r="C10" s="36" t="s">
        <v>34</v>
      </c>
      <c r="D10" s="41" t="s">
        <v>51</v>
      </c>
      <c r="E10" s="42">
        <v>758.04754710531631</v>
      </c>
      <c r="F10" s="43"/>
      <c r="G10" s="44">
        <v>54.481662303549477</v>
      </c>
      <c r="H10" s="44">
        <v>51.844532235719285</v>
      </c>
      <c r="I10" s="44">
        <v>56.176241232657986</v>
      </c>
      <c r="J10" s="44">
        <v>103.71374473579486</v>
      </c>
      <c r="K10" s="44">
        <v>100.20639832306884</v>
      </c>
      <c r="L10" s="44">
        <v>87.46131215513131</v>
      </c>
      <c r="M10" s="44">
        <v>70.530488208613519</v>
      </c>
      <c r="N10" s="44">
        <v>52.662917166168903</v>
      </c>
      <c r="O10" s="44">
        <v>42.594919314348893</v>
      </c>
      <c r="P10" s="44">
        <v>34.927472210888808</v>
      </c>
      <c r="Q10" s="45"/>
    </row>
    <row r="11" spans="1:19">
      <c r="A11" s="2"/>
      <c r="B11" s="2"/>
      <c r="C11" s="36" t="s">
        <v>35</v>
      </c>
      <c r="D11" s="41" t="s">
        <v>52</v>
      </c>
      <c r="E11" s="46">
        <v>79791061.281090766</v>
      </c>
      <c r="F11" s="47" t="s">
        <v>53</v>
      </c>
      <c r="G11" s="43">
        <v>767073.16141326749</v>
      </c>
      <c r="H11" s="43">
        <v>4816052.0187171046</v>
      </c>
      <c r="I11" s="43">
        <v>5998892.2725118482</v>
      </c>
      <c r="J11" s="43">
        <v>11101104.381540539</v>
      </c>
      <c r="K11" s="43">
        <v>10723587.716543213</v>
      </c>
      <c r="L11" s="43">
        <v>9355211.7933614645</v>
      </c>
      <c r="M11" s="43">
        <v>7553956.3481189255</v>
      </c>
      <c r="N11" s="43">
        <v>5639250.4959876984</v>
      </c>
      <c r="O11" s="43">
        <v>4560339.8465521354</v>
      </c>
      <c r="P11" s="43">
        <v>3736261.5573431975</v>
      </c>
      <c r="Q11" s="43">
        <v>64251729.592089392</v>
      </c>
    </row>
    <row r="12" spans="1:19">
      <c r="A12" s="2"/>
      <c r="B12" s="2"/>
      <c r="C12" s="48"/>
      <c r="D12" s="41"/>
      <c r="E12" s="38"/>
      <c r="F12" s="49"/>
      <c r="G12" s="49"/>
      <c r="H12" s="49"/>
      <c r="I12" s="49"/>
      <c r="J12" s="49"/>
      <c r="K12" s="49"/>
      <c r="L12" s="49"/>
      <c r="M12" s="49"/>
      <c r="N12" s="49"/>
      <c r="O12" s="49"/>
      <c r="P12" s="49"/>
      <c r="Q12" s="49"/>
    </row>
    <row r="13" spans="1:19">
      <c r="A13" s="2"/>
      <c r="B13" s="2"/>
      <c r="C13" s="36" t="s">
        <v>36</v>
      </c>
      <c r="D13" s="37" t="s">
        <v>54</v>
      </c>
      <c r="E13" s="38">
        <v>1569786637.4891768</v>
      </c>
      <c r="F13" s="50"/>
      <c r="G13" s="40">
        <v>12651805.999999998</v>
      </c>
      <c r="H13" s="40">
        <v>77489899.999999985</v>
      </c>
      <c r="I13" s="40">
        <v>109071422</v>
      </c>
      <c r="J13" s="40">
        <v>177328261</v>
      </c>
      <c r="K13" s="40">
        <v>251229307</v>
      </c>
      <c r="L13" s="40">
        <v>206799635</v>
      </c>
      <c r="M13" s="40">
        <v>154940456</v>
      </c>
      <c r="N13" s="40">
        <v>112617962</v>
      </c>
      <c r="O13" s="40">
        <v>93726266</v>
      </c>
      <c r="P13" s="40">
        <v>95715205</v>
      </c>
      <c r="Q13" s="50">
        <v>1291570220</v>
      </c>
    </row>
    <row r="14" spans="1:19">
      <c r="A14" s="2"/>
      <c r="B14" s="2"/>
      <c r="C14" s="36" t="s">
        <v>37</v>
      </c>
      <c r="D14" s="41" t="s">
        <v>55</v>
      </c>
      <c r="E14" s="51">
        <v>5.0829239704010987E-2</v>
      </c>
      <c r="F14" s="52"/>
      <c r="G14" s="53">
        <v>5.0829239704010987E-2</v>
      </c>
      <c r="H14" s="53">
        <v>5.0829239704010987E-2</v>
      </c>
      <c r="I14" s="53">
        <v>5.0829239704010987E-2</v>
      </c>
      <c r="J14" s="53">
        <v>5.0829239704010987E-2</v>
      </c>
      <c r="K14" s="53">
        <v>5.0829239704010987E-2</v>
      </c>
      <c r="L14" s="53">
        <v>5.0829239704010987E-2</v>
      </c>
      <c r="M14" s="53">
        <v>5.0829239704010987E-2</v>
      </c>
      <c r="N14" s="53">
        <v>5.0829239704010987E-2</v>
      </c>
      <c r="O14" s="53">
        <v>5.0829239704010987E-2</v>
      </c>
      <c r="P14" s="53">
        <v>5.0829239704010987E-2</v>
      </c>
      <c r="Q14" s="53"/>
    </row>
    <row r="15" spans="1:19">
      <c r="A15" s="2"/>
      <c r="B15" s="2"/>
      <c r="C15" s="36" t="s">
        <v>47</v>
      </c>
      <c r="D15" s="41" t="s">
        <v>56</v>
      </c>
      <c r="E15" s="46" t="s">
        <v>10</v>
      </c>
      <c r="F15" s="54" t="s">
        <v>57</v>
      </c>
      <c r="G15" s="55">
        <v>643081.67986264429</v>
      </c>
      <c r="H15" s="55">
        <v>3938752.7017398402</v>
      </c>
      <c r="I15" s="55">
        <v>5544017.4536953373</v>
      </c>
      <c r="J15" s="55">
        <v>9013460.6846644226</v>
      </c>
      <c r="K15" s="55">
        <v>12769794.666175565</v>
      </c>
      <c r="L15" s="55">
        <v>10511468.21811698</v>
      </c>
      <c r="M15" s="55">
        <v>7875505.5778727671</v>
      </c>
      <c r="N15" s="55">
        <v>5724285.3854752006</v>
      </c>
      <c r="O15" s="55">
        <v>4764034.8410758954</v>
      </c>
      <c r="P15" s="55">
        <v>4865131.0982635505</v>
      </c>
      <c r="Q15" s="43">
        <v>65649532.30694221</v>
      </c>
    </row>
    <row r="16" spans="1:19">
      <c r="A16" s="2"/>
      <c r="B16" s="2"/>
      <c r="C16" s="48"/>
      <c r="D16" s="41"/>
      <c r="E16" s="56"/>
      <c r="F16" s="49"/>
      <c r="G16" s="49"/>
      <c r="H16" s="49"/>
      <c r="I16" s="49"/>
      <c r="J16" s="49"/>
      <c r="K16" s="49"/>
      <c r="L16" s="49"/>
      <c r="M16" s="49"/>
      <c r="N16" s="49"/>
      <c r="O16" s="49"/>
      <c r="P16" s="49"/>
      <c r="Q16" s="49"/>
    </row>
    <row r="17" spans="1:20">
      <c r="A17" s="2"/>
      <c r="B17" s="2"/>
      <c r="C17" s="36" t="s">
        <v>48</v>
      </c>
      <c r="D17" s="33" t="s">
        <v>58</v>
      </c>
      <c r="E17" s="57"/>
      <c r="F17" s="58" t="s">
        <v>59</v>
      </c>
      <c r="G17" s="59">
        <v>-123991.4815506232</v>
      </c>
      <c r="H17" s="59">
        <v>-877299.31697726436</v>
      </c>
      <c r="I17" s="59">
        <v>-454874.81881651096</v>
      </c>
      <c r="J17" s="59">
        <v>-2087643.6968761161</v>
      </c>
      <c r="K17" s="59">
        <v>2046206.9496323522</v>
      </c>
      <c r="L17" s="59">
        <v>1156256.4247555155</v>
      </c>
      <c r="M17" s="59">
        <v>321549.22975384165</v>
      </c>
      <c r="N17" s="59">
        <v>85034.889487502165</v>
      </c>
      <c r="O17" s="59">
        <v>203694.99452375993</v>
      </c>
      <c r="P17" s="59">
        <v>1128869.540920353</v>
      </c>
      <c r="Q17" s="59">
        <v>1397802.7148528099</v>
      </c>
    </row>
    <row r="18" spans="1:20">
      <c r="A18" s="2"/>
      <c r="B18" s="2"/>
      <c r="C18" s="36" t="s">
        <v>38</v>
      </c>
      <c r="D18" s="33" t="s">
        <v>60</v>
      </c>
      <c r="E18" s="57"/>
      <c r="F18" s="60"/>
      <c r="G18" s="59">
        <v>-180.82091059465884</v>
      </c>
      <c r="H18" s="59">
        <v>-1641.5640527703961</v>
      </c>
      <c r="I18" s="59">
        <v>-3589.1058959568986</v>
      </c>
      <c r="J18" s="59">
        <v>-7307.4136235385204</v>
      </c>
      <c r="K18" s="59">
        <v>-7600.2742316615959</v>
      </c>
      <c r="L18" s="59">
        <v>-2537.4419934973012</v>
      </c>
      <c r="M18" s="59">
        <v>-610.28383699123515</v>
      </c>
      <c r="N18" s="59">
        <v>-2.2385096401931368</v>
      </c>
      <c r="O18" s="59">
        <v>459.57290757096479</v>
      </c>
      <c r="P18" s="59">
        <v>2431.0751227366618</v>
      </c>
      <c r="Q18" s="59">
        <v>-20578.495024343174</v>
      </c>
    </row>
    <row r="19" spans="1:20">
      <c r="A19" s="61"/>
      <c r="B19" s="61"/>
      <c r="C19" s="36" t="s">
        <v>39</v>
      </c>
      <c r="D19" s="11" t="s">
        <v>61</v>
      </c>
      <c r="E19" s="57"/>
      <c r="F19" s="62" t="s">
        <v>62</v>
      </c>
      <c r="G19" s="63">
        <v>-124172.30246121786</v>
      </c>
      <c r="H19" s="63">
        <v>-1003113.1834912526</v>
      </c>
      <c r="I19" s="63">
        <v>-1461577.1082037205</v>
      </c>
      <c r="J19" s="63">
        <v>-3556528.2187033747</v>
      </c>
      <c r="K19" s="63">
        <v>-1517921.5433026841</v>
      </c>
      <c r="L19" s="63">
        <v>-364202.56054066587</v>
      </c>
      <c r="M19" s="63">
        <v>-43263.614623815462</v>
      </c>
      <c r="N19" s="63">
        <v>41769.036354046511</v>
      </c>
      <c r="O19" s="63">
        <v>245923.6037853774</v>
      </c>
      <c r="P19" s="63">
        <v>1377224.2198284671</v>
      </c>
      <c r="Q19" s="59">
        <v>1377224.2198284671</v>
      </c>
    </row>
    <row r="20" spans="1:20">
      <c r="A20" s="61"/>
      <c r="B20" s="61"/>
      <c r="C20" s="36" t="s">
        <v>40</v>
      </c>
      <c r="D20" s="11" t="s">
        <v>63</v>
      </c>
      <c r="E20" s="57"/>
      <c r="F20" s="62"/>
      <c r="G20" s="63"/>
      <c r="H20" s="63"/>
      <c r="I20" s="63"/>
      <c r="J20" s="63"/>
      <c r="K20" s="63"/>
      <c r="L20" s="63"/>
      <c r="M20" s="63"/>
      <c r="N20" s="63"/>
      <c r="O20" s="63"/>
      <c r="P20" s="63"/>
      <c r="Q20" s="64">
        <v>-1994777</v>
      </c>
    </row>
    <row r="21" spans="1:20">
      <c r="A21" s="61"/>
      <c r="B21" s="61"/>
      <c r="C21" s="36" t="s">
        <v>41</v>
      </c>
      <c r="D21" s="11" t="s">
        <v>64</v>
      </c>
      <c r="E21" s="57"/>
      <c r="F21" s="62"/>
      <c r="G21" s="63"/>
      <c r="H21" s="63"/>
      <c r="I21" s="63"/>
      <c r="J21" s="63"/>
      <c r="K21" s="63"/>
      <c r="L21" s="63"/>
      <c r="M21" s="63"/>
      <c r="N21" s="63"/>
      <c r="O21" s="63"/>
      <c r="P21" s="63"/>
      <c r="Q21" s="63" t="s">
        <v>14</v>
      </c>
    </row>
    <row r="22" spans="1:20">
      <c r="A22" s="61"/>
      <c r="B22" s="61"/>
      <c r="C22" s="36" t="s">
        <v>42</v>
      </c>
      <c r="D22" s="11" t="s">
        <v>65</v>
      </c>
      <c r="E22" s="57"/>
      <c r="F22" s="62"/>
      <c r="G22" s="63"/>
      <c r="H22" s="63"/>
      <c r="I22" s="63"/>
      <c r="J22" s="63"/>
      <c r="K22" s="63"/>
      <c r="L22" s="63"/>
      <c r="M22" s="63"/>
      <c r="N22" s="63"/>
      <c r="O22" s="63"/>
      <c r="P22" s="63"/>
      <c r="Q22" s="64" t="s">
        <v>10</v>
      </c>
    </row>
    <row r="23" spans="1:20">
      <c r="A23" s="65"/>
      <c r="B23" s="65"/>
      <c r="C23" s="66" t="s">
        <v>43</v>
      </c>
      <c r="D23" s="24" t="s">
        <v>66</v>
      </c>
      <c r="E23" s="67"/>
      <c r="F23" s="68"/>
      <c r="G23" s="69"/>
      <c r="H23" s="69"/>
      <c r="I23" s="69"/>
      <c r="J23" s="69"/>
      <c r="K23" s="69"/>
      <c r="L23" s="69"/>
      <c r="M23" s="69"/>
      <c r="N23" s="69"/>
      <c r="O23" s="69"/>
      <c r="P23" s="69"/>
      <c r="Q23" s="69" t="s">
        <v>14</v>
      </c>
    </row>
    <row r="24" spans="1:20">
      <c r="A24" s="2"/>
      <c r="B24" s="1" t="s">
        <v>67</v>
      </c>
      <c r="C24" s="32"/>
      <c r="D24" s="33"/>
      <c r="E24" s="34"/>
      <c r="F24" s="32"/>
      <c r="G24" s="32"/>
      <c r="H24" s="32"/>
      <c r="I24" s="32"/>
      <c r="J24" s="32"/>
      <c r="K24" s="32"/>
      <c r="L24" s="32"/>
      <c r="M24" s="32"/>
      <c r="N24" s="32"/>
      <c r="O24" s="32"/>
      <c r="P24" s="32"/>
      <c r="Q24" s="32"/>
    </row>
    <row r="25" spans="1:20">
      <c r="A25" s="2"/>
      <c r="B25" s="2"/>
      <c r="C25" s="36" t="s">
        <v>33</v>
      </c>
      <c r="D25" s="37" t="s">
        <v>50</v>
      </c>
      <c r="E25" s="38">
        <v>19046.041792326934</v>
      </c>
      <c r="F25" s="39"/>
      <c r="G25" s="40">
        <v>2551.0763479554439</v>
      </c>
      <c r="H25" s="40">
        <v>16919.164272868478</v>
      </c>
      <c r="I25" s="40">
        <v>19480</v>
      </c>
      <c r="J25" s="40">
        <v>19499</v>
      </c>
      <c r="K25" s="40">
        <v>19478</v>
      </c>
      <c r="L25" s="40">
        <v>19452</v>
      </c>
      <c r="M25" s="40">
        <v>19481</v>
      </c>
      <c r="N25" s="40">
        <v>19499</v>
      </c>
      <c r="O25" s="40">
        <v>19506</v>
      </c>
      <c r="P25" s="40">
        <v>19527</v>
      </c>
      <c r="Q25" s="39"/>
    </row>
    <row r="26" spans="1:20">
      <c r="A26" s="2"/>
      <c r="B26" s="2"/>
      <c r="C26" s="36" t="s">
        <v>34</v>
      </c>
      <c r="D26" s="41" t="s">
        <v>51</v>
      </c>
      <c r="E26" s="46">
        <v>1544.7788852104136</v>
      </c>
      <c r="F26" s="43"/>
      <c r="G26" s="44">
        <v>135.59107531434915</v>
      </c>
      <c r="H26" s="44">
        <v>122.68835754335855</v>
      </c>
      <c r="I26" s="44">
        <v>119.20995264344855</v>
      </c>
      <c r="J26" s="44">
        <v>153.68805798169771</v>
      </c>
      <c r="K26" s="44">
        <v>148.50554156871721</v>
      </c>
      <c r="L26" s="44">
        <v>133.6748978472381</v>
      </c>
      <c r="M26" s="44">
        <v>120.24635752648467</v>
      </c>
      <c r="N26" s="44">
        <v>112.27787325830866</v>
      </c>
      <c r="O26" s="44">
        <v>108.027479495817</v>
      </c>
      <c r="P26" s="44">
        <v>118.21806956879941</v>
      </c>
      <c r="Q26" s="43"/>
    </row>
    <row r="27" spans="1:20">
      <c r="A27" s="2"/>
      <c r="B27" s="2"/>
      <c r="C27" s="36" t="s">
        <v>35</v>
      </c>
      <c r="D27" s="41" t="s">
        <v>52</v>
      </c>
      <c r="E27" s="46">
        <v>29421923.207621749</v>
      </c>
      <c r="F27" s="47" t="s">
        <v>53</v>
      </c>
      <c r="G27" s="43">
        <v>345903.18522828136</v>
      </c>
      <c r="H27" s="43">
        <v>2075784.4756445058</v>
      </c>
      <c r="I27" s="43">
        <v>2322209.8774943775</v>
      </c>
      <c r="J27" s="43">
        <v>2996763.4425851237</v>
      </c>
      <c r="K27" s="43">
        <v>2892590.9386754739</v>
      </c>
      <c r="L27" s="43">
        <v>2600244.1129244757</v>
      </c>
      <c r="M27" s="43">
        <v>2342519.2909734477</v>
      </c>
      <c r="N27" s="43">
        <v>2189306.2506637606</v>
      </c>
      <c r="O27" s="43">
        <v>2107184.0150454063</v>
      </c>
      <c r="P27" s="43">
        <v>2308444.2444699463</v>
      </c>
      <c r="Q27" s="43">
        <v>22180949.833704799</v>
      </c>
    </row>
    <row r="28" spans="1:20">
      <c r="A28" s="2"/>
      <c r="B28" s="2"/>
      <c r="C28" s="48"/>
      <c r="D28" s="41"/>
      <c r="E28" s="38"/>
      <c r="F28" s="49"/>
      <c r="G28" s="49"/>
      <c r="H28" s="49"/>
      <c r="I28" s="49"/>
      <c r="J28" s="49"/>
      <c r="K28" s="49"/>
      <c r="L28" s="49"/>
      <c r="M28" s="49"/>
      <c r="N28" s="49"/>
      <c r="O28" s="49"/>
      <c r="P28" s="49"/>
      <c r="Q28" s="49"/>
    </row>
    <row r="29" spans="1:20">
      <c r="A29" s="2"/>
      <c r="B29" s="2"/>
      <c r="C29" s="36" t="s">
        <v>36</v>
      </c>
      <c r="D29" s="37" t="s">
        <v>54</v>
      </c>
      <c r="E29" s="38">
        <v>536266600.35221505</v>
      </c>
      <c r="F29" s="50"/>
      <c r="G29" s="40">
        <v>5651577.4666666677</v>
      </c>
      <c r="H29" s="40">
        <v>36234668.799999997</v>
      </c>
      <c r="I29" s="40">
        <v>39998111</v>
      </c>
      <c r="J29" s="40">
        <v>49512632</v>
      </c>
      <c r="K29" s="40">
        <v>59285309</v>
      </c>
      <c r="L29" s="40">
        <v>51941019</v>
      </c>
      <c r="M29" s="40">
        <v>45181796</v>
      </c>
      <c r="N29" s="40">
        <v>38941210</v>
      </c>
      <c r="O29" s="40">
        <v>38017522</v>
      </c>
      <c r="P29" s="40">
        <v>42437015</v>
      </c>
      <c r="Q29" s="50">
        <v>407200860.26666665</v>
      </c>
      <c r="T29" s="4" t="s">
        <v>10</v>
      </c>
    </row>
    <row r="30" spans="1:20">
      <c r="A30" s="2"/>
      <c r="B30" s="2"/>
      <c r="C30" s="36" t="s">
        <v>37</v>
      </c>
      <c r="D30" s="41" t="s">
        <v>55</v>
      </c>
      <c r="E30" s="51">
        <v>5.486435886236006E-2</v>
      </c>
      <c r="F30" s="52"/>
      <c r="G30" s="53">
        <v>5.486435886236006E-2</v>
      </c>
      <c r="H30" s="53">
        <v>5.486435886236006E-2</v>
      </c>
      <c r="I30" s="53">
        <v>5.486435886236006E-2</v>
      </c>
      <c r="J30" s="53">
        <v>5.486435886236006E-2</v>
      </c>
      <c r="K30" s="53">
        <v>5.486435886236006E-2</v>
      </c>
      <c r="L30" s="53">
        <v>5.486435886236006E-2</v>
      </c>
      <c r="M30" s="53">
        <v>5.486435886236006E-2</v>
      </c>
      <c r="N30" s="53">
        <v>5.486435886236006E-2</v>
      </c>
      <c r="O30" s="53">
        <v>5.486435886236006E-2</v>
      </c>
      <c r="P30" s="53">
        <v>5.486435886236006E-2</v>
      </c>
      <c r="Q30" s="52"/>
    </row>
    <row r="31" spans="1:20">
      <c r="A31" s="2"/>
      <c r="B31" s="2"/>
      <c r="C31" s="36" t="s">
        <v>47</v>
      </c>
      <c r="D31" s="41" t="s">
        <v>56</v>
      </c>
      <c r="E31" s="46" t="s">
        <v>10</v>
      </c>
      <c r="F31" s="54" t="s">
        <v>57</v>
      </c>
      <c r="G31" s="55">
        <v>310070.17426962784</v>
      </c>
      <c r="H31" s="55">
        <v>1987991.8723019613</v>
      </c>
      <c r="I31" s="55">
        <v>2194470.7157205115</v>
      </c>
      <c r="J31" s="55">
        <v>2716478.8102679723</v>
      </c>
      <c r="K31" s="55">
        <v>3252650.4682419049</v>
      </c>
      <c r="L31" s="55">
        <v>2849710.7060926622</v>
      </c>
      <c r="M31" s="55">
        <v>2478870.2697899444</v>
      </c>
      <c r="N31" s="55">
        <v>2136484.5199745242</v>
      </c>
      <c r="O31" s="55">
        <v>2085806.9700656685</v>
      </c>
      <c r="P31" s="55">
        <v>2328279.6200073566</v>
      </c>
      <c r="Q31" s="43">
        <v>22340814.126732133</v>
      </c>
    </row>
    <row r="32" spans="1:20">
      <c r="A32" s="2"/>
      <c r="B32" s="2"/>
      <c r="C32" s="36"/>
      <c r="D32" s="41"/>
      <c r="E32" s="46"/>
      <c r="F32" s="54"/>
      <c r="G32" s="55"/>
      <c r="H32" s="55"/>
      <c r="I32" s="55"/>
      <c r="J32" s="55"/>
      <c r="K32" s="55"/>
      <c r="L32" s="55"/>
      <c r="M32" s="55"/>
      <c r="N32" s="55"/>
      <c r="O32" s="55"/>
      <c r="P32" s="55"/>
      <c r="Q32" s="43"/>
    </row>
    <row r="33" spans="1:18">
      <c r="A33" s="2"/>
      <c r="B33" s="2"/>
      <c r="C33" s="36" t="s">
        <v>48</v>
      </c>
      <c r="D33" s="33" t="s">
        <v>58</v>
      </c>
      <c r="E33" s="57"/>
      <c r="F33" s="58" t="s">
        <v>59</v>
      </c>
      <c r="G33" s="59">
        <v>-35833.010958653525</v>
      </c>
      <c r="H33" s="59">
        <v>-87792.60334254452</v>
      </c>
      <c r="I33" s="59">
        <v>-127739.16177386604</v>
      </c>
      <c r="J33" s="59">
        <v>-280284.63231715141</v>
      </c>
      <c r="K33" s="59">
        <v>360059.52956643095</v>
      </c>
      <c r="L33" s="59">
        <v>249466.59316818649</v>
      </c>
      <c r="M33" s="59">
        <v>136350.97881649667</v>
      </c>
      <c r="N33" s="59">
        <v>-52821.730689236429</v>
      </c>
      <c r="O33" s="59">
        <v>-21377.044979737839</v>
      </c>
      <c r="P33" s="59">
        <v>19835.375537410378</v>
      </c>
      <c r="Q33" s="59">
        <v>159864.29302733473</v>
      </c>
    </row>
    <row r="34" spans="1:18">
      <c r="A34" s="2"/>
      <c r="B34" s="2"/>
      <c r="C34" s="36" t="s">
        <v>38</v>
      </c>
      <c r="D34" s="33" t="s">
        <v>68</v>
      </c>
      <c r="E34" s="57"/>
      <c r="F34" s="60"/>
      <c r="G34" s="59">
        <v>-52.256474314703063</v>
      </c>
      <c r="H34" s="59">
        <v>-232.6962432207014</v>
      </c>
      <c r="I34" s="59">
        <v>-547.69209805819389</v>
      </c>
      <c r="J34" s="59">
        <v>-1144.3242330602641</v>
      </c>
      <c r="K34" s="59">
        <v>-1060.7898379729615</v>
      </c>
      <c r="L34" s="59">
        <v>-134.71472104645889</v>
      </c>
      <c r="M34" s="59">
        <v>428.6391904289311</v>
      </c>
      <c r="N34" s="59">
        <v>555.21898019110824</v>
      </c>
      <c r="O34" s="59">
        <v>475.29223853676814</v>
      </c>
      <c r="P34" s="59">
        <v>444.69984618033919</v>
      </c>
      <c r="Q34" s="59">
        <v>-1268.6233523361368</v>
      </c>
    </row>
    <row r="35" spans="1:18">
      <c r="A35" s="61"/>
      <c r="B35" s="61"/>
      <c r="C35" s="36" t="s">
        <v>39</v>
      </c>
      <c r="D35" s="11" t="s">
        <v>61</v>
      </c>
      <c r="E35" s="57"/>
      <c r="F35" s="62" t="s">
        <v>62</v>
      </c>
      <c r="G35" s="63">
        <v>-35885.267432968227</v>
      </c>
      <c r="H35" s="63">
        <v>-123910.56701873345</v>
      </c>
      <c r="I35" s="63">
        <v>-252197.4208906577</v>
      </c>
      <c r="J35" s="63">
        <v>-533626.37744086934</v>
      </c>
      <c r="K35" s="63">
        <v>-174627.63771241135</v>
      </c>
      <c r="L35" s="63">
        <v>74704.240734728679</v>
      </c>
      <c r="M35" s="63">
        <v>211483.85874165429</v>
      </c>
      <c r="N35" s="63">
        <v>159217.34703260896</v>
      </c>
      <c r="O35" s="63">
        <v>138315.59429140788</v>
      </c>
      <c r="P35" s="63">
        <v>158595.66967499859</v>
      </c>
      <c r="Q35" s="59">
        <v>158595.66967499859</v>
      </c>
    </row>
    <row r="36" spans="1:18">
      <c r="A36" s="61"/>
      <c r="B36" s="61"/>
      <c r="C36" s="36" t="s">
        <v>40</v>
      </c>
      <c r="D36" s="11" t="s">
        <v>63</v>
      </c>
      <c r="E36" s="57"/>
      <c r="F36" s="62"/>
      <c r="G36" s="63"/>
      <c r="H36" s="63"/>
      <c r="I36" s="63"/>
      <c r="J36" s="63"/>
      <c r="K36" s="63"/>
      <c r="L36" s="63"/>
      <c r="M36" s="63"/>
      <c r="N36" s="63"/>
      <c r="O36" s="63"/>
      <c r="P36" s="63"/>
      <c r="Q36" s="64">
        <v>-735548</v>
      </c>
    </row>
    <row r="37" spans="1:18">
      <c r="A37" s="61"/>
      <c r="B37" s="61"/>
      <c r="C37" s="36" t="s">
        <v>41</v>
      </c>
      <c r="D37" s="11" t="s">
        <v>64</v>
      </c>
      <c r="E37" s="57"/>
      <c r="F37" s="62"/>
      <c r="G37" s="63"/>
      <c r="H37" s="63"/>
      <c r="I37" s="63"/>
      <c r="J37" s="63"/>
      <c r="K37" s="63"/>
      <c r="L37" s="63"/>
      <c r="M37" s="63"/>
      <c r="N37" s="63"/>
      <c r="O37" s="63"/>
      <c r="P37" s="63"/>
      <c r="Q37" s="63" t="s">
        <v>14</v>
      </c>
    </row>
    <row r="38" spans="1:18">
      <c r="A38" s="61"/>
      <c r="B38" s="61"/>
      <c r="C38" s="36" t="s">
        <v>42</v>
      </c>
      <c r="D38" s="11" t="s">
        <v>65</v>
      </c>
      <c r="E38" s="57"/>
      <c r="F38" s="62"/>
      <c r="G38" s="63"/>
      <c r="H38" s="63"/>
      <c r="I38" s="63"/>
      <c r="J38" s="63"/>
      <c r="K38" s="63"/>
      <c r="L38" s="63"/>
      <c r="M38" s="63"/>
      <c r="N38" s="63"/>
      <c r="O38" s="63"/>
      <c r="P38" s="63"/>
      <c r="Q38" s="64" t="s">
        <v>10</v>
      </c>
    </row>
    <row r="39" spans="1:18">
      <c r="A39" s="65"/>
      <c r="B39" s="65"/>
      <c r="C39" s="66" t="s">
        <v>43</v>
      </c>
      <c r="D39" s="24" t="s">
        <v>66</v>
      </c>
      <c r="E39" s="67"/>
      <c r="F39" s="68"/>
      <c r="G39" s="69"/>
      <c r="H39" s="69"/>
      <c r="I39" s="69"/>
      <c r="J39" s="69"/>
      <c r="K39" s="69"/>
      <c r="L39" s="69"/>
      <c r="M39" s="69"/>
      <c r="N39" s="69"/>
      <c r="O39" s="69"/>
      <c r="P39" s="69"/>
      <c r="Q39" s="69" t="s">
        <v>14</v>
      </c>
    </row>
    <row r="40" spans="1:18">
      <c r="A40" s="2"/>
      <c r="B40" s="1" t="s">
        <v>69</v>
      </c>
      <c r="C40" s="32"/>
      <c r="D40" s="33"/>
      <c r="E40" s="34"/>
      <c r="F40" s="32"/>
      <c r="G40" s="32"/>
      <c r="H40" s="32"/>
      <c r="I40" s="32"/>
      <c r="J40" s="32"/>
      <c r="K40" s="32"/>
      <c r="L40" s="32"/>
      <c r="M40" s="32"/>
      <c r="N40" s="32"/>
      <c r="O40" s="32"/>
      <c r="P40" s="32"/>
      <c r="Q40" s="32"/>
    </row>
    <row r="41" spans="1:18">
      <c r="A41" s="2"/>
      <c r="B41" s="2"/>
      <c r="C41" s="36" t="s">
        <v>33</v>
      </c>
      <c r="D41" s="37" t="s">
        <v>50</v>
      </c>
      <c r="E41" s="38">
        <v>1085.852777777774</v>
      </c>
      <c r="F41" s="39"/>
      <c r="G41" s="40">
        <v>158.75311699497746</v>
      </c>
      <c r="H41" s="40">
        <v>952.01788690476201</v>
      </c>
      <c r="I41" s="40">
        <v>1090</v>
      </c>
      <c r="J41" s="40">
        <v>1092</v>
      </c>
      <c r="K41" s="40">
        <v>1093</v>
      </c>
      <c r="L41" s="40">
        <v>1108</v>
      </c>
      <c r="M41" s="40">
        <v>1108</v>
      </c>
      <c r="N41" s="40">
        <v>1105</v>
      </c>
      <c r="O41" s="40">
        <v>1113</v>
      </c>
      <c r="P41" s="40">
        <v>1106</v>
      </c>
      <c r="Q41" s="39" t="s">
        <v>10</v>
      </c>
    </row>
    <row r="42" spans="1:18">
      <c r="A42" s="2"/>
      <c r="B42" s="2"/>
      <c r="C42" s="36" t="s">
        <v>34</v>
      </c>
      <c r="D42" s="41" t="s">
        <v>51</v>
      </c>
      <c r="E42" s="46">
        <v>40300.907211828242</v>
      </c>
      <c r="F42" s="43"/>
      <c r="G42" s="44">
        <v>3668.7870819512195</v>
      </c>
      <c r="H42" s="44">
        <v>3934.649469050371</v>
      </c>
      <c r="I42" s="44">
        <v>3747.9318956696561</v>
      </c>
      <c r="J42" s="44">
        <v>3881.2060682846013</v>
      </c>
      <c r="K42" s="44">
        <v>3533.9079992974475</v>
      </c>
      <c r="L42" s="44">
        <v>3254.2176655309149</v>
      </c>
      <c r="M42" s="44">
        <v>3072.5551820493106</v>
      </c>
      <c r="N42" s="44">
        <v>2992.0837392333192</v>
      </c>
      <c r="O42" s="44">
        <v>2879.4954048397472</v>
      </c>
      <c r="P42" s="44">
        <v>3060.0781490404993</v>
      </c>
      <c r="Q42" s="43"/>
    </row>
    <row r="43" spans="1:18">
      <c r="A43" s="2"/>
      <c r="B43" s="2"/>
      <c r="C43" s="36" t="s">
        <v>35</v>
      </c>
      <c r="D43" s="41" t="s">
        <v>52</v>
      </c>
      <c r="E43" s="46">
        <v>43760852.042928025</v>
      </c>
      <c r="F43" s="47" t="s">
        <v>53</v>
      </c>
      <c r="G43" s="43">
        <v>582431.38485066395</v>
      </c>
      <c r="H43" s="43">
        <v>3745856.6732362779</v>
      </c>
      <c r="I43" s="43">
        <v>4085245.7662799251</v>
      </c>
      <c r="J43" s="43">
        <v>4238277.0265667848</v>
      </c>
      <c r="K43" s="43">
        <v>3862561.4432321102</v>
      </c>
      <c r="L43" s="43">
        <v>3605673.1734082536</v>
      </c>
      <c r="M43" s="43">
        <v>3404391.1417106362</v>
      </c>
      <c r="N43" s="43">
        <v>3306252.5318528176</v>
      </c>
      <c r="O43" s="43">
        <v>3204878.3855866385</v>
      </c>
      <c r="P43" s="43">
        <v>3384446.432838792</v>
      </c>
      <c r="Q43" s="43">
        <v>33420013.959562898</v>
      </c>
    </row>
    <row r="44" spans="1:18">
      <c r="A44" s="2"/>
      <c r="B44" s="2"/>
      <c r="C44" s="48"/>
      <c r="D44" s="41"/>
      <c r="E44" s="38"/>
      <c r="F44" s="49"/>
      <c r="G44" s="49"/>
      <c r="H44" s="49"/>
      <c r="I44" s="49"/>
      <c r="J44" s="49"/>
      <c r="K44" s="49"/>
      <c r="L44" s="49"/>
      <c r="M44" s="49"/>
      <c r="N44" s="49"/>
      <c r="O44" s="49"/>
      <c r="P44" s="49"/>
      <c r="Q44" s="49"/>
    </row>
    <row r="45" spans="1:18">
      <c r="A45" s="2"/>
      <c r="B45" s="2"/>
      <c r="C45" s="36" t="s">
        <v>36</v>
      </c>
      <c r="D45" s="37" t="s">
        <v>54</v>
      </c>
      <c r="E45" s="38">
        <v>928614077.90582776</v>
      </c>
      <c r="F45" s="50"/>
      <c r="G45" s="40">
        <v>13597004.6</v>
      </c>
      <c r="H45" s="40">
        <v>77026972.766666651</v>
      </c>
      <c r="I45" s="40">
        <v>81817713</v>
      </c>
      <c r="J45" s="40">
        <v>84396702</v>
      </c>
      <c r="K45" s="40">
        <v>84169764</v>
      </c>
      <c r="L45" s="40">
        <v>81248825</v>
      </c>
      <c r="M45" s="40">
        <v>74381586</v>
      </c>
      <c r="N45" s="40">
        <v>62358171</v>
      </c>
      <c r="O45" s="40">
        <v>72629757</v>
      </c>
      <c r="P45" s="40">
        <v>71753983</v>
      </c>
      <c r="Q45" s="50">
        <v>703380478.36666667</v>
      </c>
      <c r="R45" s="4" t="s">
        <v>10</v>
      </c>
    </row>
    <row r="46" spans="1:18">
      <c r="A46" s="2"/>
      <c r="B46" s="2"/>
      <c r="C46" s="36" t="s">
        <v>37</v>
      </c>
      <c r="D46" s="41" t="s">
        <v>55</v>
      </c>
      <c r="E46" s="51">
        <v>4.7124906981397159E-2</v>
      </c>
      <c r="F46" s="52"/>
      <c r="G46" s="53">
        <v>4.7124906981397159E-2</v>
      </c>
      <c r="H46" s="53">
        <v>4.7124906981397159E-2</v>
      </c>
      <c r="I46" s="53">
        <v>4.7124906981397159E-2</v>
      </c>
      <c r="J46" s="53">
        <v>4.7124906981397159E-2</v>
      </c>
      <c r="K46" s="53">
        <v>4.7124906981397159E-2</v>
      </c>
      <c r="L46" s="53">
        <v>4.7124906981397159E-2</v>
      </c>
      <c r="M46" s="53">
        <v>4.7124906981397159E-2</v>
      </c>
      <c r="N46" s="53">
        <v>4.7124906981397159E-2</v>
      </c>
      <c r="O46" s="53">
        <v>4.7124906981397159E-2</v>
      </c>
      <c r="P46" s="53">
        <v>4.7124906981397159E-2</v>
      </c>
      <c r="Q46" s="52"/>
    </row>
    <row r="47" spans="1:18">
      <c r="A47" s="2"/>
      <c r="B47" s="2"/>
      <c r="C47" s="36" t="s">
        <v>47</v>
      </c>
      <c r="D47" s="41" t="s">
        <v>56</v>
      </c>
      <c r="E47" s="46" t="s">
        <v>10</v>
      </c>
      <c r="F47" s="54" t="s">
        <v>57</v>
      </c>
      <c r="G47" s="55">
        <v>640757.57700062927</v>
      </c>
      <c r="H47" s="55">
        <v>3629888.926687778</v>
      </c>
      <c r="I47" s="55">
        <v>3855652.114555649</v>
      </c>
      <c r="J47" s="55">
        <v>3977186.7312866957</v>
      </c>
      <c r="K47" s="55">
        <v>3966492.2991461512</v>
      </c>
      <c r="L47" s="55">
        <v>3828843.320472816</v>
      </c>
      <c r="M47" s="55">
        <v>3505225.3213787931</v>
      </c>
      <c r="N47" s="55">
        <v>2938623.0079050581</v>
      </c>
      <c r="O47" s="55">
        <v>3422670.5427064793</v>
      </c>
      <c r="P47" s="55">
        <v>3381399.7744197529</v>
      </c>
      <c r="Q47" s="43">
        <v>33146739.615559801</v>
      </c>
    </row>
    <row r="48" spans="1:18">
      <c r="A48" s="2"/>
      <c r="B48" s="2"/>
      <c r="C48" s="48"/>
      <c r="D48" s="41"/>
      <c r="E48" s="56"/>
      <c r="F48" s="49"/>
      <c r="G48" s="49"/>
      <c r="H48" s="49"/>
      <c r="I48" s="49"/>
      <c r="J48" s="49"/>
      <c r="K48" s="49"/>
      <c r="L48" s="49"/>
      <c r="M48" s="49"/>
      <c r="N48" s="49"/>
      <c r="O48" s="49"/>
      <c r="P48" s="49"/>
      <c r="Q48" s="49"/>
    </row>
    <row r="49" spans="1:16379">
      <c r="A49" s="2"/>
      <c r="B49" s="2"/>
      <c r="C49" s="36" t="s">
        <v>48</v>
      </c>
      <c r="D49" s="33" t="s">
        <v>58</v>
      </c>
      <c r="E49" s="57"/>
      <c r="F49" s="58" t="s">
        <v>59</v>
      </c>
      <c r="G49" s="59">
        <v>58326.192149965325</v>
      </c>
      <c r="H49" s="59">
        <v>-115967.74654849991</v>
      </c>
      <c r="I49" s="59">
        <v>-229593.65172427613</v>
      </c>
      <c r="J49" s="59">
        <v>-261090.29528008914</v>
      </c>
      <c r="K49" s="59">
        <v>103930.85591404093</v>
      </c>
      <c r="L49" s="59">
        <v>223170.14706456242</v>
      </c>
      <c r="M49" s="59">
        <v>100834.1796681569</v>
      </c>
      <c r="N49" s="59">
        <v>-367629.52394775953</v>
      </c>
      <c r="O49" s="59">
        <v>217792.15711984085</v>
      </c>
      <c r="P49" s="59">
        <v>-3046.6584190391004</v>
      </c>
      <c r="Q49" s="59">
        <v>-273274.34400309739</v>
      </c>
    </row>
    <row r="50" spans="1:16379">
      <c r="A50" s="2"/>
      <c r="B50" s="2"/>
      <c r="C50" s="36" t="s">
        <v>38</v>
      </c>
      <c r="D50" s="33" t="s">
        <v>68</v>
      </c>
      <c r="E50" s="57"/>
      <c r="F50" s="60"/>
      <c r="G50" s="59">
        <v>85.059030218699448</v>
      </c>
      <c r="H50" s="59">
        <v>1.2465188923076951</v>
      </c>
      <c r="I50" s="59">
        <v>-502.69355124205481</v>
      </c>
      <c r="J50" s="59">
        <v>-1219.7404968145436</v>
      </c>
      <c r="K50" s="59">
        <v>-1493.9886058344755</v>
      </c>
      <c r="L50" s="59">
        <v>-907.03716046566649</v>
      </c>
      <c r="M50" s="59">
        <v>-524.53368856639179</v>
      </c>
      <c r="N50" s="59">
        <v>-926.300306051495</v>
      </c>
      <c r="O50" s="59">
        <v>-1230.757607692296</v>
      </c>
      <c r="P50" s="59">
        <v>-835.4092819834018</v>
      </c>
      <c r="Q50" s="59">
        <v>-7554.1551495393178</v>
      </c>
    </row>
    <row r="51" spans="1:16379">
      <c r="A51" s="61"/>
      <c r="B51" s="61"/>
      <c r="C51" s="36" t="s">
        <v>39</v>
      </c>
      <c r="D51" s="11" t="s">
        <v>61</v>
      </c>
      <c r="E51" s="57"/>
      <c r="F51" s="62" t="s">
        <v>62</v>
      </c>
      <c r="G51" s="63">
        <v>58411.251180184023</v>
      </c>
      <c r="H51" s="63">
        <v>-57555.24884942358</v>
      </c>
      <c r="I51" s="63">
        <v>-287651.5941249418</v>
      </c>
      <c r="J51" s="63">
        <v>-549961.62990184559</v>
      </c>
      <c r="K51" s="63">
        <v>-447524.76259363914</v>
      </c>
      <c r="L51" s="63">
        <v>-225261.65268954239</v>
      </c>
      <c r="M51" s="63">
        <v>-124952.00670995188</v>
      </c>
      <c r="N51" s="63">
        <v>-493507.83096376294</v>
      </c>
      <c r="O51" s="63">
        <v>-276946.43145161436</v>
      </c>
      <c r="P51" s="63">
        <v>-280828.49915263685</v>
      </c>
      <c r="Q51" s="63">
        <v>-280828.49915263685</v>
      </c>
    </row>
    <row r="52" spans="1:16379">
      <c r="A52" s="61"/>
      <c r="B52" s="61"/>
      <c r="C52" s="36" t="s">
        <v>40</v>
      </c>
      <c r="D52" s="11" t="s">
        <v>63</v>
      </c>
      <c r="E52" s="57"/>
      <c r="F52" s="62"/>
      <c r="G52" s="63"/>
      <c r="H52" s="63"/>
      <c r="I52" s="63"/>
      <c r="J52" s="63"/>
      <c r="K52" s="63"/>
      <c r="L52" s="63"/>
      <c r="M52" s="63"/>
      <c r="N52" s="63"/>
      <c r="O52" s="63"/>
      <c r="P52" s="63"/>
      <c r="Q52" s="63">
        <v>-1094021</v>
      </c>
    </row>
    <row r="53" spans="1:16379">
      <c r="A53" s="61"/>
      <c r="B53" s="36"/>
      <c r="C53" s="70" t="s">
        <v>41</v>
      </c>
      <c r="D53" s="57" t="s">
        <v>64</v>
      </c>
      <c r="E53" s="62"/>
      <c r="F53" s="63"/>
      <c r="G53" s="63"/>
      <c r="H53" s="63"/>
      <c r="I53" s="63"/>
      <c r="J53" s="63"/>
      <c r="K53" s="63"/>
      <c r="L53" s="63"/>
      <c r="M53" s="63"/>
      <c r="N53" s="63"/>
      <c r="O53" s="63"/>
      <c r="P53" s="64"/>
      <c r="Q53" s="71" t="s">
        <v>14</v>
      </c>
      <c r="R53" s="36"/>
      <c r="S53" s="11"/>
      <c r="T53" s="57"/>
      <c r="U53" s="62"/>
      <c r="V53" s="63"/>
      <c r="W53" s="63"/>
      <c r="X53" s="63"/>
      <c r="Y53" s="63"/>
      <c r="Z53" s="63"/>
      <c r="AA53" s="63"/>
      <c r="AB53" s="63"/>
      <c r="AC53" s="63"/>
      <c r="AD53" s="63"/>
      <c r="AE53" s="63"/>
      <c r="AF53" s="63"/>
      <c r="AG53" s="63"/>
      <c r="AH53" s="64"/>
      <c r="AI53" s="61"/>
      <c r="AJ53" s="36"/>
      <c r="AK53" s="11"/>
      <c r="AL53" s="57"/>
      <c r="AM53" s="62"/>
      <c r="AN53" s="63"/>
      <c r="AO53" s="63"/>
      <c r="AP53" s="63"/>
      <c r="AQ53" s="63"/>
      <c r="AR53" s="63"/>
      <c r="AS53" s="63"/>
      <c r="AT53" s="63"/>
      <c r="AU53" s="63"/>
      <c r="AV53" s="63"/>
      <c r="AW53" s="63"/>
      <c r="AX53" s="63"/>
      <c r="AY53" s="63"/>
      <c r="AZ53" s="64"/>
      <c r="BA53" s="61"/>
      <c r="BB53" s="36"/>
      <c r="BC53" s="11"/>
      <c r="BD53" s="57"/>
      <c r="BE53" s="62"/>
      <c r="BF53" s="63"/>
      <c r="BG53" s="63"/>
      <c r="BH53" s="63"/>
      <c r="BI53" s="63"/>
      <c r="BJ53" s="63"/>
      <c r="BK53" s="63"/>
      <c r="BL53" s="63"/>
      <c r="BM53" s="63"/>
      <c r="BN53" s="63"/>
      <c r="BO53" s="63"/>
      <c r="BP53" s="63"/>
      <c r="BQ53" s="63"/>
      <c r="BR53" s="64"/>
      <c r="BS53" s="61"/>
      <c r="BT53" s="36"/>
      <c r="BU53" s="11"/>
      <c r="BV53" s="57"/>
      <c r="BW53" s="62"/>
      <c r="BX53" s="63"/>
      <c r="BY53" s="63"/>
      <c r="BZ53" s="63"/>
      <c r="CA53" s="63"/>
      <c r="CB53" s="63"/>
      <c r="CC53" s="63"/>
      <c r="CD53" s="63"/>
      <c r="CE53" s="63"/>
      <c r="CF53" s="63"/>
      <c r="CG53" s="63"/>
      <c r="CH53" s="63"/>
      <c r="CI53" s="63"/>
      <c r="CJ53" s="64"/>
      <c r="CK53" s="61"/>
      <c r="CL53" s="36"/>
      <c r="CM53" s="11"/>
      <c r="CN53" s="57"/>
      <c r="CO53" s="62"/>
      <c r="CP53" s="63"/>
      <c r="CQ53" s="63"/>
      <c r="CR53" s="63"/>
      <c r="CS53" s="63"/>
      <c r="CT53" s="63"/>
      <c r="CU53" s="63"/>
      <c r="CV53" s="63"/>
      <c r="CW53" s="63"/>
      <c r="CX53" s="63"/>
      <c r="CY53" s="63"/>
      <c r="CZ53" s="63"/>
      <c r="DA53" s="63"/>
      <c r="DB53" s="64"/>
      <c r="DC53" s="61"/>
      <c r="DD53" s="36"/>
      <c r="DE53" s="11"/>
      <c r="DF53" s="57"/>
      <c r="DG53" s="62"/>
      <c r="DH53" s="63"/>
      <c r="DI53" s="63"/>
      <c r="DJ53" s="63"/>
      <c r="DK53" s="63"/>
      <c r="DL53" s="63"/>
      <c r="DM53" s="63"/>
      <c r="DN53" s="63"/>
      <c r="DO53" s="63"/>
      <c r="DP53" s="63"/>
      <c r="DQ53" s="63"/>
      <c r="DR53" s="63"/>
      <c r="DS53" s="63"/>
      <c r="DT53" s="64"/>
      <c r="DU53" s="61"/>
      <c r="DV53" s="36"/>
      <c r="DW53" s="11"/>
      <c r="DX53" s="57"/>
      <c r="DY53" s="62"/>
      <c r="DZ53" s="63"/>
      <c r="EA53" s="63"/>
      <c r="EB53" s="63"/>
      <c r="EC53" s="63"/>
      <c r="ED53" s="63"/>
      <c r="EE53" s="63"/>
      <c r="EF53" s="63"/>
      <c r="EG53" s="63"/>
      <c r="EH53" s="63"/>
      <c r="EI53" s="63"/>
      <c r="EJ53" s="63"/>
      <c r="EK53" s="63"/>
      <c r="EL53" s="64"/>
      <c r="EM53" s="61"/>
      <c r="EN53" s="36"/>
      <c r="EO53" s="11"/>
      <c r="EP53" s="57"/>
      <c r="EQ53" s="62"/>
      <c r="ER53" s="63"/>
      <c r="ES53" s="63"/>
      <c r="ET53" s="63"/>
      <c r="EU53" s="63"/>
      <c r="EV53" s="63"/>
      <c r="EW53" s="63"/>
      <c r="EX53" s="63"/>
      <c r="EY53" s="63"/>
      <c r="EZ53" s="63"/>
      <c r="FA53" s="63"/>
      <c r="FB53" s="63"/>
      <c r="FC53" s="63"/>
      <c r="FD53" s="64"/>
      <c r="FE53" s="61"/>
      <c r="FF53" s="36"/>
      <c r="FG53" s="11"/>
      <c r="FH53" s="57"/>
      <c r="FI53" s="62"/>
      <c r="FJ53" s="63"/>
      <c r="FK53" s="63"/>
      <c r="FL53" s="63"/>
      <c r="FM53" s="63"/>
      <c r="FN53" s="63"/>
      <c r="FO53" s="63"/>
      <c r="FP53" s="63"/>
      <c r="FQ53" s="63"/>
      <c r="FR53" s="63"/>
      <c r="FS53" s="63"/>
      <c r="FT53" s="63"/>
      <c r="FU53" s="63"/>
      <c r="FV53" s="64"/>
      <c r="FW53" s="61"/>
      <c r="FX53" s="36"/>
      <c r="FY53" s="11"/>
      <c r="FZ53" s="57"/>
      <c r="GA53" s="62"/>
      <c r="GB53" s="63"/>
      <c r="GC53" s="63"/>
      <c r="GD53" s="63"/>
      <c r="GE53" s="63"/>
      <c r="GF53" s="63"/>
      <c r="GG53" s="63"/>
      <c r="GH53" s="63"/>
      <c r="GI53" s="63"/>
      <c r="GJ53" s="63"/>
      <c r="GK53" s="63"/>
      <c r="GL53" s="63"/>
      <c r="GM53" s="63"/>
      <c r="GN53" s="64"/>
      <c r="GO53" s="61"/>
      <c r="GP53" s="36"/>
      <c r="GQ53" s="11"/>
      <c r="GR53" s="57"/>
      <c r="GS53" s="62"/>
      <c r="GT53" s="63"/>
      <c r="GU53" s="63"/>
      <c r="GV53" s="63"/>
      <c r="GW53" s="63"/>
      <c r="GX53" s="63"/>
      <c r="GY53" s="63"/>
      <c r="GZ53" s="63"/>
      <c r="HA53" s="63"/>
      <c r="HB53" s="63"/>
      <c r="HC53" s="63"/>
      <c r="HD53" s="63"/>
      <c r="HE53" s="63"/>
      <c r="HF53" s="64"/>
      <c r="HG53" s="61"/>
      <c r="HH53" s="36"/>
      <c r="HI53" s="11"/>
      <c r="HJ53" s="57"/>
      <c r="HK53" s="62"/>
      <c r="HL53" s="63"/>
      <c r="HM53" s="63"/>
      <c r="HN53" s="63"/>
      <c r="HO53" s="63"/>
      <c r="HP53" s="63"/>
      <c r="HQ53" s="63"/>
      <c r="HR53" s="63"/>
      <c r="HS53" s="63"/>
      <c r="HT53" s="63"/>
      <c r="HU53" s="63"/>
      <c r="HV53" s="63"/>
      <c r="HW53" s="63"/>
      <c r="HX53" s="64"/>
      <c r="HY53" s="61"/>
      <c r="HZ53" s="36"/>
      <c r="IA53" s="11"/>
      <c r="IB53" s="57"/>
      <c r="IC53" s="62"/>
      <c r="ID53" s="63"/>
      <c r="IE53" s="63"/>
      <c r="IF53" s="63"/>
      <c r="IG53" s="63"/>
      <c r="IH53" s="63"/>
      <c r="II53" s="63"/>
      <c r="IJ53" s="63"/>
      <c r="IK53" s="63"/>
      <c r="IL53" s="63"/>
      <c r="IM53" s="63"/>
      <c r="IN53" s="63"/>
      <c r="IO53" s="63"/>
      <c r="IP53" s="64"/>
      <c r="IQ53" s="61"/>
      <c r="IR53" s="36"/>
      <c r="IS53" s="11"/>
      <c r="IT53" s="57"/>
      <c r="IU53" s="62"/>
      <c r="IV53" s="63"/>
      <c r="IW53" s="63"/>
      <c r="IX53" s="63"/>
      <c r="IY53" s="63"/>
      <c r="IZ53" s="63"/>
      <c r="JA53" s="63"/>
      <c r="JB53" s="63"/>
      <c r="JC53" s="63"/>
      <c r="JD53" s="63"/>
      <c r="JE53" s="63"/>
      <c r="JF53" s="63"/>
      <c r="JG53" s="63"/>
      <c r="JH53" s="64"/>
      <c r="JI53" s="61"/>
      <c r="JJ53" s="36"/>
      <c r="JK53" s="11"/>
      <c r="JL53" s="57"/>
      <c r="JM53" s="62"/>
      <c r="JN53" s="63"/>
      <c r="JO53" s="63"/>
      <c r="JP53" s="63"/>
      <c r="JQ53" s="63"/>
      <c r="JR53" s="63"/>
      <c r="JS53" s="63"/>
      <c r="JT53" s="63"/>
      <c r="JU53" s="63"/>
      <c r="JV53" s="63"/>
      <c r="JW53" s="63"/>
      <c r="JX53" s="63"/>
      <c r="JY53" s="63"/>
      <c r="JZ53" s="64"/>
      <c r="KA53" s="61"/>
      <c r="KB53" s="36"/>
      <c r="KC53" s="11"/>
      <c r="KD53" s="57"/>
      <c r="KE53" s="62"/>
      <c r="KF53" s="63"/>
      <c r="KG53" s="63"/>
      <c r="KH53" s="63"/>
      <c r="KI53" s="63"/>
      <c r="KJ53" s="63"/>
      <c r="KK53" s="63"/>
      <c r="KL53" s="63"/>
      <c r="KM53" s="63"/>
      <c r="KN53" s="63"/>
      <c r="KO53" s="63"/>
      <c r="KP53" s="63"/>
      <c r="KQ53" s="63"/>
      <c r="KR53" s="64"/>
      <c r="KS53" s="61"/>
      <c r="KT53" s="36"/>
      <c r="KU53" s="11"/>
      <c r="KV53" s="57"/>
      <c r="KW53" s="62"/>
      <c r="KX53" s="63"/>
      <c r="KY53" s="63"/>
      <c r="KZ53" s="63"/>
      <c r="LA53" s="63"/>
      <c r="LB53" s="63"/>
      <c r="LC53" s="63"/>
      <c r="LD53" s="63"/>
      <c r="LE53" s="63"/>
      <c r="LF53" s="63"/>
      <c r="LG53" s="63"/>
      <c r="LH53" s="63"/>
      <c r="LI53" s="63"/>
      <c r="LJ53" s="64"/>
      <c r="LK53" s="61"/>
      <c r="LL53" s="36"/>
      <c r="LM53" s="11"/>
      <c r="LN53" s="57"/>
      <c r="LO53" s="62"/>
      <c r="LP53" s="63"/>
      <c r="LQ53" s="63"/>
      <c r="LR53" s="63"/>
      <c r="LS53" s="63"/>
      <c r="LT53" s="63"/>
      <c r="LU53" s="63"/>
      <c r="LV53" s="63"/>
      <c r="LW53" s="63"/>
      <c r="LX53" s="63"/>
      <c r="LY53" s="63"/>
      <c r="LZ53" s="63"/>
      <c r="MA53" s="63"/>
      <c r="MB53" s="64"/>
      <c r="MC53" s="61"/>
      <c r="MD53" s="36"/>
      <c r="ME53" s="11"/>
      <c r="MF53" s="57"/>
      <c r="MG53" s="62"/>
      <c r="MH53" s="63"/>
      <c r="MI53" s="63"/>
      <c r="MJ53" s="63"/>
      <c r="MK53" s="63"/>
      <c r="ML53" s="63"/>
      <c r="MM53" s="63"/>
      <c r="MN53" s="63"/>
      <c r="MO53" s="63"/>
      <c r="MP53" s="63"/>
      <c r="MQ53" s="63"/>
      <c r="MR53" s="63"/>
      <c r="MS53" s="63"/>
      <c r="MT53" s="64"/>
      <c r="MU53" s="61"/>
      <c r="MV53" s="36"/>
      <c r="MW53" s="11"/>
      <c r="MX53" s="57"/>
      <c r="MY53" s="62"/>
      <c r="MZ53" s="63"/>
      <c r="NA53" s="63"/>
      <c r="NB53" s="63"/>
      <c r="NC53" s="63"/>
      <c r="ND53" s="63"/>
      <c r="NE53" s="63"/>
      <c r="NF53" s="63"/>
      <c r="NG53" s="63"/>
      <c r="NH53" s="63"/>
      <c r="NI53" s="63"/>
      <c r="NJ53" s="63"/>
      <c r="NK53" s="63"/>
      <c r="NL53" s="64"/>
      <c r="NM53" s="61"/>
      <c r="NN53" s="36"/>
      <c r="NO53" s="11"/>
      <c r="NP53" s="57"/>
      <c r="NQ53" s="62"/>
      <c r="NR53" s="63"/>
      <c r="NS53" s="63"/>
      <c r="NT53" s="63"/>
      <c r="NU53" s="63"/>
      <c r="NV53" s="63"/>
      <c r="NW53" s="63"/>
      <c r="NX53" s="63"/>
      <c r="NY53" s="63"/>
      <c r="NZ53" s="63"/>
      <c r="OA53" s="63"/>
      <c r="OB53" s="63"/>
      <c r="OC53" s="63"/>
      <c r="OD53" s="64"/>
      <c r="OE53" s="61"/>
      <c r="OF53" s="36"/>
      <c r="OG53" s="11"/>
      <c r="OH53" s="57"/>
      <c r="OI53" s="62"/>
      <c r="OJ53" s="63"/>
      <c r="OK53" s="63"/>
      <c r="OL53" s="63"/>
      <c r="OM53" s="63"/>
      <c r="ON53" s="63"/>
      <c r="OO53" s="63"/>
      <c r="OP53" s="63"/>
      <c r="OQ53" s="63"/>
      <c r="OR53" s="63"/>
      <c r="OS53" s="63"/>
      <c r="OT53" s="63"/>
      <c r="OU53" s="63"/>
      <c r="OV53" s="64"/>
      <c r="OW53" s="61"/>
      <c r="OX53" s="36"/>
      <c r="OY53" s="11"/>
      <c r="OZ53" s="57"/>
      <c r="PA53" s="62"/>
      <c r="PB53" s="63"/>
      <c r="PC53" s="63"/>
      <c r="PD53" s="63"/>
      <c r="PE53" s="63"/>
      <c r="PF53" s="63"/>
      <c r="PG53" s="63"/>
      <c r="PH53" s="63"/>
      <c r="PI53" s="63"/>
      <c r="PJ53" s="63"/>
      <c r="PK53" s="63"/>
      <c r="PL53" s="63"/>
      <c r="PM53" s="63"/>
      <c r="PN53" s="64"/>
      <c r="PO53" s="61"/>
      <c r="PP53" s="36"/>
      <c r="PQ53" s="11"/>
      <c r="PR53" s="57"/>
      <c r="PS53" s="62"/>
      <c r="PT53" s="63"/>
      <c r="PU53" s="63"/>
      <c r="PV53" s="63"/>
      <c r="PW53" s="63"/>
      <c r="PX53" s="63"/>
      <c r="PY53" s="63"/>
      <c r="PZ53" s="63"/>
      <c r="QA53" s="63"/>
      <c r="QB53" s="63"/>
      <c r="QC53" s="63"/>
      <c r="QD53" s="63"/>
      <c r="QE53" s="63"/>
      <c r="QF53" s="64"/>
      <c r="QG53" s="61"/>
      <c r="QH53" s="36"/>
      <c r="QI53" s="11"/>
      <c r="QJ53" s="57"/>
      <c r="QK53" s="62"/>
      <c r="QL53" s="63"/>
      <c r="QM53" s="63"/>
      <c r="QN53" s="63"/>
      <c r="QO53" s="63"/>
      <c r="QP53" s="63"/>
      <c r="QQ53" s="63"/>
      <c r="QR53" s="63"/>
      <c r="QS53" s="63"/>
      <c r="QT53" s="63"/>
      <c r="QU53" s="63"/>
      <c r="QV53" s="63"/>
      <c r="QW53" s="63"/>
      <c r="QX53" s="64"/>
      <c r="QY53" s="61"/>
      <c r="QZ53" s="36"/>
      <c r="RA53" s="11"/>
      <c r="RB53" s="57"/>
      <c r="RC53" s="62"/>
      <c r="RD53" s="63"/>
      <c r="RE53" s="63"/>
      <c r="RF53" s="63"/>
      <c r="RG53" s="63"/>
      <c r="RH53" s="63"/>
      <c r="RI53" s="63"/>
      <c r="RJ53" s="63"/>
      <c r="RK53" s="63"/>
      <c r="RL53" s="63"/>
      <c r="RM53" s="63"/>
      <c r="RN53" s="63"/>
      <c r="RO53" s="63"/>
      <c r="RP53" s="64"/>
      <c r="RQ53" s="61"/>
      <c r="RR53" s="36"/>
      <c r="RS53" s="11"/>
      <c r="RT53" s="57"/>
      <c r="RU53" s="62"/>
      <c r="RV53" s="63"/>
      <c r="RW53" s="63"/>
      <c r="RX53" s="63"/>
      <c r="RY53" s="63"/>
      <c r="RZ53" s="63"/>
      <c r="SA53" s="63"/>
      <c r="SB53" s="63"/>
      <c r="SC53" s="63"/>
      <c r="SD53" s="63"/>
      <c r="SE53" s="63"/>
      <c r="SF53" s="63"/>
      <c r="SG53" s="63"/>
      <c r="SH53" s="64"/>
      <c r="SI53" s="61"/>
      <c r="SJ53" s="36"/>
      <c r="SK53" s="11"/>
      <c r="SL53" s="57"/>
      <c r="SM53" s="62"/>
      <c r="SN53" s="63"/>
      <c r="SO53" s="63"/>
      <c r="SP53" s="63"/>
      <c r="SQ53" s="63"/>
      <c r="SR53" s="63"/>
      <c r="SS53" s="63"/>
      <c r="ST53" s="63"/>
      <c r="SU53" s="63"/>
      <c r="SV53" s="63"/>
      <c r="SW53" s="63"/>
      <c r="SX53" s="63"/>
      <c r="SY53" s="63"/>
      <c r="SZ53" s="64"/>
      <c r="TA53" s="61"/>
      <c r="TB53" s="36"/>
      <c r="TC53" s="11"/>
      <c r="TD53" s="57"/>
      <c r="TE53" s="62"/>
      <c r="TF53" s="63"/>
      <c r="TG53" s="63"/>
      <c r="TH53" s="63"/>
      <c r="TI53" s="63"/>
      <c r="TJ53" s="63"/>
      <c r="TK53" s="63"/>
      <c r="TL53" s="63"/>
      <c r="TM53" s="63"/>
      <c r="TN53" s="63"/>
      <c r="TO53" s="63"/>
      <c r="TP53" s="63"/>
      <c r="TQ53" s="63"/>
      <c r="TR53" s="64"/>
      <c r="TS53" s="61"/>
      <c r="TT53" s="36"/>
      <c r="TU53" s="11"/>
      <c r="TV53" s="57"/>
      <c r="TW53" s="62"/>
      <c r="TX53" s="63"/>
      <c r="TY53" s="63"/>
      <c r="TZ53" s="63"/>
      <c r="UA53" s="63"/>
      <c r="UB53" s="63"/>
      <c r="UC53" s="63"/>
      <c r="UD53" s="63"/>
      <c r="UE53" s="63"/>
      <c r="UF53" s="63"/>
      <c r="UG53" s="63"/>
      <c r="UH53" s="63"/>
      <c r="UI53" s="63"/>
      <c r="UJ53" s="64"/>
      <c r="UK53" s="61"/>
      <c r="UL53" s="36"/>
      <c r="UM53" s="11"/>
      <c r="UN53" s="57"/>
      <c r="UO53" s="62"/>
      <c r="UP53" s="63"/>
      <c r="UQ53" s="63"/>
      <c r="UR53" s="63"/>
      <c r="US53" s="63"/>
      <c r="UT53" s="63"/>
      <c r="UU53" s="63"/>
      <c r="UV53" s="63"/>
      <c r="UW53" s="63"/>
      <c r="UX53" s="63"/>
      <c r="UY53" s="63"/>
      <c r="UZ53" s="63"/>
      <c r="VA53" s="63"/>
      <c r="VB53" s="64"/>
      <c r="VC53" s="61"/>
      <c r="VD53" s="36"/>
      <c r="VE53" s="11"/>
      <c r="VF53" s="57"/>
      <c r="VG53" s="62"/>
      <c r="VH53" s="63"/>
      <c r="VI53" s="63"/>
      <c r="VJ53" s="63"/>
      <c r="VK53" s="63"/>
      <c r="VL53" s="63"/>
      <c r="VM53" s="63"/>
      <c r="VN53" s="63"/>
      <c r="VO53" s="63"/>
      <c r="VP53" s="63"/>
      <c r="VQ53" s="63"/>
      <c r="VR53" s="63"/>
      <c r="VS53" s="63"/>
      <c r="VT53" s="64"/>
      <c r="VU53" s="61"/>
      <c r="VV53" s="36"/>
      <c r="VW53" s="11"/>
      <c r="VX53" s="57"/>
      <c r="VY53" s="62"/>
      <c r="VZ53" s="63"/>
      <c r="WA53" s="63"/>
      <c r="WB53" s="63"/>
      <c r="WC53" s="63"/>
      <c r="WD53" s="63"/>
      <c r="WE53" s="63"/>
      <c r="WF53" s="63"/>
      <c r="WG53" s="63"/>
      <c r="WH53" s="63"/>
      <c r="WI53" s="63"/>
      <c r="WJ53" s="63"/>
      <c r="WK53" s="63"/>
      <c r="WL53" s="64"/>
      <c r="WM53" s="61"/>
      <c r="WN53" s="36"/>
      <c r="WO53" s="11"/>
      <c r="WP53" s="57"/>
      <c r="WQ53" s="62"/>
      <c r="WR53" s="63"/>
      <c r="WS53" s="63"/>
      <c r="WT53" s="63"/>
      <c r="WU53" s="63"/>
      <c r="WV53" s="63"/>
      <c r="WW53" s="63"/>
      <c r="WX53" s="63"/>
      <c r="WY53" s="63"/>
      <c r="WZ53" s="63"/>
      <c r="XA53" s="63"/>
      <c r="XB53" s="63"/>
      <c r="XC53" s="63"/>
      <c r="XD53" s="64"/>
      <c r="XE53" s="61"/>
      <c r="XF53" s="36"/>
      <c r="XG53" s="11"/>
      <c r="XH53" s="57"/>
      <c r="XI53" s="62"/>
      <c r="XJ53" s="63"/>
      <c r="XK53" s="63"/>
      <c r="XL53" s="63"/>
      <c r="XM53" s="63"/>
      <c r="XN53" s="63"/>
      <c r="XO53" s="63"/>
      <c r="XP53" s="63"/>
      <c r="XQ53" s="63"/>
      <c r="XR53" s="63"/>
      <c r="XS53" s="63"/>
      <c r="XT53" s="63"/>
      <c r="XU53" s="63"/>
      <c r="XV53" s="64"/>
      <c r="XW53" s="61"/>
      <c r="XX53" s="36"/>
      <c r="XY53" s="11"/>
      <c r="XZ53" s="57"/>
      <c r="YA53" s="62"/>
      <c r="YB53" s="63"/>
      <c r="YC53" s="63"/>
      <c r="YD53" s="63"/>
      <c r="YE53" s="63"/>
      <c r="YF53" s="63"/>
      <c r="YG53" s="63"/>
      <c r="YH53" s="63"/>
      <c r="YI53" s="63"/>
      <c r="YJ53" s="63"/>
      <c r="YK53" s="63"/>
      <c r="YL53" s="63"/>
      <c r="YM53" s="63"/>
      <c r="YN53" s="64"/>
      <c r="YO53" s="61"/>
      <c r="YP53" s="36"/>
      <c r="YQ53" s="11"/>
      <c r="YR53" s="57"/>
      <c r="YS53" s="62"/>
      <c r="YT53" s="63"/>
      <c r="YU53" s="63"/>
      <c r="YV53" s="63"/>
      <c r="YW53" s="63"/>
      <c r="YX53" s="63"/>
      <c r="YY53" s="63"/>
      <c r="YZ53" s="63"/>
      <c r="ZA53" s="63"/>
      <c r="ZB53" s="63"/>
      <c r="ZC53" s="63"/>
      <c r="ZD53" s="63"/>
      <c r="ZE53" s="63"/>
      <c r="ZF53" s="64"/>
      <c r="ZG53" s="61"/>
      <c r="ZH53" s="36"/>
      <c r="ZI53" s="11"/>
      <c r="ZJ53" s="57"/>
      <c r="ZK53" s="62"/>
      <c r="ZL53" s="63"/>
      <c r="ZM53" s="63"/>
      <c r="ZN53" s="63"/>
      <c r="ZO53" s="63"/>
      <c r="ZP53" s="63"/>
      <c r="ZQ53" s="63"/>
      <c r="ZR53" s="63"/>
      <c r="ZS53" s="63"/>
      <c r="ZT53" s="63"/>
      <c r="ZU53" s="63"/>
      <c r="ZV53" s="63"/>
      <c r="ZW53" s="63"/>
      <c r="ZX53" s="64"/>
      <c r="ZY53" s="61"/>
      <c r="ZZ53" s="36"/>
      <c r="AAA53" s="11"/>
      <c r="AAB53" s="57"/>
      <c r="AAC53" s="62"/>
      <c r="AAD53" s="63"/>
      <c r="AAE53" s="63"/>
      <c r="AAF53" s="63"/>
      <c r="AAG53" s="63"/>
      <c r="AAH53" s="63"/>
      <c r="AAI53" s="63"/>
      <c r="AAJ53" s="63"/>
      <c r="AAK53" s="63"/>
      <c r="AAL53" s="63"/>
      <c r="AAM53" s="63"/>
      <c r="AAN53" s="63"/>
      <c r="AAO53" s="63"/>
      <c r="AAP53" s="64"/>
      <c r="AAQ53" s="61"/>
      <c r="AAR53" s="36"/>
      <c r="AAS53" s="11"/>
      <c r="AAT53" s="57"/>
      <c r="AAU53" s="62"/>
      <c r="AAV53" s="63"/>
      <c r="AAW53" s="63"/>
      <c r="AAX53" s="63"/>
      <c r="AAY53" s="63"/>
      <c r="AAZ53" s="63"/>
      <c r="ABA53" s="63"/>
      <c r="ABB53" s="63"/>
      <c r="ABC53" s="63"/>
      <c r="ABD53" s="63"/>
      <c r="ABE53" s="63"/>
      <c r="ABF53" s="63"/>
      <c r="ABG53" s="63"/>
      <c r="ABH53" s="64"/>
      <c r="ABI53" s="61"/>
      <c r="ABJ53" s="36"/>
      <c r="ABK53" s="11"/>
      <c r="ABL53" s="57"/>
      <c r="ABM53" s="62"/>
      <c r="ABN53" s="63"/>
      <c r="ABO53" s="63"/>
      <c r="ABP53" s="63"/>
      <c r="ABQ53" s="63"/>
      <c r="ABR53" s="63"/>
      <c r="ABS53" s="63"/>
      <c r="ABT53" s="63"/>
      <c r="ABU53" s="63"/>
      <c r="ABV53" s="63"/>
      <c r="ABW53" s="63"/>
      <c r="ABX53" s="63"/>
      <c r="ABY53" s="63"/>
      <c r="ABZ53" s="64"/>
      <c r="ACA53" s="61"/>
      <c r="ACB53" s="36"/>
      <c r="ACC53" s="11"/>
      <c r="ACD53" s="57"/>
      <c r="ACE53" s="62"/>
      <c r="ACF53" s="63"/>
      <c r="ACG53" s="63"/>
      <c r="ACH53" s="63"/>
      <c r="ACI53" s="63"/>
      <c r="ACJ53" s="63"/>
      <c r="ACK53" s="63"/>
      <c r="ACL53" s="63"/>
      <c r="ACM53" s="63"/>
      <c r="ACN53" s="63"/>
      <c r="ACO53" s="63"/>
      <c r="ACP53" s="63"/>
      <c r="ACQ53" s="63"/>
      <c r="ACR53" s="64"/>
      <c r="ACS53" s="61"/>
      <c r="ACT53" s="36"/>
      <c r="ACU53" s="11"/>
      <c r="ACV53" s="57"/>
      <c r="ACW53" s="62"/>
      <c r="ACX53" s="63"/>
      <c r="ACY53" s="63"/>
      <c r="ACZ53" s="63"/>
      <c r="ADA53" s="63"/>
      <c r="ADB53" s="63"/>
      <c r="ADC53" s="63"/>
      <c r="ADD53" s="63"/>
      <c r="ADE53" s="63"/>
      <c r="ADF53" s="63"/>
      <c r="ADG53" s="63"/>
      <c r="ADH53" s="63"/>
      <c r="ADI53" s="63"/>
      <c r="ADJ53" s="64"/>
      <c r="ADK53" s="61"/>
      <c r="ADL53" s="36"/>
      <c r="ADM53" s="11"/>
      <c r="ADN53" s="57"/>
      <c r="ADO53" s="62"/>
      <c r="ADP53" s="63"/>
      <c r="ADQ53" s="63"/>
      <c r="ADR53" s="63"/>
      <c r="ADS53" s="63"/>
      <c r="ADT53" s="63"/>
      <c r="ADU53" s="63"/>
      <c r="ADV53" s="63"/>
      <c r="ADW53" s="63"/>
      <c r="ADX53" s="63"/>
      <c r="ADY53" s="63"/>
      <c r="ADZ53" s="63"/>
      <c r="AEA53" s="63"/>
      <c r="AEB53" s="64"/>
      <c r="AEC53" s="61"/>
      <c r="AED53" s="36"/>
      <c r="AEE53" s="11"/>
      <c r="AEF53" s="57"/>
      <c r="AEG53" s="62"/>
      <c r="AEH53" s="63"/>
      <c r="AEI53" s="63"/>
      <c r="AEJ53" s="63"/>
      <c r="AEK53" s="63"/>
      <c r="AEL53" s="63"/>
      <c r="AEM53" s="63"/>
      <c r="AEN53" s="63"/>
      <c r="AEO53" s="63"/>
      <c r="AEP53" s="63"/>
      <c r="AEQ53" s="63"/>
      <c r="AER53" s="63"/>
      <c r="AES53" s="63"/>
      <c r="AET53" s="64"/>
      <c r="AEU53" s="61"/>
      <c r="AEV53" s="36"/>
      <c r="AEW53" s="11"/>
      <c r="AEX53" s="57"/>
      <c r="AEY53" s="62"/>
      <c r="AEZ53" s="63"/>
      <c r="AFA53" s="63"/>
      <c r="AFB53" s="63"/>
      <c r="AFC53" s="63"/>
      <c r="AFD53" s="63"/>
      <c r="AFE53" s="63"/>
      <c r="AFF53" s="63"/>
      <c r="AFG53" s="63"/>
      <c r="AFH53" s="63"/>
      <c r="AFI53" s="63"/>
      <c r="AFJ53" s="63"/>
      <c r="AFK53" s="63"/>
      <c r="AFL53" s="64"/>
      <c r="AFM53" s="61"/>
      <c r="AFN53" s="36"/>
      <c r="AFO53" s="11"/>
      <c r="AFP53" s="57"/>
      <c r="AFQ53" s="62"/>
      <c r="AFR53" s="63"/>
      <c r="AFS53" s="63"/>
      <c r="AFT53" s="63"/>
      <c r="AFU53" s="63"/>
      <c r="AFV53" s="63"/>
      <c r="AFW53" s="63"/>
      <c r="AFX53" s="63"/>
      <c r="AFY53" s="63"/>
      <c r="AFZ53" s="63"/>
      <c r="AGA53" s="63"/>
      <c r="AGB53" s="63"/>
      <c r="AGC53" s="63"/>
      <c r="AGD53" s="64"/>
      <c r="AGE53" s="61"/>
      <c r="AGF53" s="36"/>
      <c r="AGG53" s="11"/>
      <c r="AGH53" s="57"/>
      <c r="AGI53" s="62"/>
      <c r="AGJ53" s="63"/>
      <c r="AGK53" s="63"/>
      <c r="AGL53" s="63"/>
      <c r="AGM53" s="63"/>
      <c r="AGN53" s="63"/>
      <c r="AGO53" s="63"/>
      <c r="AGP53" s="63"/>
      <c r="AGQ53" s="63"/>
      <c r="AGR53" s="63"/>
      <c r="AGS53" s="63"/>
      <c r="AGT53" s="63"/>
      <c r="AGU53" s="63"/>
      <c r="AGV53" s="64"/>
      <c r="AGW53" s="61"/>
      <c r="AGX53" s="36"/>
      <c r="AGY53" s="11"/>
      <c r="AGZ53" s="57"/>
      <c r="AHA53" s="62"/>
      <c r="AHB53" s="63"/>
      <c r="AHC53" s="63"/>
      <c r="AHD53" s="63"/>
      <c r="AHE53" s="63"/>
      <c r="AHF53" s="63"/>
      <c r="AHG53" s="63"/>
      <c r="AHH53" s="63"/>
      <c r="AHI53" s="63"/>
      <c r="AHJ53" s="63"/>
      <c r="AHK53" s="63"/>
      <c r="AHL53" s="63"/>
      <c r="AHM53" s="63"/>
      <c r="AHN53" s="64"/>
      <c r="AHO53" s="61"/>
      <c r="AHP53" s="36"/>
      <c r="AHQ53" s="11"/>
      <c r="AHR53" s="57"/>
      <c r="AHS53" s="62"/>
      <c r="AHT53" s="63"/>
      <c r="AHU53" s="63"/>
      <c r="AHV53" s="63"/>
      <c r="AHW53" s="63"/>
      <c r="AHX53" s="63"/>
      <c r="AHY53" s="63"/>
      <c r="AHZ53" s="63"/>
      <c r="AIA53" s="63"/>
      <c r="AIB53" s="63"/>
      <c r="AIC53" s="63"/>
      <c r="AID53" s="63"/>
      <c r="AIE53" s="63"/>
      <c r="AIF53" s="64"/>
      <c r="AIG53" s="61"/>
      <c r="AIH53" s="36"/>
      <c r="AII53" s="11"/>
      <c r="AIJ53" s="57"/>
      <c r="AIK53" s="62"/>
      <c r="AIL53" s="63"/>
      <c r="AIM53" s="63"/>
      <c r="AIN53" s="63"/>
      <c r="AIO53" s="63"/>
      <c r="AIP53" s="63"/>
      <c r="AIQ53" s="63"/>
      <c r="AIR53" s="63"/>
      <c r="AIS53" s="63"/>
      <c r="AIT53" s="63"/>
      <c r="AIU53" s="63"/>
      <c r="AIV53" s="63"/>
      <c r="AIW53" s="63"/>
      <c r="AIX53" s="64"/>
      <c r="AIY53" s="61"/>
      <c r="AIZ53" s="36"/>
      <c r="AJA53" s="11"/>
      <c r="AJB53" s="57"/>
      <c r="AJC53" s="62"/>
      <c r="AJD53" s="63"/>
      <c r="AJE53" s="63"/>
      <c r="AJF53" s="63"/>
      <c r="AJG53" s="63"/>
      <c r="AJH53" s="63"/>
      <c r="AJI53" s="63"/>
      <c r="AJJ53" s="63"/>
      <c r="AJK53" s="63"/>
      <c r="AJL53" s="63"/>
      <c r="AJM53" s="63"/>
      <c r="AJN53" s="63"/>
      <c r="AJO53" s="63"/>
      <c r="AJP53" s="64"/>
      <c r="AJQ53" s="61"/>
      <c r="AJR53" s="36"/>
      <c r="AJS53" s="11"/>
      <c r="AJT53" s="57"/>
      <c r="AJU53" s="62"/>
      <c r="AJV53" s="63"/>
      <c r="AJW53" s="63"/>
      <c r="AJX53" s="63"/>
      <c r="AJY53" s="63"/>
      <c r="AJZ53" s="63"/>
      <c r="AKA53" s="63"/>
      <c r="AKB53" s="63"/>
      <c r="AKC53" s="63"/>
      <c r="AKD53" s="63"/>
      <c r="AKE53" s="63"/>
      <c r="AKF53" s="63"/>
      <c r="AKG53" s="63"/>
      <c r="AKH53" s="64"/>
      <c r="AKI53" s="61"/>
      <c r="AKJ53" s="36"/>
      <c r="AKK53" s="11"/>
      <c r="AKL53" s="57"/>
      <c r="AKM53" s="62"/>
      <c r="AKN53" s="63"/>
      <c r="AKO53" s="63"/>
      <c r="AKP53" s="63"/>
      <c r="AKQ53" s="63"/>
      <c r="AKR53" s="63"/>
      <c r="AKS53" s="63"/>
      <c r="AKT53" s="63"/>
      <c r="AKU53" s="63"/>
      <c r="AKV53" s="63"/>
      <c r="AKW53" s="63"/>
      <c r="AKX53" s="63"/>
      <c r="AKY53" s="63"/>
      <c r="AKZ53" s="64"/>
      <c r="ALA53" s="61"/>
      <c r="ALB53" s="36"/>
      <c r="ALC53" s="11"/>
      <c r="ALD53" s="57"/>
      <c r="ALE53" s="62"/>
      <c r="ALF53" s="63"/>
      <c r="ALG53" s="63"/>
      <c r="ALH53" s="63"/>
      <c r="ALI53" s="63"/>
      <c r="ALJ53" s="63"/>
      <c r="ALK53" s="63"/>
      <c r="ALL53" s="63"/>
      <c r="ALM53" s="63"/>
      <c r="ALN53" s="63"/>
      <c r="ALO53" s="63"/>
      <c r="ALP53" s="63"/>
      <c r="ALQ53" s="63"/>
      <c r="ALR53" s="64"/>
      <c r="ALS53" s="61"/>
      <c r="ALT53" s="36"/>
      <c r="ALU53" s="11"/>
      <c r="ALV53" s="57"/>
      <c r="ALW53" s="62"/>
      <c r="ALX53" s="63"/>
      <c r="ALY53" s="63"/>
      <c r="ALZ53" s="63"/>
      <c r="AMA53" s="63"/>
      <c r="AMB53" s="63"/>
      <c r="AMC53" s="63"/>
      <c r="AMD53" s="63"/>
      <c r="AME53" s="63"/>
      <c r="AMF53" s="63"/>
      <c r="AMG53" s="63"/>
      <c r="AMH53" s="63"/>
      <c r="AMI53" s="63"/>
      <c r="AMJ53" s="64"/>
      <c r="AMK53" s="61"/>
      <c r="AML53" s="36"/>
      <c r="AMM53" s="11"/>
      <c r="AMN53" s="57"/>
      <c r="AMO53" s="62"/>
      <c r="AMP53" s="63"/>
      <c r="AMQ53" s="63"/>
      <c r="AMR53" s="63"/>
      <c r="AMS53" s="63"/>
      <c r="AMT53" s="63"/>
      <c r="AMU53" s="63"/>
      <c r="AMV53" s="63"/>
      <c r="AMW53" s="63"/>
      <c r="AMX53" s="63"/>
      <c r="AMY53" s="63"/>
      <c r="AMZ53" s="63"/>
      <c r="ANA53" s="63"/>
      <c r="ANB53" s="64"/>
      <c r="ANC53" s="61"/>
      <c r="AND53" s="36"/>
      <c r="ANE53" s="11"/>
      <c r="ANF53" s="57"/>
      <c r="ANG53" s="62"/>
      <c r="ANH53" s="63"/>
      <c r="ANI53" s="63"/>
      <c r="ANJ53" s="63"/>
      <c r="ANK53" s="63"/>
      <c r="ANL53" s="63"/>
      <c r="ANM53" s="63"/>
      <c r="ANN53" s="63"/>
      <c r="ANO53" s="63"/>
      <c r="ANP53" s="63"/>
      <c r="ANQ53" s="63"/>
      <c r="ANR53" s="63"/>
      <c r="ANS53" s="63"/>
      <c r="ANT53" s="64"/>
      <c r="ANU53" s="61"/>
      <c r="ANV53" s="36"/>
      <c r="ANW53" s="11"/>
      <c r="ANX53" s="57"/>
      <c r="ANY53" s="62"/>
      <c r="ANZ53" s="63"/>
      <c r="AOA53" s="63"/>
      <c r="AOB53" s="63"/>
      <c r="AOC53" s="63"/>
      <c r="AOD53" s="63"/>
      <c r="AOE53" s="63"/>
      <c r="AOF53" s="63"/>
      <c r="AOG53" s="63"/>
      <c r="AOH53" s="63"/>
      <c r="AOI53" s="63"/>
      <c r="AOJ53" s="63"/>
      <c r="AOK53" s="63"/>
      <c r="AOL53" s="64"/>
      <c r="AOM53" s="61"/>
      <c r="AON53" s="36"/>
      <c r="AOO53" s="11"/>
      <c r="AOP53" s="57"/>
      <c r="AOQ53" s="62"/>
      <c r="AOR53" s="63"/>
      <c r="AOS53" s="63"/>
      <c r="AOT53" s="63"/>
      <c r="AOU53" s="63"/>
      <c r="AOV53" s="63"/>
      <c r="AOW53" s="63"/>
      <c r="AOX53" s="63"/>
      <c r="AOY53" s="63"/>
      <c r="AOZ53" s="63"/>
      <c r="APA53" s="63"/>
      <c r="APB53" s="63"/>
      <c r="APC53" s="63"/>
      <c r="APD53" s="64"/>
      <c r="APE53" s="61"/>
      <c r="APF53" s="36"/>
      <c r="APG53" s="11"/>
      <c r="APH53" s="57"/>
      <c r="API53" s="62"/>
      <c r="APJ53" s="63"/>
      <c r="APK53" s="63"/>
      <c r="APL53" s="63"/>
      <c r="APM53" s="63"/>
      <c r="APN53" s="63"/>
      <c r="APO53" s="63"/>
      <c r="APP53" s="63"/>
      <c r="APQ53" s="63"/>
      <c r="APR53" s="63"/>
      <c r="APS53" s="63"/>
      <c r="APT53" s="63"/>
      <c r="APU53" s="63"/>
      <c r="APV53" s="64"/>
      <c r="APW53" s="61"/>
      <c r="APX53" s="36"/>
      <c r="APY53" s="11"/>
      <c r="APZ53" s="57"/>
      <c r="AQA53" s="62"/>
      <c r="AQB53" s="63"/>
      <c r="AQC53" s="63"/>
      <c r="AQD53" s="63"/>
      <c r="AQE53" s="63"/>
      <c r="AQF53" s="63"/>
      <c r="AQG53" s="63"/>
      <c r="AQH53" s="63"/>
      <c r="AQI53" s="63"/>
      <c r="AQJ53" s="63"/>
      <c r="AQK53" s="63"/>
      <c r="AQL53" s="63"/>
      <c r="AQM53" s="63"/>
      <c r="AQN53" s="64"/>
      <c r="AQO53" s="61"/>
      <c r="AQP53" s="36"/>
      <c r="AQQ53" s="11"/>
      <c r="AQR53" s="57"/>
      <c r="AQS53" s="62"/>
      <c r="AQT53" s="63"/>
      <c r="AQU53" s="63"/>
      <c r="AQV53" s="63"/>
      <c r="AQW53" s="63"/>
      <c r="AQX53" s="63"/>
      <c r="AQY53" s="63"/>
      <c r="AQZ53" s="63"/>
      <c r="ARA53" s="63"/>
      <c r="ARB53" s="63"/>
      <c r="ARC53" s="63"/>
      <c r="ARD53" s="63"/>
      <c r="ARE53" s="63"/>
      <c r="ARF53" s="64"/>
      <c r="ARG53" s="61"/>
      <c r="ARH53" s="36"/>
      <c r="ARI53" s="11"/>
      <c r="ARJ53" s="57"/>
      <c r="ARK53" s="62"/>
      <c r="ARL53" s="63"/>
      <c r="ARM53" s="63"/>
      <c r="ARN53" s="63"/>
      <c r="ARO53" s="63"/>
      <c r="ARP53" s="63"/>
      <c r="ARQ53" s="63"/>
      <c r="ARR53" s="63"/>
      <c r="ARS53" s="63"/>
      <c r="ART53" s="63"/>
      <c r="ARU53" s="63"/>
      <c r="ARV53" s="63"/>
      <c r="ARW53" s="63"/>
      <c r="ARX53" s="64"/>
      <c r="ARY53" s="61"/>
      <c r="ARZ53" s="36"/>
      <c r="ASA53" s="11"/>
      <c r="ASB53" s="57"/>
      <c r="ASC53" s="62"/>
      <c r="ASD53" s="63"/>
      <c r="ASE53" s="63"/>
      <c r="ASF53" s="63"/>
      <c r="ASG53" s="63"/>
      <c r="ASH53" s="63"/>
      <c r="ASI53" s="63"/>
      <c r="ASJ53" s="63"/>
      <c r="ASK53" s="63"/>
      <c r="ASL53" s="63"/>
      <c r="ASM53" s="63"/>
      <c r="ASN53" s="63"/>
      <c r="ASO53" s="63"/>
      <c r="ASP53" s="64"/>
      <c r="ASQ53" s="61"/>
      <c r="ASR53" s="36"/>
      <c r="ASS53" s="11"/>
      <c r="AST53" s="57"/>
      <c r="ASU53" s="62"/>
      <c r="ASV53" s="63"/>
      <c r="ASW53" s="63"/>
      <c r="ASX53" s="63"/>
      <c r="ASY53" s="63"/>
      <c r="ASZ53" s="63"/>
      <c r="ATA53" s="63"/>
      <c r="ATB53" s="63"/>
      <c r="ATC53" s="63"/>
      <c r="ATD53" s="63"/>
      <c r="ATE53" s="63"/>
      <c r="ATF53" s="63"/>
      <c r="ATG53" s="63"/>
      <c r="ATH53" s="64"/>
      <c r="ATI53" s="61"/>
      <c r="ATJ53" s="36"/>
      <c r="ATK53" s="11"/>
      <c r="ATL53" s="57"/>
      <c r="ATM53" s="62"/>
      <c r="ATN53" s="63"/>
      <c r="ATO53" s="63"/>
      <c r="ATP53" s="63"/>
      <c r="ATQ53" s="63"/>
      <c r="ATR53" s="63"/>
      <c r="ATS53" s="63"/>
      <c r="ATT53" s="63"/>
      <c r="ATU53" s="63"/>
      <c r="ATV53" s="63"/>
      <c r="ATW53" s="63"/>
      <c r="ATX53" s="63"/>
      <c r="ATY53" s="63"/>
      <c r="ATZ53" s="64"/>
      <c r="AUA53" s="61"/>
      <c r="AUB53" s="36"/>
      <c r="AUC53" s="11"/>
      <c r="AUD53" s="57"/>
      <c r="AUE53" s="62"/>
      <c r="AUF53" s="63"/>
      <c r="AUG53" s="63"/>
      <c r="AUH53" s="63"/>
      <c r="AUI53" s="63"/>
      <c r="AUJ53" s="63"/>
      <c r="AUK53" s="63"/>
      <c r="AUL53" s="63"/>
      <c r="AUM53" s="63"/>
      <c r="AUN53" s="63"/>
      <c r="AUO53" s="63"/>
      <c r="AUP53" s="63"/>
      <c r="AUQ53" s="63"/>
      <c r="AUR53" s="64"/>
      <c r="AUS53" s="61"/>
      <c r="AUT53" s="36"/>
      <c r="AUU53" s="11"/>
      <c r="AUV53" s="57"/>
      <c r="AUW53" s="62"/>
      <c r="AUX53" s="63"/>
      <c r="AUY53" s="63"/>
      <c r="AUZ53" s="63"/>
      <c r="AVA53" s="63"/>
      <c r="AVB53" s="63"/>
      <c r="AVC53" s="63"/>
      <c r="AVD53" s="63"/>
      <c r="AVE53" s="63"/>
      <c r="AVF53" s="63"/>
      <c r="AVG53" s="63"/>
      <c r="AVH53" s="63"/>
      <c r="AVI53" s="63"/>
      <c r="AVJ53" s="64"/>
      <c r="AVK53" s="61"/>
      <c r="AVL53" s="36"/>
      <c r="AVM53" s="11"/>
      <c r="AVN53" s="57"/>
      <c r="AVO53" s="62"/>
      <c r="AVP53" s="63"/>
      <c r="AVQ53" s="63"/>
      <c r="AVR53" s="63"/>
      <c r="AVS53" s="63"/>
      <c r="AVT53" s="63"/>
      <c r="AVU53" s="63"/>
      <c r="AVV53" s="63"/>
      <c r="AVW53" s="63"/>
      <c r="AVX53" s="63"/>
      <c r="AVY53" s="63"/>
      <c r="AVZ53" s="63"/>
      <c r="AWA53" s="63"/>
      <c r="AWB53" s="64"/>
      <c r="AWC53" s="61"/>
      <c r="AWD53" s="36"/>
      <c r="AWE53" s="11"/>
      <c r="AWF53" s="57"/>
      <c r="AWG53" s="62"/>
      <c r="AWH53" s="63"/>
      <c r="AWI53" s="63"/>
      <c r="AWJ53" s="63"/>
      <c r="AWK53" s="63"/>
      <c r="AWL53" s="63"/>
      <c r="AWM53" s="63"/>
      <c r="AWN53" s="63"/>
      <c r="AWO53" s="63"/>
      <c r="AWP53" s="63"/>
      <c r="AWQ53" s="63"/>
      <c r="AWR53" s="63"/>
      <c r="AWS53" s="63"/>
      <c r="AWT53" s="64"/>
      <c r="AWU53" s="61"/>
      <c r="AWV53" s="36"/>
      <c r="AWW53" s="11"/>
      <c r="AWX53" s="57"/>
      <c r="AWY53" s="62"/>
      <c r="AWZ53" s="63"/>
      <c r="AXA53" s="63"/>
      <c r="AXB53" s="63"/>
      <c r="AXC53" s="63"/>
      <c r="AXD53" s="63"/>
      <c r="AXE53" s="63"/>
      <c r="AXF53" s="63"/>
      <c r="AXG53" s="63"/>
      <c r="AXH53" s="63"/>
      <c r="AXI53" s="63"/>
      <c r="AXJ53" s="63"/>
      <c r="AXK53" s="63"/>
      <c r="AXL53" s="64"/>
      <c r="AXM53" s="61"/>
      <c r="AXN53" s="36"/>
      <c r="AXO53" s="11"/>
      <c r="AXP53" s="57"/>
      <c r="AXQ53" s="62"/>
      <c r="AXR53" s="63"/>
      <c r="AXS53" s="63"/>
      <c r="AXT53" s="63"/>
      <c r="AXU53" s="63"/>
      <c r="AXV53" s="63"/>
      <c r="AXW53" s="63"/>
      <c r="AXX53" s="63"/>
      <c r="AXY53" s="63"/>
      <c r="AXZ53" s="63"/>
      <c r="AYA53" s="63"/>
      <c r="AYB53" s="63"/>
      <c r="AYC53" s="63"/>
      <c r="AYD53" s="64"/>
      <c r="AYE53" s="61"/>
      <c r="AYF53" s="36"/>
      <c r="AYG53" s="11"/>
      <c r="AYH53" s="57"/>
      <c r="AYI53" s="62"/>
      <c r="AYJ53" s="63"/>
      <c r="AYK53" s="63"/>
      <c r="AYL53" s="63"/>
      <c r="AYM53" s="63"/>
      <c r="AYN53" s="63"/>
      <c r="AYO53" s="63"/>
      <c r="AYP53" s="63"/>
      <c r="AYQ53" s="63"/>
      <c r="AYR53" s="63"/>
      <c r="AYS53" s="63"/>
      <c r="AYT53" s="63"/>
      <c r="AYU53" s="63"/>
      <c r="AYV53" s="64"/>
      <c r="AYW53" s="61"/>
      <c r="AYX53" s="36"/>
      <c r="AYY53" s="11"/>
      <c r="AYZ53" s="57"/>
      <c r="AZA53" s="62"/>
      <c r="AZB53" s="63"/>
      <c r="AZC53" s="63"/>
      <c r="AZD53" s="63"/>
      <c r="AZE53" s="63"/>
      <c r="AZF53" s="63"/>
      <c r="AZG53" s="63"/>
      <c r="AZH53" s="63"/>
      <c r="AZI53" s="63"/>
      <c r="AZJ53" s="63"/>
      <c r="AZK53" s="63"/>
      <c r="AZL53" s="63"/>
      <c r="AZM53" s="63"/>
      <c r="AZN53" s="64"/>
      <c r="AZO53" s="61"/>
      <c r="AZP53" s="36"/>
      <c r="AZQ53" s="11"/>
      <c r="AZR53" s="57"/>
      <c r="AZS53" s="62"/>
      <c r="AZT53" s="63"/>
      <c r="AZU53" s="63"/>
      <c r="AZV53" s="63"/>
      <c r="AZW53" s="63"/>
      <c r="AZX53" s="63"/>
      <c r="AZY53" s="63"/>
      <c r="AZZ53" s="63"/>
      <c r="BAA53" s="63"/>
      <c r="BAB53" s="63"/>
      <c r="BAC53" s="63"/>
      <c r="BAD53" s="63"/>
      <c r="BAE53" s="63"/>
      <c r="BAF53" s="64"/>
      <c r="BAG53" s="61"/>
      <c r="BAH53" s="36"/>
      <c r="BAI53" s="11"/>
      <c r="BAJ53" s="57"/>
      <c r="BAK53" s="62"/>
      <c r="BAL53" s="63"/>
      <c r="BAM53" s="63"/>
      <c r="BAN53" s="63"/>
      <c r="BAO53" s="63"/>
      <c r="BAP53" s="63"/>
      <c r="BAQ53" s="63"/>
      <c r="BAR53" s="63"/>
      <c r="BAS53" s="63"/>
      <c r="BAT53" s="63"/>
      <c r="BAU53" s="63"/>
      <c r="BAV53" s="63"/>
      <c r="BAW53" s="63"/>
      <c r="BAX53" s="64"/>
      <c r="BAY53" s="61"/>
      <c r="BAZ53" s="36"/>
      <c r="BBA53" s="11"/>
      <c r="BBB53" s="57"/>
      <c r="BBC53" s="62"/>
      <c r="BBD53" s="63"/>
      <c r="BBE53" s="63"/>
      <c r="BBF53" s="63"/>
      <c r="BBG53" s="63"/>
      <c r="BBH53" s="63"/>
      <c r="BBI53" s="63"/>
      <c r="BBJ53" s="63"/>
      <c r="BBK53" s="63"/>
      <c r="BBL53" s="63"/>
      <c r="BBM53" s="63"/>
      <c r="BBN53" s="63"/>
      <c r="BBO53" s="63"/>
      <c r="BBP53" s="64"/>
      <c r="BBQ53" s="61"/>
      <c r="BBR53" s="36"/>
      <c r="BBS53" s="11"/>
      <c r="BBT53" s="57"/>
      <c r="BBU53" s="62"/>
      <c r="BBV53" s="63"/>
      <c r="BBW53" s="63"/>
      <c r="BBX53" s="63"/>
      <c r="BBY53" s="63"/>
      <c r="BBZ53" s="63"/>
      <c r="BCA53" s="63"/>
      <c r="BCB53" s="63"/>
      <c r="BCC53" s="63"/>
      <c r="BCD53" s="63"/>
      <c r="BCE53" s="63"/>
      <c r="BCF53" s="63"/>
      <c r="BCG53" s="63"/>
      <c r="BCH53" s="64"/>
      <c r="BCI53" s="61"/>
      <c r="BCJ53" s="36"/>
      <c r="BCK53" s="11"/>
      <c r="BCL53" s="57"/>
      <c r="BCM53" s="62"/>
      <c r="BCN53" s="63"/>
      <c r="BCO53" s="63"/>
      <c r="BCP53" s="63"/>
      <c r="BCQ53" s="63"/>
      <c r="BCR53" s="63"/>
      <c r="BCS53" s="63"/>
      <c r="BCT53" s="63"/>
      <c r="BCU53" s="63"/>
      <c r="BCV53" s="63"/>
      <c r="BCW53" s="63"/>
      <c r="BCX53" s="63"/>
      <c r="BCY53" s="63"/>
      <c r="BCZ53" s="64"/>
      <c r="BDA53" s="61"/>
      <c r="BDB53" s="36"/>
      <c r="BDC53" s="11"/>
      <c r="BDD53" s="57"/>
      <c r="BDE53" s="62"/>
      <c r="BDF53" s="63"/>
      <c r="BDG53" s="63"/>
      <c r="BDH53" s="63"/>
      <c r="BDI53" s="63"/>
      <c r="BDJ53" s="63"/>
      <c r="BDK53" s="63"/>
      <c r="BDL53" s="63"/>
      <c r="BDM53" s="63"/>
      <c r="BDN53" s="63"/>
      <c r="BDO53" s="63"/>
      <c r="BDP53" s="63"/>
      <c r="BDQ53" s="63"/>
      <c r="BDR53" s="64"/>
      <c r="BDS53" s="61"/>
      <c r="BDT53" s="36"/>
      <c r="BDU53" s="11"/>
      <c r="BDV53" s="57"/>
      <c r="BDW53" s="62"/>
      <c r="BDX53" s="63"/>
      <c r="BDY53" s="63"/>
      <c r="BDZ53" s="63"/>
      <c r="BEA53" s="63"/>
      <c r="BEB53" s="63"/>
      <c r="BEC53" s="63"/>
      <c r="BED53" s="63"/>
      <c r="BEE53" s="63"/>
      <c r="BEF53" s="63"/>
      <c r="BEG53" s="63"/>
      <c r="BEH53" s="63"/>
      <c r="BEI53" s="63"/>
      <c r="BEJ53" s="64"/>
      <c r="BEK53" s="61"/>
      <c r="BEL53" s="36"/>
      <c r="BEM53" s="11"/>
      <c r="BEN53" s="57"/>
      <c r="BEO53" s="62"/>
      <c r="BEP53" s="63"/>
      <c r="BEQ53" s="63"/>
      <c r="BER53" s="63"/>
      <c r="BES53" s="63"/>
      <c r="BET53" s="63"/>
      <c r="BEU53" s="63"/>
      <c r="BEV53" s="63"/>
      <c r="BEW53" s="63"/>
      <c r="BEX53" s="63"/>
      <c r="BEY53" s="63"/>
      <c r="BEZ53" s="63"/>
      <c r="BFA53" s="63"/>
      <c r="BFB53" s="64"/>
      <c r="BFC53" s="61"/>
      <c r="BFD53" s="36"/>
      <c r="BFE53" s="11"/>
      <c r="BFF53" s="57"/>
      <c r="BFG53" s="62"/>
      <c r="BFH53" s="63"/>
      <c r="BFI53" s="63"/>
      <c r="BFJ53" s="63"/>
      <c r="BFK53" s="63"/>
      <c r="BFL53" s="63"/>
      <c r="BFM53" s="63"/>
      <c r="BFN53" s="63"/>
      <c r="BFO53" s="63"/>
      <c r="BFP53" s="63"/>
      <c r="BFQ53" s="63"/>
      <c r="BFR53" s="63"/>
      <c r="BFS53" s="63"/>
      <c r="BFT53" s="64"/>
      <c r="BFU53" s="61"/>
      <c r="BFV53" s="36"/>
      <c r="BFW53" s="11"/>
      <c r="BFX53" s="57"/>
      <c r="BFY53" s="62"/>
      <c r="BFZ53" s="63"/>
      <c r="BGA53" s="63"/>
      <c r="BGB53" s="63"/>
      <c r="BGC53" s="63"/>
      <c r="BGD53" s="63"/>
      <c r="BGE53" s="63"/>
      <c r="BGF53" s="63"/>
      <c r="BGG53" s="63"/>
      <c r="BGH53" s="63"/>
      <c r="BGI53" s="63"/>
      <c r="BGJ53" s="63"/>
      <c r="BGK53" s="63"/>
      <c r="BGL53" s="64"/>
      <c r="BGM53" s="61"/>
      <c r="BGN53" s="36"/>
      <c r="BGO53" s="11"/>
      <c r="BGP53" s="57"/>
      <c r="BGQ53" s="62"/>
      <c r="BGR53" s="63"/>
      <c r="BGS53" s="63"/>
      <c r="BGT53" s="63"/>
      <c r="BGU53" s="63"/>
      <c r="BGV53" s="63"/>
      <c r="BGW53" s="63"/>
      <c r="BGX53" s="63"/>
      <c r="BGY53" s="63"/>
      <c r="BGZ53" s="63"/>
      <c r="BHA53" s="63"/>
      <c r="BHB53" s="63"/>
      <c r="BHC53" s="63"/>
      <c r="BHD53" s="64"/>
      <c r="BHE53" s="61"/>
      <c r="BHF53" s="36"/>
      <c r="BHG53" s="11"/>
      <c r="BHH53" s="57"/>
      <c r="BHI53" s="62"/>
      <c r="BHJ53" s="63"/>
      <c r="BHK53" s="63"/>
      <c r="BHL53" s="63"/>
      <c r="BHM53" s="63"/>
      <c r="BHN53" s="63"/>
      <c r="BHO53" s="63"/>
      <c r="BHP53" s="63"/>
      <c r="BHQ53" s="63"/>
      <c r="BHR53" s="63"/>
      <c r="BHS53" s="63"/>
      <c r="BHT53" s="63"/>
      <c r="BHU53" s="63"/>
      <c r="BHV53" s="64"/>
      <c r="BHW53" s="61"/>
      <c r="BHX53" s="36"/>
      <c r="BHY53" s="11"/>
      <c r="BHZ53" s="57"/>
      <c r="BIA53" s="62"/>
      <c r="BIB53" s="63"/>
      <c r="BIC53" s="63"/>
      <c r="BID53" s="63"/>
      <c r="BIE53" s="63"/>
      <c r="BIF53" s="63"/>
      <c r="BIG53" s="63"/>
      <c r="BIH53" s="63"/>
      <c r="BII53" s="63"/>
      <c r="BIJ53" s="63"/>
      <c r="BIK53" s="63"/>
      <c r="BIL53" s="63"/>
      <c r="BIM53" s="63"/>
      <c r="BIN53" s="64"/>
      <c r="BIO53" s="61"/>
      <c r="BIP53" s="36"/>
      <c r="BIQ53" s="11"/>
      <c r="BIR53" s="57"/>
      <c r="BIS53" s="62"/>
      <c r="BIT53" s="63"/>
      <c r="BIU53" s="63"/>
      <c r="BIV53" s="63"/>
      <c r="BIW53" s="63"/>
      <c r="BIX53" s="63"/>
      <c r="BIY53" s="63"/>
      <c r="BIZ53" s="63"/>
      <c r="BJA53" s="63"/>
      <c r="BJB53" s="63"/>
      <c r="BJC53" s="63"/>
      <c r="BJD53" s="63"/>
      <c r="BJE53" s="63"/>
      <c r="BJF53" s="64"/>
      <c r="BJG53" s="61"/>
      <c r="BJH53" s="36"/>
      <c r="BJI53" s="11"/>
      <c r="BJJ53" s="57"/>
      <c r="BJK53" s="62"/>
      <c r="BJL53" s="63"/>
      <c r="BJM53" s="63"/>
      <c r="BJN53" s="63"/>
      <c r="BJO53" s="63"/>
      <c r="BJP53" s="63"/>
      <c r="BJQ53" s="63"/>
      <c r="BJR53" s="63"/>
      <c r="BJS53" s="63"/>
      <c r="BJT53" s="63"/>
      <c r="BJU53" s="63"/>
      <c r="BJV53" s="63"/>
      <c r="BJW53" s="63"/>
      <c r="BJX53" s="64"/>
      <c r="BJY53" s="61"/>
      <c r="BJZ53" s="36"/>
      <c r="BKA53" s="11"/>
      <c r="BKB53" s="57"/>
      <c r="BKC53" s="62"/>
      <c r="BKD53" s="63"/>
      <c r="BKE53" s="63"/>
      <c r="BKF53" s="63"/>
      <c r="BKG53" s="63"/>
      <c r="BKH53" s="63"/>
      <c r="BKI53" s="63"/>
      <c r="BKJ53" s="63"/>
      <c r="BKK53" s="63"/>
      <c r="BKL53" s="63"/>
      <c r="BKM53" s="63"/>
      <c r="BKN53" s="63"/>
      <c r="BKO53" s="63"/>
      <c r="BKP53" s="64"/>
      <c r="BKQ53" s="61"/>
      <c r="BKR53" s="36"/>
      <c r="BKS53" s="11"/>
      <c r="BKT53" s="57"/>
      <c r="BKU53" s="62"/>
      <c r="BKV53" s="63"/>
      <c r="BKW53" s="63"/>
      <c r="BKX53" s="63"/>
      <c r="BKY53" s="63"/>
      <c r="BKZ53" s="63"/>
      <c r="BLA53" s="63"/>
      <c r="BLB53" s="63"/>
      <c r="BLC53" s="63"/>
      <c r="BLD53" s="63"/>
      <c r="BLE53" s="63"/>
      <c r="BLF53" s="63"/>
      <c r="BLG53" s="63"/>
      <c r="BLH53" s="64"/>
      <c r="BLI53" s="61"/>
      <c r="BLJ53" s="36"/>
      <c r="BLK53" s="11"/>
      <c r="BLL53" s="57"/>
      <c r="BLM53" s="62"/>
      <c r="BLN53" s="63"/>
      <c r="BLO53" s="63"/>
      <c r="BLP53" s="63"/>
      <c r="BLQ53" s="63"/>
      <c r="BLR53" s="63"/>
      <c r="BLS53" s="63"/>
      <c r="BLT53" s="63"/>
      <c r="BLU53" s="63"/>
      <c r="BLV53" s="63"/>
      <c r="BLW53" s="63"/>
      <c r="BLX53" s="63"/>
      <c r="BLY53" s="63"/>
      <c r="BLZ53" s="64"/>
      <c r="BMA53" s="61"/>
      <c r="BMB53" s="36"/>
      <c r="BMC53" s="11"/>
      <c r="BMD53" s="57"/>
      <c r="BME53" s="62"/>
      <c r="BMF53" s="63"/>
      <c r="BMG53" s="63"/>
      <c r="BMH53" s="63"/>
      <c r="BMI53" s="63"/>
      <c r="BMJ53" s="63"/>
      <c r="BMK53" s="63"/>
      <c r="BML53" s="63"/>
      <c r="BMM53" s="63"/>
      <c r="BMN53" s="63"/>
      <c r="BMO53" s="63"/>
      <c r="BMP53" s="63"/>
      <c r="BMQ53" s="63"/>
      <c r="BMR53" s="64"/>
      <c r="BMS53" s="61"/>
      <c r="BMT53" s="36"/>
      <c r="BMU53" s="11"/>
      <c r="BMV53" s="57"/>
      <c r="BMW53" s="62"/>
      <c r="BMX53" s="63"/>
      <c r="BMY53" s="63"/>
      <c r="BMZ53" s="63"/>
      <c r="BNA53" s="63"/>
      <c r="BNB53" s="63"/>
      <c r="BNC53" s="63"/>
      <c r="BND53" s="63"/>
      <c r="BNE53" s="63"/>
      <c r="BNF53" s="63"/>
      <c r="BNG53" s="63"/>
      <c r="BNH53" s="63"/>
      <c r="BNI53" s="63"/>
      <c r="BNJ53" s="64"/>
      <c r="BNK53" s="61"/>
      <c r="BNL53" s="36"/>
      <c r="BNM53" s="11"/>
      <c r="BNN53" s="57"/>
      <c r="BNO53" s="62"/>
      <c r="BNP53" s="63"/>
      <c r="BNQ53" s="63"/>
      <c r="BNR53" s="63"/>
      <c r="BNS53" s="63"/>
      <c r="BNT53" s="63"/>
      <c r="BNU53" s="63"/>
      <c r="BNV53" s="63"/>
      <c r="BNW53" s="63"/>
      <c r="BNX53" s="63"/>
      <c r="BNY53" s="63"/>
      <c r="BNZ53" s="63"/>
      <c r="BOA53" s="63"/>
      <c r="BOB53" s="64"/>
      <c r="BOC53" s="61"/>
      <c r="BOD53" s="36"/>
      <c r="BOE53" s="11"/>
      <c r="BOF53" s="57"/>
      <c r="BOG53" s="62"/>
      <c r="BOH53" s="63"/>
      <c r="BOI53" s="63"/>
      <c r="BOJ53" s="63"/>
      <c r="BOK53" s="63"/>
      <c r="BOL53" s="63"/>
      <c r="BOM53" s="63"/>
      <c r="BON53" s="63"/>
      <c r="BOO53" s="63"/>
      <c r="BOP53" s="63"/>
      <c r="BOQ53" s="63"/>
      <c r="BOR53" s="63"/>
      <c r="BOS53" s="63"/>
      <c r="BOT53" s="64"/>
      <c r="BOU53" s="61"/>
      <c r="BOV53" s="36"/>
      <c r="BOW53" s="11"/>
      <c r="BOX53" s="57"/>
      <c r="BOY53" s="62"/>
      <c r="BOZ53" s="63"/>
      <c r="BPA53" s="63"/>
      <c r="BPB53" s="63"/>
      <c r="BPC53" s="63"/>
      <c r="BPD53" s="63"/>
      <c r="BPE53" s="63"/>
      <c r="BPF53" s="63"/>
      <c r="BPG53" s="63"/>
      <c r="BPH53" s="63"/>
      <c r="BPI53" s="63"/>
      <c r="BPJ53" s="63"/>
      <c r="BPK53" s="63"/>
      <c r="BPL53" s="64"/>
      <c r="BPM53" s="61"/>
      <c r="BPN53" s="36"/>
      <c r="BPO53" s="11"/>
      <c r="BPP53" s="57"/>
      <c r="BPQ53" s="62"/>
      <c r="BPR53" s="63"/>
      <c r="BPS53" s="63"/>
      <c r="BPT53" s="63"/>
      <c r="BPU53" s="63"/>
      <c r="BPV53" s="63"/>
      <c r="BPW53" s="63"/>
      <c r="BPX53" s="63"/>
      <c r="BPY53" s="63"/>
      <c r="BPZ53" s="63"/>
      <c r="BQA53" s="63"/>
      <c r="BQB53" s="63"/>
      <c r="BQC53" s="63"/>
      <c r="BQD53" s="64"/>
      <c r="BQE53" s="61"/>
      <c r="BQF53" s="36"/>
      <c r="BQG53" s="11"/>
      <c r="BQH53" s="57"/>
      <c r="BQI53" s="62"/>
      <c r="BQJ53" s="63"/>
      <c r="BQK53" s="63"/>
      <c r="BQL53" s="63"/>
      <c r="BQM53" s="63"/>
      <c r="BQN53" s="63"/>
      <c r="BQO53" s="63"/>
      <c r="BQP53" s="63"/>
      <c r="BQQ53" s="63"/>
      <c r="BQR53" s="63"/>
      <c r="BQS53" s="63"/>
      <c r="BQT53" s="63"/>
      <c r="BQU53" s="63"/>
      <c r="BQV53" s="64"/>
      <c r="BQW53" s="61"/>
      <c r="BQX53" s="36"/>
      <c r="BQY53" s="11"/>
      <c r="BQZ53" s="57"/>
      <c r="BRA53" s="62"/>
      <c r="BRB53" s="63"/>
      <c r="BRC53" s="63"/>
      <c r="BRD53" s="63"/>
      <c r="BRE53" s="63"/>
      <c r="BRF53" s="63"/>
      <c r="BRG53" s="63"/>
      <c r="BRH53" s="63"/>
      <c r="BRI53" s="63"/>
      <c r="BRJ53" s="63"/>
      <c r="BRK53" s="63"/>
      <c r="BRL53" s="63"/>
      <c r="BRM53" s="63"/>
      <c r="BRN53" s="64"/>
      <c r="BRO53" s="61"/>
      <c r="BRP53" s="36"/>
      <c r="BRQ53" s="11"/>
      <c r="BRR53" s="57"/>
      <c r="BRS53" s="62"/>
      <c r="BRT53" s="63"/>
      <c r="BRU53" s="63"/>
      <c r="BRV53" s="63"/>
      <c r="BRW53" s="63"/>
      <c r="BRX53" s="63"/>
      <c r="BRY53" s="63"/>
      <c r="BRZ53" s="63"/>
      <c r="BSA53" s="63"/>
      <c r="BSB53" s="63"/>
      <c r="BSC53" s="63"/>
      <c r="BSD53" s="63"/>
      <c r="BSE53" s="63"/>
      <c r="BSF53" s="64"/>
      <c r="BSG53" s="61"/>
      <c r="BSH53" s="36"/>
      <c r="BSI53" s="11"/>
      <c r="BSJ53" s="57"/>
      <c r="BSK53" s="62"/>
      <c r="BSL53" s="63"/>
      <c r="BSM53" s="63"/>
      <c r="BSN53" s="63"/>
      <c r="BSO53" s="63"/>
      <c r="BSP53" s="63"/>
      <c r="BSQ53" s="63"/>
      <c r="BSR53" s="63"/>
      <c r="BSS53" s="63"/>
      <c r="BST53" s="63"/>
      <c r="BSU53" s="63"/>
      <c r="BSV53" s="63"/>
      <c r="BSW53" s="63"/>
      <c r="BSX53" s="64"/>
      <c r="BSY53" s="61"/>
      <c r="BSZ53" s="36"/>
      <c r="BTA53" s="11"/>
      <c r="BTB53" s="57"/>
      <c r="BTC53" s="62"/>
      <c r="BTD53" s="63"/>
      <c r="BTE53" s="63"/>
      <c r="BTF53" s="63"/>
      <c r="BTG53" s="63"/>
      <c r="BTH53" s="63"/>
      <c r="BTI53" s="63"/>
      <c r="BTJ53" s="63"/>
      <c r="BTK53" s="63"/>
      <c r="BTL53" s="63"/>
      <c r="BTM53" s="63"/>
      <c r="BTN53" s="63"/>
      <c r="BTO53" s="63"/>
      <c r="BTP53" s="64"/>
      <c r="BTQ53" s="61"/>
      <c r="BTR53" s="36"/>
      <c r="BTS53" s="11"/>
      <c r="BTT53" s="57"/>
      <c r="BTU53" s="62"/>
      <c r="BTV53" s="63"/>
      <c r="BTW53" s="63"/>
      <c r="BTX53" s="63"/>
      <c r="BTY53" s="63"/>
      <c r="BTZ53" s="63"/>
      <c r="BUA53" s="63"/>
      <c r="BUB53" s="63"/>
      <c r="BUC53" s="63"/>
      <c r="BUD53" s="63"/>
      <c r="BUE53" s="63"/>
      <c r="BUF53" s="63"/>
      <c r="BUG53" s="63"/>
      <c r="BUH53" s="64"/>
      <c r="BUI53" s="61"/>
      <c r="BUJ53" s="36"/>
      <c r="BUK53" s="11"/>
      <c r="BUL53" s="57"/>
      <c r="BUM53" s="62"/>
      <c r="BUN53" s="63"/>
      <c r="BUO53" s="63"/>
      <c r="BUP53" s="63"/>
      <c r="BUQ53" s="63"/>
      <c r="BUR53" s="63"/>
      <c r="BUS53" s="63"/>
      <c r="BUT53" s="63"/>
      <c r="BUU53" s="63"/>
      <c r="BUV53" s="63"/>
      <c r="BUW53" s="63"/>
      <c r="BUX53" s="63"/>
      <c r="BUY53" s="63"/>
      <c r="BUZ53" s="64"/>
      <c r="BVA53" s="61"/>
      <c r="BVB53" s="36"/>
      <c r="BVC53" s="11"/>
      <c r="BVD53" s="57"/>
      <c r="BVE53" s="62"/>
      <c r="BVF53" s="63"/>
      <c r="BVG53" s="63"/>
      <c r="BVH53" s="63"/>
      <c r="BVI53" s="63"/>
      <c r="BVJ53" s="63"/>
      <c r="BVK53" s="63"/>
      <c r="BVL53" s="63"/>
      <c r="BVM53" s="63"/>
      <c r="BVN53" s="63"/>
      <c r="BVO53" s="63"/>
      <c r="BVP53" s="63"/>
      <c r="BVQ53" s="63"/>
      <c r="BVR53" s="64"/>
      <c r="BVS53" s="61"/>
      <c r="BVT53" s="36"/>
      <c r="BVU53" s="11"/>
      <c r="BVV53" s="57"/>
      <c r="BVW53" s="62"/>
      <c r="BVX53" s="63"/>
      <c r="BVY53" s="63"/>
      <c r="BVZ53" s="63"/>
      <c r="BWA53" s="63"/>
      <c r="BWB53" s="63"/>
      <c r="BWC53" s="63"/>
      <c r="BWD53" s="63"/>
      <c r="BWE53" s="63"/>
      <c r="BWF53" s="63"/>
      <c r="BWG53" s="63"/>
      <c r="BWH53" s="63"/>
      <c r="BWI53" s="63"/>
      <c r="BWJ53" s="64"/>
      <c r="BWK53" s="61"/>
      <c r="BWL53" s="36"/>
      <c r="BWM53" s="11"/>
      <c r="BWN53" s="57"/>
      <c r="BWO53" s="62"/>
      <c r="BWP53" s="63"/>
      <c r="BWQ53" s="63"/>
      <c r="BWR53" s="63"/>
      <c r="BWS53" s="63"/>
      <c r="BWT53" s="63"/>
      <c r="BWU53" s="63"/>
      <c r="BWV53" s="63"/>
      <c r="BWW53" s="63"/>
      <c r="BWX53" s="63"/>
      <c r="BWY53" s="63"/>
      <c r="BWZ53" s="63"/>
      <c r="BXA53" s="63"/>
      <c r="BXB53" s="64"/>
      <c r="BXC53" s="61"/>
      <c r="BXD53" s="36"/>
      <c r="BXE53" s="11"/>
      <c r="BXF53" s="57"/>
      <c r="BXG53" s="62"/>
      <c r="BXH53" s="63"/>
      <c r="BXI53" s="63"/>
      <c r="BXJ53" s="63"/>
      <c r="BXK53" s="63"/>
      <c r="BXL53" s="63"/>
      <c r="BXM53" s="63"/>
      <c r="BXN53" s="63"/>
      <c r="BXO53" s="63"/>
      <c r="BXP53" s="63"/>
      <c r="BXQ53" s="63"/>
      <c r="BXR53" s="63"/>
      <c r="BXS53" s="63"/>
      <c r="BXT53" s="64"/>
      <c r="BXU53" s="61"/>
      <c r="BXV53" s="36"/>
      <c r="BXW53" s="11"/>
      <c r="BXX53" s="57"/>
      <c r="BXY53" s="62"/>
      <c r="BXZ53" s="63"/>
      <c r="BYA53" s="63"/>
      <c r="BYB53" s="63"/>
      <c r="BYC53" s="63"/>
      <c r="BYD53" s="63"/>
      <c r="BYE53" s="63"/>
      <c r="BYF53" s="63"/>
      <c r="BYG53" s="63"/>
      <c r="BYH53" s="63"/>
      <c r="BYI53" s="63"/>
      <c r="BYJ53" s="63"/>
      <c r="BYK53" s="63"/>
      <c r="BYL53" s="64"/>
      <c r="BYM53" s="61"/>
      <c r="BYN53" s="36"/>
      <c r="BYO53" s="11"/>
      <c r="BYP53" s="57"/>
      <c r="BYQ53" s="62"/>
      <c r="BYR53" s="63"/>
      <c r="BYS53" s="63"/>
      <c r="BYT53" s="63"/>
      <c r="BYU53" s="63"/>
      <c r="BYV53" s="63"/>
      <c r="BYW53" s="63"/>
      <c r="BYX53" s="63"/>
      <c r="BYY53" s="63"/>
      <c r="BYZ53" s="63"/>
      <c r="BZA53" s="63"/>
      <c r="BZB53" s="63"/>
      <c r="BZC53" s="63"/>
      <c r="BZD53" s="64"/>
      <c r="BZE53" s="61"/>
      <c r="BZF53" s="36"/>
      <c r="BZG53" s="11"/>
      <c r="BZH53" s="57"/>
      <c r="BZI53" s="62"/>
      <c r="BZJ53" s="63"/>
      <c r="BZK53" s="63"/>
      <c r="BZL53" s="63"/>
      <c r="BZM53" s="63"/>
      <c r="BZN53" s="63"/>
      <c r="BZO53" s="63"/>
      <c r="BZP53" s="63"/>
      <c r="BZQ53" s="63"/>
      <c r="BZR53" s="63"/>
      <c r="BZS53" s="63"/>
      <c r="BZT53" s="63"/>
      <c r="BZU53" s="63"/>
      <c r="BZV53" s="64"/>
      <c r="BZW53" s="61"/>
      <c r="BZX53" s="36"/>
      <c r="BZY53" s="11"/>
      <c r="BZZ53" s="57"/>
      <c r="CAA53" s="62"/>
      <c r="CAB53" s="63"/>
      <c r="CAC53" s="63"/>
      <c r="CAD53" s="63"/>
      <c r="CAE53" s="63"/>
      <c r="CAF53" s="63"/>
      <c r="CAG53" s="63"/>
      <c r="CAH53" s="63"/>
      <c r="CAI53" s="63"/>
      <c r="CAJ53" s="63"/>
      <c r="CAK53" s="63"/>
      <c r="CAL53" s="63"/>
      <c r="CAM53" s="63"/>
      <c r="CAN53" s="64"/>
      <c r="CAO53" s="61"/>
      <c r="CAP53" s="36"/>
      <c r="CAQ53" s="11"/>
      <c r="CAR53" s="57"/>
      <c r="CAS53" s="62"/>
      <c r="CAT53" s="63"/>
      <c r="CAU53" s="63"/>
      <c r="CAV53" s="63"/>
      <c r="CAW53" s="63"/>
      <c r="CAX53" s="63"/>
      <c r="CAY53" s="63"/>
      <c r="CAZ53" s="63"/>
      <c r="CBA53" s="63"/>
      <c r="CBB53" s="63"/>
      <c r="CBC53" s="63"/>
      <c r="CBD53" s="63"/>
      <c r="CBE53" s="63"/>
      <c r="CBF53" s="64"/>
      <c r="CBG53" s="61"/>
      <c r="CBH53" s="36"/>
      <c r="CBI53" s="11"/>
      <c r="CBJ53" s="57"/>
      <c r="CBK53" s="62"/>
      <c r="CBL53" s="63"/>
      <c r="CBM53" s="63"/>
      <c r="CBN53" s="63"/>
      <c r="CBO53" s="63"/>
      <c r="CBP53" s="63"/>
      <c r="CBQ53" s="63"/>
      <c r="CBR53" s="63"/>
      <c r="CBS53" s="63"/>
      <c r="CBT53" s="63"/>
      <c r="CBU53" s="63"/>
      <c r="CBV53" s="63"/>
      <c r="CBW53" s="63"/>
      <c r="CBX53" s="64"/>
      <c r="CBY53" s="61"/>
      <c r="CBZ53" s="36"/>
      <c r="CCA53" s="11"/>
      <c r="CCB53" s="57"/>
      <c r="CCC53" s="62"/>
      <c r="CCD53" s="63"/>
      <c r="CCE53" s="63"/>
      <c r="CCF53" s="63"/>
      <c r="CCG53" s="63"/>
      <c r="CCH53" s="63"/>
      <c r="CCI53" s="63"/>
      <c r="CCJ53" s="63"/>
      <c r="CCK53" s="63"/>
      <c r="CCL53" s="63"/>
      <c r="CCM53" s="63"/>
      <c r="CCN53" s="63"/>
      <c r="CCO53" s="63"/>
      <c r="CCP53" s="64"/>
      <c r="CCQ53" s="61"/>
      <c r="CCR53" s="36"/>
      <c r="CCS53" s="11"/>
      <c r="CCT53" s="57"/>
      <c r="CCU53" s="62"/>
      <c r="CCV53" s="63"/>
      <c r="CCW53" s="63"/>
      <c r="CCX53" s="63"/>
      <c r="CCY53" s="63"/>
      <c r="CCZ53" s="63"/>
      <c r="CDA53" s="63"/>
      <c r="CDB53" s="63"/>
      <c r="CDC53" s="63"/>
      <c r="CDD53" s="63"/>
      <c r="CDE53" s="63"/>
      <c r="CDF53" s="63"/>
      <c r="CDG53" s="63"/>
      <c r="CDH53" s="64"/>
      <c r="CDI53" s="61"/>
      <c r="CDJ53" s="36"/>
      <c r="CDK53" s="11"/>
      <c r="CDL53" s="57"/>
      <c r="CDM53" s="62"/>
      <c r="CDN53" s="63"/>
      <c r="CDO53" s="63"/>
      <c r="CDP53" s="63"/>
      <c r="CDQ53" s="63"/>
      <c r="CDR53" s="63"/>
      <c r="CDS53" s="63"/>
      <c r="CDT53" s="63"/>
      <c r="CDU53" s="63"/>
      <c r="CDV53" s="63"/>
      <c r="CDW53" s="63"/>
      <c r="CDX53" s="63"/>
      <c r="CDY53" s="63"/>
      <c r="CDZ53" s="64"/>
      <c r="CEA53" s="61"/>
      <c r="CEB53" s="36"/>
      <c r="CEC53" s="11"/>
      <c r="CED53" s="57"/>
      <c r="CEE53" s="62"/>
      <c r="CEF53" s="63"/>
      <c r="CEG53" s="63"/>
      <c r="CEH53" s="63"/>
      <c r="CEI53" s="63"/>
      <c r="CEJ53" s="63"/>
      <c r="CEK53" s="63"/>
      <c r="CEL53" s="63"/>
      <c r="CEM53" s="63"/>
      <c r="CEN53" s="63"/>
      <c r="CEO53" s="63"/>
      <c r="CEP53" s="63"/>
      <c r="CEQ53" s="63"/>
      <c r="CER53" s="64"/>
      <c r="CES53" s="61"/>
      <c r="CET53" s="36"/>
      <c r="CEU53" s="11"/>
      <c r="CEV53" s="57"/>
      <c r="CEW53" s="62"/>
      <c r="CEX53" s="63"/>
      <c r="CEY53" s="63"/>
      <c r="CEZ53" s="63"/>
      <c r="CFA53" s="63"/>
      <c r="CFB53" s="63"/>
      <c r="CFC53" s="63"/>
      <c r="CFD53" s="63"/>
      <c r="CFE53" s="63"/>
      <c r="CFF53" s="63"/>
      <c r="CFG53" s="63"/>
      <c r="CFH53" s="63"/>
      <c r="CFI53" s="63"/>
      <c r="CFJ53" s="64"/>
      <c r="CFK53" s="61"/>
      <c r="CFL53" s="36"/>
      <c r="CFM53" s="11"/>
      <c r="CFN53" s="57"/>
      <c r="CFO53" s="62"/>
      <c r="CFP53" s="63"/>
      <c r="CFQ53" s="63"/>
      <c r="CFR53" s="63"/>
      <c r="CFS53" s="63"/>
      <c r="CFT53" s="63"/>
      <c r="CFU53" s="63"/>
      <c r="CFV53" s="63"/>
      <c r="CFW53" s="63"/>
      <c r="CFX53" s="63"/>
      <c r="CFY53" s="63"/>
      <c r="CFZ53" s="63"/>
      <c r="CGA53" s="63"/>
      <c r="CGB53" s="64"/>
      <c r="CGC53" s="61"/>
      <c r="CGD53" s="36"/>
      <c r="CGE53" s="11"/>
      <c r="CGF53" s="57"/>
      <c r="CGG53" s="62"/>
      <c r="CGH53" s="63"/>
      <c r="CGI53" s="63"/>
      <c r="CGJ53" s="63"/>
      <c r="CGK53" s="63"/>
      <c r="CGL53" s="63"/>
      <c r="CGM53" s="63"/>
      <c r="CGN53" s="63"/>
      <c r="CGO53" s="63"/>
      <c r="CGP53" s="63"/>
      <c r="CGQ53" s="63"/>
      <c r="CGR53" s="63"/>
      <c r="CGS53" s="63"/>
      <c r="CGT53" s="64"/>
      <c r="CGU53" s="61"/>
      <c r="CGV53" s="36"/>
      <c r="CGW53" s="11"/>
      <c r="CGX53" s="57"/>
      <c r="CGY53" s="62"/>
      <c r="CGZ53" s="63"/>
      <c r="CHA53" s="63"/>
      <c r="CHB53" s="63"/>
      <c r="CHC53" s="63"/>
      <c r="CHD53" s="63"/>
      <c r="CHE53" s="63"/>
      <c r="CHF53" s="63"/>
      <c r="CHG53" s="63"/>
      <c r="CHH53" s="63"/>
      <c r="CHI53" s="63"/>
      <c r="CHJ53" s="63"/>
      <c r="CHK53" s="63"/>
      <c r="CHL53" s="64"/>
      <c r="CHM53" s="61"/>
      <c r="CHN53" s="36"/>
      <c r="CHO53" s="11"/>
      <c r="CHP53" s="57"/>
      <c r="CHQ53" s="62"/>
      <c r="CHR53" s="63"/>
      <c r="CHS53" s="63"/>
      <c r="CHT53" s="63"/>
      <c r="CHU53" s="63"/>
      <c r="CHV53" s="63"/>
      <c r="CHW53" s="63"/>
      <c r="CHX53" s="63"/>
      <c r="CHY53" s="63"/>
      <c r="CHZ53" s="63"/>
      <c r="CIA53" s="63"/>
      <c r="CIB53" s="63"/>
      <c r="CIC53" s="63"/>
      <c r="CID53" s="64"/>
      <c r="CIE53" s="61"/>
      <c r="CIF53" s="36"/>
      <c r="CIG53" s="11"/>
      <c r="CIH53" s="57"/>
      <c r="CII53" s="62"/>
      <c r="CIJ53" s="63"/>
      <c r="CIK53" s="63"/>
      <c r="CIL53" s="63"/>
      <c r="CIM53" s="63"/>
      <c r="CIN53" s="63"/>
      <c r="CIO53" s="63"/>
      <c r="CIP53" s="63"/>
      <c r="CIQ53" s="63"/>
      <c r="CIR53" s="63"/>
      <c r="CIS53" s="63"/>
      <c r="CIT53" s="63"/>
      <c r="CIU53" s="63"/>
      <c r="CIV53" s="64"/>
      <c r="CIW53" s="61"/>
      <c r="CIX53" s="36"/>
      <c r="CIY53" s="11"/>
      <c r="CIZ53" s="57"/>
      <c r="CJA53" s="62"/>
      <c r="CJB53" s="63"/>
      <c r="CJC53" s="63"/>
      <c r="CJD53" s="63"/>
      <c r="CJE53" s="63"/>
      <c r="CJF53" s="63"/>
      <c r="CJG53" s="63"/>
      <c r="CJH53" s="63"/>
      <c r="CJI53" s="63"/>
      <c r="CJJ53" s="63"/>
      <c r="CJK53" s="63"/>
      <c r="CJL53" s="63"/>
      <c r="CJM53" s="63"/>
      <c r="CJN53" s="64"/>
      <c r="CJO53" s="61"/>
      <c r="CJP53" s="36"/>
      <c r="CJQ53" s="11"/>
      <c r="CJR53" s="57"/>
      <c r="CJS53" s="62"/>
      <c r="CJT53" s="63"/>
      <c r="CJU53" s="63"/>
      <c r="CJV53" s="63"/>
      <c r="CJW53" s="63"/>
      <c r="CJX53" s="63"/>
      <c r="CJY53" s="63"/>
      <c r="CJZ53" s="63"/>
      <c r="CKA53" s="63"/>
      <c r="CKB53" s="63"/>
      <c r="CKC53" s="63"/>
      <c r="CKD53" s="63"/>
      <c r="CKE53" s="63"/>
      <c r="CKF53" s="64"/>
      <c r="CKG53" s="61"/>
      <c r="CKH53" s="36"/>
      <c r="CKI53" s="11"/>
      <c r="CKJ53" s="57"/>
      <c r="CKK53" s="62"/>
      <c r="CKL53" s="63"/>
      <c r="CKM53" s="63"/>
      <c r="CKN53" s="63"/>
      <c r="CKO53" s="63"/>
      <c r="CKP53" s="63"/>
      <c r="CKQ53" s="63"/>
      <c r="CKR53" s="63"/>
      <c r="CKS53" s="63"/>
      <c r="CKT53" s="63"/>
      <c r="CKU53" s="63"/>
      <c r="CKV53" s="63"/>
      <c r="CKW53" s="63"/>
      <c r="CKX53" s="64"/>
      <c r="CKY53" s="61"/>
      <c r="CKZ53" s="36"/>
      <c r="CLA53" s="11"/>
      <c r="CLB53" s="57"/>
      <c r="CLC53" s="62"/>
      <c r="CLD53" s="63"/>
      <c r="CLE53" s="63"/>
      <c r="CLF53" s="63"/>
      <c r="CLG53" s="63"/>
      <c r="CLH53" s="63"/>
      <c r="CLI53" s="63"/>
      <c r="CLJ53" s="63"/>
      <c r="CLK53" s="63"/>
      <c r="CLL53" s="63"/>
      <c r="CLM53" s="63"/>
      <c r="CLN53" s="63"/>
      <c r="CLO53" s="63"/>
      <c r="CLP53" s="64"/>
      <c r="CLQ53" s="61"/>
      <c r="CLR53" s="36"/>
      <c r="CLS53" s="11"/>
      <c r="CLT53" s="57"/>
      <c r="CLU53" s="62"/>
      <c r="CLV53" s="63"/>
      <c r="CLW53" s="63"/>
      <c r="CLX53" s="63"/>
      <c r="CLY53" s="63"/>
      <c r="CLZ53" s="63"/>
      <c r="CMA53" s="63"/>
      <c r="CMB53" s="63"/>
      <c r="CMC53" s="63"/>
      <c r="CMD53" s="63"/>
      <c r="CME53" s="63"/>
      <c r="CMF53" s="63"/>
      <c r="CMG53" s="63"/>
      <c r="CMH53" s="64"/>
      <c r="CMI53" s="61"/>
      <c r="CMJ53" s="36"/>
      <c r="CMK53" s="11"/>
      <c r="CML53" s="57"/>
      <c r="CMM53" s="62"/>
      <c r="CMN53" s="63"/>
      <c r="CMO53" s="63"/>
      <c r="CMP53" s="63"/>
      <c r="CMQ53" s="63"/>
      <c r="CMR53" s="63"/>
      <c r="CMS53" s="63"/>
      <c r="CMT53" s="63"/>
      <c r="CMU53" s="63"/>
      <c r="CMV53" s="63"/>
      <c r="CMW53" s="63"/>
      <c r="CMX53" s="63"/>
      <c r="CMY53" s="63"/>
      <c r="CMZ53" s="64"/>
      <c r="CNA53" s="61"/>
      <c r="CNB53" s="36"/>
      <c r="CNC53" s="11"/>
      <c r="CND53" s="57"/>
      <c r="CNE53" s="62"/>
      <c r="CNF53" s="63"/>
      <c r="CNG53" s="63"/>
      <c r="CNH53" s="63"/>
      <c r="CNI53" s="63"/>
      <c r="CNJ53" s="63"/>
      <c r="CNK53" s="63"/>
      <c r="CNL53" s="63"/>
      <c r="CNM53" s="63"/>
      <c r="CNN53" s="63"/>
      <c r="CNO53" s="63"/>
      <c r="CNP53" s="63"/>
      <c r="CNQ53" s="63"/>
      <c r="CNR53" s="64"/>
      <c r="CNS53" s="61"/>
      <c r="CNT53" s="36"/>
      <c r="CNU53" s="11"/>
      <c r="CNV53" s="57"/>
      <c r="CNW53" s="62"/>
      <c r="CNX53" s="63"/>
      <c r="CNY53" s="63"/>
      <c r="CNZ53" s="63"/>
      <c r="COA53" s="63"/>
      <c r="COB53" s="63"/>
      <c r="COC53" s="63"/>
      <c r="COD53" s="63"/>
      <c r="COE53" s="63"/>
      <c r="COF53" s="63"/>
      <c r="COG53" s="63"/>
      <c r="COH53" s="63"/>
      <c r="COI53" s="63"/>
      <c r="COJ53" s="64"/>
      <c r="COK53" s="61"/>
      <c r="COL53" s="36"/>
      <c r="COM53" s="11"/>
      <c r="CON53" s="57"/>
      <c r="COO53" s="62"/>
      <c r="COP53" s="63"/>
      <c r="COQ53" s="63"/>
      <c r="COR53" s="63"/>
      <c r="COS53" s="63"/>
      <c r="COT53" s="63"/>
      <c r="COU53" s="63"/>
      <c r="COV53" s="63"/>
      <c r="COW53" s="63"/>
      <c r="COX53" s="63"/>
      <c r="COY53" s="63"/>
      <c r="COZ53" s="63"/>
      <c r="CPA53" s="63"/>
      <c r="CPB53" s="64"/>
      <c r="CPC53" s="61"/>
      <c r="CPD53" s="36"/>
      <c r="CPE53" s="11"/>
      <c r="CPF53" s="57"/>
      <c r="CPG53" s="62"/>
      <c r="CPH53" s="63"/>
      <c r="CPI53" s="63"/>
      <c r="CPJ53" s="63"/>
      <c r="CPK53" s="63"/>
      <c r="CPL53" s="63"/>
      <c r="CPM53" s="63"/>
      <c r="CPN53" s="63"/>
      <c r="CPO53" s="63"/>
      <c r="CPP53" s="63"/>
      <c r="CPQ53" s="63"/>
      <c r="CPR53" s="63"/>
      <c r="CPS53" s="63"/>
      <c r="CPT53" s="64"/>
      <c r="CPU53" s="61"/>
      <c r="CPV53" s="36"/>
      <c r="CPW53" s="11"/>
      <c r="CPX53" s="57"/>
      <c r="CPY53" s="62"/>
      <c r="CPZ53" s="63"/>
      <c r="CQA53" s="63"/>
      <c r="CQB53" s="63"/>
      <c r="CQC53" s="63"/>
      <c r="CQD53" s="63"/>
      <c r="CQE53" s="63"/>
      <c r="CQF53" s="63"/>
      <c r="CQG53" s="63"/>
      <c r="CQH53" s="63"/>
      <c r="CQI53" s="63"/>
      <c r="CQJ53" s="63"/>
      <c r="CQK53" s="63"/>
      <c r="CQL53" s="64"/>
      <c r="CQM53" s="61"/>
      <c r="CQN53" s="36"/>
      <c r="CQO53" s="11"/>
      <c r="CQP53" s="57"/>
      <c r="CQQ53" s="62"/>
      <c r="CQR53" s="63"/>
      <c r="CQS53" s="63"/>
      <c r="CQT53" s="63"/>
      <c r="CQU53" s="63"/>
      <c r="CQV53" s="63"/>
      <c r="CQW53" s="63"/>
      <c r="CQX53" s="63"/>
      <c r="CQY53" s="63"/>
      <c r="CQZ53" s="63"/>
      <c r="CRA53" s="63"/>
      <c r="CRB53" s="63"/>
      <c r="CRC53" s="63"/>
      <c r="CRD53" s="64"/>
      <c r="CRE53" s="61"/>
      <c r="CRF53" s="36"/>
      <c r="CRG53" s="11"/>
      <c r="CRH53" s="57"/>
      <c r="CRI53" s="62"/>
      <c r="CRJ53" s="63"/>
      <c r="CRK53" s="63"/>
      <c r="CRL53" s="63"/>
      <c r="CRM53" s="63"/>
      <c r="CRN53" s="63"/>
      <c r="CRO53" s="63"/>
      <c r="CRP53" s="63"/>
      <c r="CRQ53" s="63"/>
      <c r="CRR53" s="63"/>
      <c r="CRS53" s="63"/>
      <c r="CRT53" s="63"/>
      <c r="CRU53" s="63"/>
      <c r="CRV53" s="64"/>
      <c r="CRW53" s="61"/>
      <c r="CRX53" s="36"/>
      <c r="CRY53" s="11"/>
      <c r="CRZ53" s="57"/>
      <c r="CSA53" s="62"/>
      <c r="CSB53" s="63"/>
      <c r="CSC53" s="63"/>
      <c r="CSD53" s="63"/>
      <c r="CSE53" s="63"/>
      <c r="CSF53" s="63"/>
      <c r="CSG53" s="63"/>
      <c r="CSH53" s="63"/>
      <c r="CSI53" s="63"/>
      <c r="CSJ53" s="63"/>
      <c r="CSK53" s="63"/>
      <c r="CSL53" s="63"/>
      <c r="CSM53" s="63"/>
      <c r="CSN53" s="64"/>
      <c r="CSO53" s="61"/>
      <c r="CSP53" s="36"/>
      <c r="CSQ53" s="11"/>
      <c r="CSR53" s="57"/>
      <c r="CSS53" s="62"/>
      <c r="CST53" s="63"/>
      <c r="CSU53" s="63"/>
      <c r="CSV53" s="63"/>
      <c r="CSW53" s="63"/>
      <c r="CSX53" s="63"/>
      <c r="CSY53" s="63"/>
      <c r="CSZ53" s="63"/>
      <c r="CTA53" s="63"/>
      <c r="CTB53" s="63"/>
      <c r="CTC53" s="63"/>
      <c r="CTD53" s="63"/>
      <c r="CTE53" s="63"/>
      <c r="CTF53" s="64"/>
      <c r="CTG53" s="61"/>
      <c r="CTH53" s="36"/>
      <c r="CTI53" s="11"/>
      <c r="CTJ53" s="57"/>
      <c r="CTK53" s="62"/>
      <c r="CTL53" s="63"/>
      <c r="CTM53" s="63"/>
      <c r="CTN53" s="63"/>
      <c r="CTO53" s="63"/>
      <c r="CTP53" s="63"/>
      <c r="CTQ53" s="63"/>
      <c r="CTR53" s="63"/>
      <c r="CTS53" s="63"/>
      <c r="CTT53" s="63"/>
      <c r="CTU53" s="63"/>
      <c r="CTV53" s="63"/>
      <c r="CTW53" s="63"/>
      <c r="CTX53" s="64"/>
      <c r="CTY53" s="61"/>
      <c r="CTZ53" s="36"/>
      <c r="CUA53" s="11"/>
      <c r="CUB53" s="57"/>
      <c r="CUC53" s="62"/>
      <c r="CUD53" s="63"/>
      <c r="CUE53" s="63"/>
      <c r="CUF53" s="63"/>
      <c r="CUG53" s="63"/>
      <c r="CUH53" s="63"/>
      <c r="CUI53" s="63"/>
      <c r="CUJ53" s="63"/>
      <c r="CUK53" s="63"/>
      <c r="CUL53" s="63"/>
      <c r="CUM53" s="63"/>
      <c r="CUN53" s="63"/>
      <c r="CUO53" s="63"/>
      <c r="CUP53" s="64"/>
      <c r="CUQ53" s="61"/>
      <c r="CUR53" s="36"/>
      <c r="CUS53" s="11"/>
      <c r="CUT53" s="57"/>
      <c r="CUU53" s="62"/>
      <c r="CUV53" s="63"/>
      <c r="CUW53" s="63"/>
      <c r="CUX53" s="63"/>
      <c r="CUY53" s="63"/>
      <c r="CUZ53" s="63"/>
      <c r="CVA53" s="63"/>
      <c r="CVB53" s="63"/>
      <c r="CVC53" s="63"/>
      <c r="CVD53" s="63"/>
      <c r="CVE53" s="63"/>
      <c r="CVF53" s="63"/>
      <c r="CVG53" s="63"/>
      <c r="CVH53" s="64"/>
      <c r="CVI53" s="61"/>
      <c r="CVJ53" s="36"/>
      <c r="CVK53" s="11"/>
      <c r="CVL53" s="57"/>
      <c r="CVM53" s="62"/>
      <c r="CVN53" s="63"/>
      <c r="CVO53" s="63"/>
      <c r="CVP53" s="63"/>
      <c r="CVQ53" s="63"/>
      <c r="CVR53" s="63"/>
      <c r="CVS53" s="63"/>
      <c r="CVT53" s="63"/>
      <c r="CVU53" s="63"/>
      <c r="CVV53" s="63"/>
      <c r="CVW53" s="63"/>
      <c r="CVX53" s="63"/>
      <c r="CVY53" s="63"/>
      <c r="CVZ53" s="64"/>
      <c r="CWA53" s="61"/>
      <c r="CWB53" s="36"/>
      <c r="CWC53" s="11"/>
      <c r="CWD53" s="57"/>
      <c r="CWE53" s="62"/>
      <c r="CWF53" s="63"/>
      <c r="CWG53" s="63"/>
      <c r="CWH53" s="63"/>
      <c r="CWI53" s="63"/>
      <c r="CWJ53" s="63"/>
      <c r="CWK53" s="63"/>
      <c r="CWL53" s="63"/>
      <c r="CWM53" s="63"/>
      <c r="CWN53" s="63"/>
      <c r="CWO53" s="63"/>
      <c r="CWP53" s="63"/>
      <c r="CWQ53" s="63"/>
      <c r="CWR53" s="64"/>
      <c r="CWS53" s="61"/>
      <c r="CWT53" s="36"/>
      <c r="CWU53" s="11"/>
      <c r="CWV53" s="57"/>
      <c r="CWW53" s="62"/>
      <c r="CWX53" s="63"/>
      <c r="CWY53" s="63"/>
      <c r="CWZ53" s="63"/>
      <c r="CXA53" s="63"/>
      <c r="CXB53" s="63"/>
      <c r="CXC53" s="63"/>
      <c r="CXD53" s="63"/>
      <c r="CXE53" s="63"/>
      <c r="CXF53" s="63"/>
      <c r="CXG53" s="63"/>
      <c r="CXH53" s="63"/>
      <c r="CXI53" s="63"/>
      <c r="CXJ53" s="64"/>
      <c r="CXK53" s="61"/>
      <c r="CXL53" s="36"/>
      <c r="CXM53" s="11"/>
      <c r="CXN53" s="57"/>
      <c r="CXO53" s="62"/>
      <c r="CXP53" s="63"/>
      <c r="CXQ53" s="63"/>
      <c r="CXR53" s="63"/>
      <c r="CXS53" s="63"/>
      <c r="CXT53" s="63"/>
      <c r="CXU53" s="63"/>
      <c r="CXV53" s="63"/>
      <c r="CXW53" s="63"/>
      <c r="CXX53" s="63"/>
      <c r="CXY53" s="63"/>
      <c r="CXZ53" s="63"/>
      <c r="CYA53" s="63"/>
      <c r="CYB53" s="64"/>
      <c r="CYC53" s="61"/>
      <c r="CYD53" s="36"/>
      <c r="CYE53" s="11"/>
      <c r="CYF53" s="57"/>
      <c r="CYG53" s="62"/>
      <c r="CYH53" s="63"/>
      <c r="CYI53" s="63"/>
      <c r="CYJ53" s="63"/>
      <c r="CYK53" s="63"/>
      <c r="CYL53" s="63"/>
      <c r="CYM53" s="63"/>
      <c r="CYN53" s="63"/>
      <c r="CYO53" s="63"/>
      <c r="CYP53" s="63"/>
      <c r="CYQ53" s="63"/>
      <c r="CYR53" s="63"/>
      <c r="CYS53" s="63"/>
      <c r="CYT53" s="64"/>
      <c r="CYU53" s="61"/>
      <c r="CYV53" s="36"/>
      <c r="CYW53" s="11"/>
      <c r="CYX53" s="57"/>
      <c r="CYY53" s="62"/>
      <c r="CYZ53" s="63"/>
      <c r="CZA53" s="63"/>
      <c r="CZB53" s="63"/>
      <c r="CZC53" s="63"/>
      <c r="CZD53" s="63"/>
      <c r="CZE53" s="63"/>
      <c r="CZF53" s="63"/>
      <c r="CZG53" s="63"/>
      <c r="CZH53" s="63"/>
      <c r="CZI53" s="63"/>
      <c r="CZJ53" s="63"/>
      <c r="CZK53" s="63"/>
      <c r="CZL53" s="64"/>
      <c r="CZM53" s="61"/>
      <c r="CZN53" s="36"/>
      <c r="CZO53" s="11"/>
      <c r="CZP53" s="57"/>
      <c r="CZQ53" s="62"/>
      <c r="CZR53" s="63"/>
      <c r="CZS53" s="63"/>
      <c r="CZT53" s="63"/>
      <c r="CZU53" s="63"/>
      <c r="CZV53" s="63"/>
      <c r="CZW53" s="63"/>
      <c r="CZX53" s="63"/>
      <c r="CZY53" s="63"/>
      <c r="CZZ53" s="63"/>
      <c r="DAA53" s="63"/>
      <c r="DAB53" s="63"/>
      <c r="DAC53" s="63"/>
      <c r="DAD53" s="64"/>
      <c r="DAE53" s="61"/>
      <c r="DAF53" s="36"/>
      <c r="DAG53" s="11"/>
      <c r="DAH53" s="57"/>
      <c r="DAI53" s="62"/>
      <c r="DAJ53" s="63"/>
      <c r="DAK53" s="63"/>
      <c r="DAL53" s="63"/>
      <c r="DAM53" s="63"/>
      <c r="DAN53" s="63"/>
      <c r="DAO53" s="63"/>
      <c r="DAP53" s="63"/>
      <c r="DAQ53" s="63"/>
      <c r="DAR53" s="63"/>
      <c r="DAS53" s="63"/>
      <c r="DAT53" s="63"/>
      <c r="DAU53" s="63"/>
      <c r="DAV53" s="64"/>
      <c r="DAW53" s="61"/>
      <c r="DAX53" s="36"/>
      <c r="DAY53" s="11"/>
      <c r="DAZ53" s="57"/>
      <c r="DBA53" s="62"/>
      <c r="DBB53" s="63"/>
      <c r="DBC53" s="63"/>
      <c r="DBD53" s="63"/>
      <c r="DBE53" s="63"/>
      <c r="DBF53" s="63"/>
      <c r="DBG53" s="63"/>
      <c r="DBH53" s="63"/>
      <c r="DBI53" s="63"/>
      <c r="DBJ53" s="63"/>
      <c r="DBK53" s="63"/>
      <c r="DBL53" s="63"/>
      <c r="DBM53" s="63"/>
      <c r="DBN53" s="64"/>
      <c r="DBO53" s="61"/>
      <c r="DBP53" s="36"/>
      <c r="DBQ53" s="11"/>
      <c r="DBR53" s="57"/>
      <c r="DBS53" s="62"/>
      <c r="DBT53" s="63"/>
      <c r="DBU53" s="63"/>
      <c r="DBV53" s="63"/>
      <c r="DBW53" s="63"/>
      <c r="DBX53" s="63"/>
      <c r="DBY53" s="63"/>
      <c r="DBZ53" s="63"/>
      <c r="DCA53" s="63"/>
      <c r="DCB53" s="63"/>
      <c r="DCC53" s="63"/>
      <c r="DCD53" s="63"/>
      <c r="DCE53" s="63"/>
      <c r="DCF53" s="64"/>
      <c r="DCG53" s="61"/>
      <c r="DCH53" s="36"/>
      <c r="DCI53" s="11"/>
      <c r="DCJ53" s="57"/>
      <c r="DCK53" s="62"/>
      <c r="DCL53" s="63"/>
      <c r="DCM53" s="63"/>
      <c r="DCN53" s="63"/>
      <c r="DCO53" s="63"/>
      <c r="DCP53" s="63"/>
      <c r="DCQ53" s="63"/>
      <c r="DCR53" s="63"/>
      <c r="DCS53" s="63"/>
      <c r="DCT53" s="63"/>
      <c r="DCU53" s="63"/>
      <c r="DCV53" s="63"/>
      <c r="DCW53" s="63"/>
      <c r="DCX53" s="64"/>
      <c r="DCY53" s="61"/>
      <c r="DCZ53" s="36"/>
      <c r="DDA53" s="11"/>
      <c r="DDB53" s="57"/>
      <c r="DDC53" s="62"/>
      <c r="DDD53" s="63"/>
      <c r="DDE53" s="63"/>
      <c r="DDF53" s="63"/>
      <c r="DDG53" s="63"/>
      <c r="DDH53" s="63"/>
      <c r="DDI53" s="63"/>
      <c r="DDJ53" s="63"/>
      <c r="DDK53" s="63"/>
      <c r="DDL53" s="63"/>
      <c r="DDM53" s="63"/>
      <c r="DDN53" s="63"/>
      <c r="DDO53" s="63"/>
      <c r="DDP53" s="64"/>
      <c r="DDQ53" s="61"/>
      <c r="DDR53" s="36"/>
      <c r="DDS53" s="11"/>
      <c r="DDT53" s="57"/>
      <c r="DDU53" s="62"/>
      <c r="DDV53" s="63"/>
      <c r="DDW53" s="63"/>
      <c r="DDX53" s="63"/>
      <c r="DDY53" s="63"/>
      <c r="DDZ53" s="63"/>
      <c r="DEA53" s="63"/>
      <c r="DEB53" s="63"/>
      <c r="DEC53" s="63"/>
      <c r="DED53" s="63"/>
      <c r="DEE53" s="63"/>
      <c r="DEF53" s="63"/>
      <c r="DEG53" s="63"/>
      <c r="DEH53" s="64"/>
      <c r="DEI53" s="61"/>
      <c r="DEJ53" s="36"/>
      <c r="DEK53" s="11"/>
      <c r="DEL53" s="57"/>
      <c r="DEM53" s="62"/>
      <c r="DEN53" s="63"/>
      <c r="DEO53" s="63"/>
      <c r="DEP53" s="63"/>
      <c r="DEQ53" s="63"/>
      <c r="DER53" s="63"/>
      <c r="DES53" s="63"/>
      <c r="DET53" s="63"/>
      <c r="DEU53" s="63"/>
      <c r="DEV53" s="63"/>
      <c r="DEW53" s="63"/>
      <c r="DEX53" s="63"/>
      <c r="DEY53" s="63"/>
      <c r="DEZ53" s="64"/>
      <c r="DFA53" s="61"/>
      <c r="DFB53" s="36"/>
      <c r="DFC53" s="11"/>
      <c r="DFD53" s="57"/>
      <c r="DFE53" s="62"/>
      <c r="DFF53" s="63"/>
      <c r="DFG53" s="63"/>
      <c r="DFH53" s="63"/>
      <c r="DFI53" s="63"/>
      <c r="DFJ53" s="63"/>
      <c r="DFK53" s="63"/>
      <c r="DFL53" s="63"/>
      <c r="DFM53" s="63"/>
      <c r="DFN53" s="63"/>
      <c r="DFO53" s="63"/>
      <c r="DFP53" s="63"/>
      <c r="DFQ53" s="63"/>
      <c r="DFR53" s="64"/>
      <c r="DFS53" s="61"/>
      <c r="DFT53" s="36"/>
      <c r="DFU53" s="11"/>
      <c r="DFV53" s="57"/>
      <c r="DFW53" s="62"/>
      <c r="DFX53" s="63"/>
      <c r="DFY53" s="63"/>
      <c r="DFZ53" s="63"/>
      <c r="DGA53" s="63"/>
      <c r="DGB53" s="63"/>
      <c r="DGC53" s="63"/>
      <c r="DGD53" s="63"/>
      <c r="DGE53" s="63"/>
      <c r="DGF53" s="63"/>
      <c r="DGG53" s="63"/>
      <c r="DGH53" s="63"/>
      <c r="DGI53" s="63"/>
      <c r="DGJ53" s="64"/>
      <c r="DGK53" s="61"/>
      <c r="DGL53" s="36"/>
      <c r="DGM53" s="11"/>
      <c r="DGN53" s="57"/>
      <c r="DGO53" s="62"/>
      <c r="DGP53" s="63"/>
      <c r="DGQ53" s="63"/>
      <c r="DGR53" s="63"/>
      <c r="DGS53" s="63"/>
      <c r="DGT53" s="63"/>
      <c r="DGU53" s="63"/>
      <c r="DGV53" s="63"/>
      <c r="DGW53" s="63"/>
      <c r="DGX53" s="63"/>
      <c r="DGY53" s="63"/>
      <c r="DGZ53" s="63"/>
      <c r="DHA53" s="63"/>
      <c r="DHB53" s="64"/>
      <c r="DHC53" s="61"/>
      <c r="DHD53" s="36"/>
      <c r="DHE53" s="11"/>
      <c r="DHF53" s="57"/>
      <c r="DHG53" s="62"/>
      <c r="DHH53" s="63"/>
      <c r="DHI53" s="63"/>
      <c r="DHJ53" s="63"/>
      <c r="DHK53" s="63"/>
      <c r="DHL53" s="63"/>
      <c r="DHM53" s="63"/>
      <c r="DHN53" s="63"/>
      <c r="DHO53" s="63"/>
      <c r="DHP53" s="63"/>
      <c r="DHQ53" s="63"/>
      <c r="DHR53" s="63"/>
      <c r="DHS53" s="63"/>
      <c r="DHT53" s="64"/>
      <c r="DHU53" s="61"/>
      <c r="DHV53" s="36"/>
      <c r="DHW53" s="11"/>
      <c r="DHX53" s="57"/>
      <c r="DHY53" s="62"/>
      <c r="DHZ53" s="63"/>
      <c r="DIA53" s="63"/>
      <c r="DIB53" s="63"/>
      <c r="DIC53" s="63"/>
      <c r="DID53" s="63"/>
      <c r="DIE53" s="63"/>
      <c r="DIF53" s="63"/>
      <c r="DIG53" s="63"/>
      <c r="DIH53" s="63"/>
      <c r="DII53" s="63"/>
      <c r="DIJ53" s="63"/>
      <c r="DIK53" s="63"/>
      <c r="DIL53" s="64"/>
      <c r="DIM53" s="61"/>
      <c r="DIN53" s="36"/>
      <c r="DIO53" s="11"/>
      <c r="DIP53" s="57"/>
      <c r="DIQ53" s="62"/>
      <c r="DIR53" s="63"/>
      <c r="DIS53" s="63"/>
      <c r="DIT53" s="63"/>
      <c r="DIU53" s="63"/>
      <c r="DIV53" s="63"/>
      <c r="DIW53" s="63"/>
      <c r="DIX53" s="63"/>
      <c r="DIY53" s="63"/>
      <c r="DIZ53" s="63"/>
      <c r="DJA53" s="63"/>
      <c r="DJB53" s="63"/>
      <c r="DJC53" s="63"/>
      <c r="DJD53" s="64"/>
      <c r="DJE53" s="61"/>
      <c r="DJF53" s="36"/>
      <c r="DJG53" s="11"/>
      <c r="DJH53" s="57"/>
      <c r="DJI53" s="62"/>
      <c r="DJJ53" s="63"/>
      <c r="DJK53" s="63"/>
      <c r="DJL53" s="63"/>
      <c r="DJM53" s="63"/>
      <c r="DJN53" s="63"/>
      <c r="DJO53" s="63"/>
      <c r="DJP53" s="63"/>
      <c r="DJQ53" s="63"/>
      <c r="DJR53" s="63"/>
      <c r="DJS53" s="63"/>
      <c r="DJT53" s="63"/>
      <c r="DJU53" s="63"/>
      <c r="DJV53" s="64"/>
      <c r="DJW53" s="61"/>
      <c r="DJX53" s="36"/>
      <c r="DJY53" s="11"/>
      <c r="DJZ53" s="57"/>
      <c r="DKA53" s="62"/>
      <c r="DKB53" s="63"/>
      <c r="DKC53" s="63"/>
      <c r="DKD53" s="63"/>
      <c r="DKE53" s="63"/>
      <c r="DKF53" s="63"/>
      <c r="DKG53" s="63"/>
      <c r="DKH53" s="63"/>
      <c r="DKI53" s="63"/>
      <c r="DKJ53" s="63"/>
      <c r="DKK53" s="63"/>
      <c r="DKL53" s="63"/>
      <c r="DKM53" s="63"/>
      <c r="DKN53" s="64"/>
      <c r="DKO53" s="61"/>
      <c r="DKP53" s="36"/>
      <c r="DKQ53" s="11"/>
      <c r="DKR53" s="57"/>
      <c r="DKS53" s="62"/>
      <c r="DKT53" s="63"/>
      <c r="DKU53" s="63"/>
      <c r="DKV53" s="63"/>
      <c r="DKW53" s="63"/>
      <c r="DKX53" s="63"/>
      <c r="DKY53" s="63"/>
      <c r="DKZ53" s="63"/>
      <c r="DLA53" s="63"/>
      <c r="DLB53" s="63"/>
      <c r="DLC53" s="63"/>
      <c r="DLD53" s="63"/>
      <c r="DLE53" s="63"/>
      <c r="DLF53" s="64"/>
      <c r="DLG53" s="61"/>
      <c r="DLH53" s="36"/>
      <c r="DLI53" s="11"/>
      <c r="DLJ53" s="57"/>
      <c r="DLK53" s="62"/>
      <c r="DLL53" s="63"/>
      <c r="DLM53" s="63"/>
      <c r="DLN53" s="63"/>
      <c r="DLO53" s="63"/>
      <c r="DLP53" s="63"/>
      <c r="DLQ53" s="63"/>
      <c r="DLR53" s="63"/>
      <c r="DLS53" s="63"/>
      <c r="DLT53" s="63"/>
      <c r="DLU53" s="63"/>
      <c r="DLV53" s="63"/>
      <c r="DLW53" s="63"/>
      <c r="DLX53" s="64"/>
      <c r="DLY53" s="61"/>
      <c r="DLZ53" s="36"/>
      <c r="DMA53" s="11"/>
      <c r="DMB53" s="57"/>
      <c r="DMC53" s="62"/>
      <c r="DMD53" s="63"/>
      <c r="DME53" s="63"/>
      <c r="DMF53" s="63"/>
      <c r="DMG53" s="63"/>
      <c r="DMH53" s="63"/>
      <c r="DMI53" s="63"/>
      <c r="DMJ53" s="63"/>
      <c r="DMK53" s="63"/>
      <c r="DML53" s="63"/>
      <c r="DMM53" s="63"/>
      <c r="DMN53" s="63"/>
      <c r="DMO53" s="63"/>
      <c r="DMP53" s="64"/>
      <c r="DMQ53" s="61"/>
      <c r="DMR53" s="36"/>
      <c r="DMS53" s="11"/>
      <c r="DMT53" s="57"/>
      <c r="DMU53" s="62"/>
      <c r="DMV53" s="63"/>
      <c r="DMW53" s="63"/>
      <c r="DMX53" s="63"/>
      <c r="DMY53" s="63"/>
      <c r="DMZ53" s="63"/>
      <c r="DNA53" s="63"/>
      <c r="DNB53" s="63"/>
      <c r="DNC53" s="63"/>
      <c r="DND53" s="63"/>
      <c r="DNE53" s="63"/>
      <c r="DNF53" s="63"/>
      <c r="DNG53" s="63"/>
      <c r="DNH53" s="64"/>
      <c r="DNI53" s="61"/>
      <c r="DNJ53" s="36"/>
      <c r="DNK53" s="11"/>
      <c r="DNL53" s="57"/>
      <c r="DNM53" s="62"/>
      <c r="DNN53" s="63"/>
      <c r="DNO53" s="63"/>
      <c r="DNP53" s="63"/>
      <c r="DNQ53" s="63"/>
      <c r="DNR53" s="63"/>
      <c r="DNS53" s="63"/>
      <c r="DNT53" s="63"/>
      <c r="DNU53" s="63"/>
      <c r="DNV53" s="63"/>
      <c r="DNW53" s="63"/>
      <c r="DNX53" s="63"/>
      <c r="DNY53" s="63"/>
      <c r="DNZ53" s="64"/>
      <c r="DOA53" s="61"/>
      <c r="DOB53" s="36"/>
      <c r="DOC53" s="11"/>
      <c r="DOD53" s="57"/>
      <c r="DOE53" s="62"/>
      <c r="DOF53" s="63"/>
      <c r="DOG53" s="63"/>
      <c r="DOH53" s="63"/>
      <c r="DOI53" s="63"/>
      <c r="DOJ53" s="63"/>
      <c r="DOK53" s="63"/>
      <c r="DOL53" s="63"/>
      <c r="DOM53" s="63"/>
      <c r="DON53" s="63"/>
      <c r="DOO53" s="63"/>
      <c r="DOP53" s="63"/>
      <c r="DOQ53" s="63"/>
      <c r="DOR53" s="64"/>
      <c r="DOS53" s="61"/>
      <c r="DOT53" s="36"/>
      <c r="DOU53" s="11"/>
      <c r="DOV53" s="57"/>
      <c r="DOW53" s="62"/>
      <c r="DOX53" s="63"/>
      <c r="DOY53" s="63"/>
      <c r="DOZ53" s="63"/>
      <c r="DPA53" s="63"/>
      <c r="DPB53" s="63"/>
      <c r="DPC53" s="63"/>
      <c r="DPD53" s="63"/>
      <c r="DPE53" s="63"/>
      <c r="DPF53" s="63"/>
      <c r="DPG53" s="63"/>
      <c r="DPH53" s="63"/>
      <c r="DPI53" s="63"/>
      <c r="DPJ53" s="64"/>
      <c r="DPK53" s="61"/>
      <c r="DPL53" s="36"/>
      <c r="DPM53" s="11"/>
      <c r="DPN53" s="57"/>
      <c r="DPO53" s="62"/>
      <c r="DPP53" s="63"/>
      <c r="DPQ53" s="63"/>
      <c r="DPR53" s="63"/>
      <c r="DPS53" s="63"/>
      <c r="DPT53" s="63"/>
      <c r="DPU53" s="63"/>
      <c r="DPV53" s="63"/>
      <c r="DPW53" s="63"/>
      <c r="DPX53" s="63"/>
      <c r="DPY53" s="63"/>
      <c r="DPZ53" s="63"/>
      <c r="DQA53" s="63"/>
      <c r="DQB53" s="64"/>
      <c r="DQC53" s="61"/>
      <c r="DQD53" s="36"/>
      <c r="DQE53" s="11"/>
      <c r="DQF53" s="57"/>
      <c r="DQG53" s="62"/>
      <c r="DQH53" s="63"/>
      <c r="DQI53" s="63"/>
      <c r="DQJ53" s="63"/>
      <c r="DQK53" s="63"/>
      <c r="DQL53" s="63"/>
      <c r="DQM53" s="63"/>
      <c r="DQN53" s="63"/>
      <c r="DQO53" s="63"/>
      <c r="DQP53" s="63"/>
      <c r="DQQ53" s="63"/>
      <c r="DQR53" s="63"/>
      <c r="DQS53" s="63"/>
      <c r="DQT53" s="64"/>
      <c r="DQU53" s="61"/>
      <c r="DQV53" s="36"/>
      <c r="DQW53" s="11"/>
      <c r="DQX53" s="57"/>
      <c r="DQY53" s="62"/>
      <c r="DQZ53" s="63"/>
      <c r="DRA53" s="63"/>
      <c r="DRB53" s="63"/>
      <c r="DRC53" s="63"/>
      <c r="DRD53" s="63"/>
      <c r="DRE53" s="63"/>
      <c r="DRF53" s="63"/>
      <c r="DRG53" s="63"/>
      <c r="DRH53" s="63"/>
      <c r="DRI53" s="63"/>
      <c r="DRJ53" s="63"/>
      <c r="DRK53" s="63"/>
      <c r="DRL53" s="64"/>
      <c r="DRM53" s="61"/>
      <c r="DRN53" s="36"/>
      <c r="DRO53" s="11"/>
      <c r="DRP53" s="57"/>
      <c r="DRQ53" s="62"/>
      <c r="DRR53" s="63"/>
      <c r="DRS53" s="63"/>
      <c r="DRT53" s="63"/>
      <c r="DRU53" s="63"/>
      <c r="DRV53" s="63"/>
      <c r="DRW53" s="63"/>
      <c r="DRX53" s="63"/>
      <c r="DRY53" s="63"/>
      <c r="DRZ53" s="63"/>
      <c r="DSA53" s="63"/>
      <c r="DSB53" s="63"/>
      <c r="DSC53" s="63"/>
      <c r="DSD53" s="64"/>
      <c r="DSE53" s="61"/>
      <c r="DSF53" s="36"/>
      <c r="DSG53" s="11"/>
      <c r="DSH53" s="57"/>
      <c r="DSI53" s="62"/>
      <c r="DSJ53" s="63"/>
      <c r="DSK53" s="63"/>
      <c r="DSL53" s="63"/>
      <c r="DSM53" s="63"/>
      <c r="DSN53" s="63"/>
      <c r="DSO53" s="63"/>
      <c r="DSP53" s="63"/>
      <c r="DSQ53" s="63"/>
      <c r="DSR53" s="63"/>
      <c r="DSS53" s="63"/>
      <c r="DST53" s="63"/>
      <c r="DSU53" s="63"/>
      <c r="DSV53" s="64"/>
      <c r="DSW53" s="61"/>
      <c r="DSX53" s="36"/>
      <c r="DSY53" s="11"/>
      <c r="DSZ53" s="57"/>
      <c r="DTA53" s="62"/>
      <c r="DTB53" s="63"/>
      <c r="DTC53" s="63"/>
      <c r="DTD53" s="63"/>
      <c r="DTE53" s="63"/>
      <c r="DTF53" s="63"/>
      <c r="DTG53" s="63"/>
      <c r="DTH53" s="63"/>
      <c r="DTI53" s="63"/>
      <c r="DTJ53" s="63"/>
      <c r="DTK53" s="63"/>
      <c r="DTL53" s="63"/>
      <c r="DTM53" s="63"/>
      <c r="DTN53" s="64"/>
      <c r="DTO53" s="61"/>
      <c r="DTP53" s="36"/>
      <c r="DTQ53" s="11"/>
      <c r="DTR53" s="57"/>
      <c r="DTS53" s="62"/>
      <c r="DTT53" s="63"/>
      <c r="DTU53" s="63"/>
      <c r="DTV53" s="63"/>
      <c r="DTW53" s="63"/>
      <c r="DTX53" s="63"/>
      <c r="DTY53" s="63"/>
      <c r="DTZ53" s="63"/>
      <c r="DUA53" s="63"/>
      <c r="DUB53" s="63"/>
      <c r="DUC53" s="63"/>
      <c r="DUD53" s="63"/>
      <c r="DUE53" s="63"/>
      <c r="DUF53" s="64"/>
      <c r="DUG53" s="61"/>
      <c r="DUH53" s="36"/>
      <c r="DUI53" s="11"/>
      <c r="DUJ53" s="57"/>
      <c r="DUK53" s="62"/>
      <c r="DUL53" s="63"/>
      <c r="DUM53" s="63"/>
      <c r="DUN53" s="63"/>
      <c r="DUO53" s="63"/>
      <c r="DUP53" s="63"/>
      <c r="DUQ53" s="63"/>
      <c r="DUR53" s="63"/>
      <c r="DUS53" s="63"/>
      <c r="DUT53" s="63"/>
      <c r="DUU53" s="63"/>
      <c r="DUV53" s="63"/>
      <c r="DUW53" s="63"/>
      <c r="DUX53" s="64"/>
      <c r="DUY53" s="61"/>
      <c r="DUZ53" s="36"/>
      <c r="DVA53" s="11"/>
      <c r="DVB53" s="57"/>
      <c r="DVC53" s="62"/>
      <c r="DVD53" s="63"/>
      <c r="DVE53" s="63"/>
      <c r="DVF53" s="63"/>
      <c r="DVG53" s="63"/>
      <c r="DVH53" s="63"/>
      <c r="DVI53" s="63"/>
      <c r="DVJ53" s="63"/>
      <c r="DVK53" s="63"/>
      <c r="DVL53" s="63"/>
      <c r="DVM53" s="63"/>
      <c r="DVN53" s="63"/>
      <c r="DVO53" s="63"/>
      <c r="DVP53" s="64"/>
      <c r="DVQ53" s="61"/>
      <c r="DVR53" s="36"/>
      <c r="DVS53" s="11"/>
      <c r="DVT53" s="57"/>
      <c r="DVU53" s="62"/>
      <c r="DVV53" s="63"/>
      <c r="DVW53" s="63"/>
      <c r="DVX53" s="63"/>
      <c r="DVY53" s="63"/>
      <c r="DVZ53" s="63"/>
      <c r="DWA53" s="63"/>
      <c r="DWB53" s="63"/>
      <c r="DWC53" s="63"/>
      <c r="DWD53" s="63"/>
      <c r="DWE53" s="63"/>
      <c r="DWF53" s="63"/>
      <c r="DWG53" s="63"/>
      <c r="DWH53" s="64"/>
      <c r="DWI53" s="61"/>
      <c r="DWJ53" s="36"/>
      <c r="DWK53" s="11"/>
      <c r="DWL53" s="57"/>
      <c r="DWM53" s="62"/>
      <c r="DWN53" s="63"/>
      <c r="DWO53" s="63"/>
      <c r="DWP53" s="63"/>
      <c r="DWQ53" s="63"/>
      <c r="DWR53" s="63"/>
      <c r="DWS53" s="63"/>
      <c r="DWT53" s="63"/>
      <c r="DWU53" s="63"/>
      <c r="DWV53" s="63"/>
      <c r="DWW53" s="63"/>
      <c r="DWX53" s="63"/>
      <c r="DWY53" s="63"/>
      <c r="DWZ53" s="64"/>
      <c r="DXA53" s="61"/>
      <c r="DXB53" s="36"/>
      <c r="DXC53" s="11"/>
      <c r="DXD53" s="57"/>
      <c r="DXE53" s="62"/>
      <c r="DXF53" s="63"/>
      <c r="DXG53" s="63"/>
      <c r="DXH53" s="63"/>
      <c r="DXI53" s="63"/>
      <c r="DXJ53" s="63"/>
      <c r="DXK53" s="63"/>
      <c r="DXL53" s="63"/>
      <c r="DXM53" s="63"/>
      <c r="DXN53" s="63"/>
      <c r="DXO53" s="63"/>
      <c r="DXP53" s="63"/>
      <c r="DXQ53" s="63"/>
      <c r="DXR53" s="64"/>
      <c r="DXS53" s="61"/>
      <c r="DXT53" s="36"/>
      <c r="DXU53" s="11"/>
      <c r="DXV53" s="57"/>
      <c r="DXW53" s="62"/>
      <c r="DXX53" s="63"/>
      <c r="DXY53" s="63"/>
      <c r="DXZ53" s="63"/>
      <c r="DYA53" s="63"/>
      <c r="DYB53" s="63"/>
      <c r="DYC53" s="63"/>
      <c r="DYD53" s="63"/>
      <c r="DYE53" s="63"/>
      <c r="DYF53" s="63"/>
      <c r="DYG53" s="63"/>
      <c r="DYH53" s="63"/>
      <c r="DYI53" s="63"/>
      <c r="DYJ53" s="64"/>
      <c r="DYK53" s="61"/>
      <c r="DYL53" s="36"/>
      <c r="DYM53" s="11"/>
      <c r="DYN53" s="57"/>
      <c r="DYO53" s="62"/>
      <c r="DYP53" s="63"/>
      <c r="DYQ53" s="63"/>
      <c r="DYR53" s="63"/>
      <c r="DYS53" s="63"/>
      <c r="DYT53" s="63"/>
      <c r="DYU53" s="63"/>
      <c r="DYV53" s="63"/>
      <c r="DYW53" s="63"/>
      <c r="DYX53" s="63"/>
      <c r="DYY53" s="63"/>
      <c r="DYZ53" s="63"/>
      <c r="DZA53" s="63"/>
      <c r="DZB53" s="64"/>
      <c r="DZC53" s="61"/>
      <c r="DZD53" s="36"/>
      <c r="DZE53" s="11"/>
      <c r="DZF53" s="57"/>
      <c r="DZG53" s="62"/>
      <c r="DZH53" s="63"/>
      <c r="DZI53" s="63"/>
      <c r="DZJ53" s="63"/>
      <c r="DZK53" s="63"/>
      <c r="DZL53" s="63"/>
      <c r="DZM53" s="63"/>
      <c r="DZN53" s="63"/>
      <c r="DZO53" s="63"/>
      <c r="DZP53" s="63"/>
      <c r="DZQ53" s="63"/>
      <c r="DZR53" s="63"/>
      <c r="DZS53" s="63"/>
      <c r="DZT53" s="64"/>
      <c r="DZU53" s="61"/>
      <c r="DZV53" s="36"/>
      <c r="DZW53" s="11"/>
      <c r="DZX53" s="57"/>
      <c r="DZY53" s="62"/>
      <c r="DZZ53" s="63"/>
      <c r="EAA53" s="63"/>
      <c r="EAB53" s="63"/>
      <c r="EAC53" s="63"/>
      <c r="EAD53" s="63"/>
      <c r="EAE53" s="63"/>
      <c r="EAF53" s="63"/>
      <c r="EAG53" s="63"/>
      <c r="EAH53" s="63"/>
      <c r="EAI53" s="63"/>
      <c r="EAJ53" s="63"/>
      <c r="EAK53" s="63"/>
      <c r="EAL53" s="64"/>
      <c r="EAM53" s="61"/>
      <c r="EAN53" s="36"/>
      <c r="EAO53" s="11"/>
      <c r="EAP53" s="57"/>
      <c r="EAQ53" s="62"/>
      <c r="EAR53" s="63"/>
      <c r="EAS53" s="63"/>
      <c r="EAT53" s="63"/>
      <c r="EAU53" s="63"/>
      <c r="EAV53" s="63"/>
      <c r="EAW53" s="63"/>
      <c r="EAX53" s="63"/>
      <c r="EAY53" s="63"/>
      <c r="EAZ53" s="63"/>
      <c r="EBA53" s="63"/>
      <c r="EBB53" s="63"/>
      <c r="EBC53" s="63"/>
      <c r="EBD53" s="64"/>
      <c r="EBE53" s="61"/>
      <c r="EBF53" s="36"/>
      <c r="EBG53" s="11"/>
      <c r="EBH53" s="57"/>
      <c r="EBI53" s="62"/>
      <c r="EBJ53" s="63"/>
      <c r="EBK53" s="63"/>
      <c r="EBL53" s="63"/>
      <c r="EBM53" s="63"/>
      <c r="EBN53" s="63"/>
      <c r="EBO53" s="63"/>
      <c r="EBP53" s="63"/>
      <c r="EBQ53" s="63"/>
      <c r="EBR53" s="63"/>
      <c r="EBS53" s="63"/>
      <c r="EBT53" s="63"/>
      <c r="EBU53" s="63"/>
      <c r="EBV53" s="64"/>
      <c r="EBW53" s="61"/>
      <c r="EBX53" s="36"/>
      <c r="EBY53" s="11"/>
      <c r="EBZ53" s="57"/>
      <c r="ECA53" s="62"/>
      <c r="ECB53" s="63"/>
      <c r="ECC53" s="63"/>
      <c r="ECD53" s="63"/>
      <c r="ECE53" s="63"/>
      <c r="ECF53" s="63"/>
      <c r="ECG53" s="63"/>
      <c r="ECH53" s="63"/>
      <c r="ECI53" s="63"/>
      <c r="ECJ53" s="63"/>
      <c r="ECK53" s="63"/>
      <c r="ECL53" s="63"/>
      <c r="ECM53" s="63"/>
      <c r="ECN53" s="64"/>
      <c r="ECO53" s="61"/>
      <c r="ECP53" s="36"/>
      <c r="ECQ53" s="11"/>
      <c r="ECR53" s="57"/>
      <c r="ECS53" s="62"/>
      <c r="ECT53" s="63"/>
      <c r="ECU53" s="63"/>
      <c r="ECV53" s="63"/>
      <c r="ECW53" s="63"/>
      <c r="ECX53" s="63"/>
      <c r="ECY53" s="63"/>
      <c r="ECZ53" s="63"/>
      <c r="EDA53" s="63"/>
      <c r="EDB53" s="63"/>
      <c r="EDC53" s="63"/>
      <c r="EDD53" s="63"/>
      <c r="EDE53" s="63"/>
      <c r="EDF53" s="64"/>
      <c r="EDG53" s="61"/>
      <c r="EDH53" s="36"/>
      <c r="EDI53" s="11"/>
      <c r="EDJ53" s="57"/>
      <c r="EDK53" s="62"/>
      <c r="EDL53" s="63"/>
      <c r="EDM53" s="63"/>
      <c r="EDN53" s="63"/>
      <c r="EDO53" s="63"/>
      <c r="EDP53" s="63"/>
      <c r="EDQ53" s="63"/>
      <c r="EDR53" s="63"/>
      <c r="EDS53" s="63"/>
      <c r="EDT53" s="63"/>
      <c r="EDU53" s="63"/>
      <c r="EDV53" s="63"/>
      <c r="EDW53" s="63"/>
      <c r="EDX53" s="64"/>
      <c r="EDY53" s="61"/>
      <c r="EDZ53" s="36"/>
      <c r="EEA53" s="11"/>
      <c r="EEB53" s="57"/>
      <c r="EEC53" s="62"/>
      <c r="EED53" s="63"/>
      <c r="EEE53" s="63"/>
      <c r="EEF53" s="63"/>
      <c r="EEG53" s="63"/>
      <c r="EEH53" s="63"/>
      <c r="EEI53" s="63"/>
      <c r="EEJ53" s="63"/>
      <c r="EEK53" s="63"/>
      <c r="EEL53" s="63"/>
      <c r="EEM53" s="63"/>
      <c r="EEN53" s="63"/>
      <c r="EEO53" s="63"/>
      <c r="EEP53" s="64"/>
      <c r="EEQ53" s="61"/>
      <c r="EER53" s="36"/>
      <c r="EES53" s="11"/>
      <c r="EET53" s="57"/>
      <c r="EEU53" s="62"/>
      <c r="EEV53" s="63"/>
      <c r="EEW53" s="63"/>
      <c r="EEX53" s="63"/>
      <c r="EEY53" s="63"/>
      <c r="EEZ53" s="63"/>
      <c r="EFA53" s="63"/>
      <c r="EFB53" s="63"/>
      <c r="EFC53" s="63"/>
      <c r="EFD53" s="63"/>
      <c r="EFE53" s="63"/>
      <c r="EFF53" s="63"/>
      <c r="EFG53" s="63"/>
      <c r="EFH53" s="64"/>
      <c r="EFI53" s="61"/>
      <c r="EFJ53" s="36"/>
      <c r="EFK53" s="11"/>
      <c r="EFL53" s="57"/>
      <c r="EFM53" s="62"/>
      <c r="EFN53" s="63"/>
      <c r="EFO53" s="63"/>
      <c r="EFP53" s="63"/>
      <c r="EFQ53" s="63"/>
      <c r="EFR53" s="63"/>
      <c r="EFS53" s="63"/>
      <c r="EFT53" s="63"/>
      <c r="EFU53" s="63"/>
      <c r="EFV53" s="63"/>
      <c r="EFW53" s="63"/>
      <c r="EFX53" s="63"/>
      <c r="EFY53" s="63"/>
      <c r="EFZ53" s="64"/>
      <c r="EGA53" s="61"/>
      <c r="EGB53" s="36"/>
      <c r="EGC53" s="11"/>
      <c r="EGD53" s="57"/>
      <c r="EGE53" s="62"/>
      <c r="EGF53" s="63"/>
      <c r="EGG53" s="63"/>
      <c r="EGH53" s="63"/>
      <c r="EGI53" s="63"/>
      <c r="EGJ53" s="63"/>
      <c r="EGK53" s="63"/>
      <c r="EGL53" s="63"/>
      <c r="EGM53" s="63"/>
      <c r="EGN53" s="63"/>
      <c r="EGO53" s="63"/>
      <c r="EGP53" s="63"/>
      <c r="EGQ53" s="63"/>
      <c r="EGR53" s="64"/>
      <c r="EGS53" s="61"/>
      <c r="EGT53" s="36"/>
      <c r="EGU53" s="11"/>
      <c r="EGV53" s="57"/>
      <c r="EGW53" s="62"/>
      <c r="EGX53" s="63"/>
      <c r="EGY53" s="63"/>
      <c r="EGZ53" s="63"/>
      <c r="EHA53" s="63"/>
      <c r="EHB53" s="63"/>
      <c r="EHC53" s="63"/>
      <c r="EHD53" s="63"/>
      <c r="EHE53" s="63"/>
      <c r="EHF53" s="63"/>
      <c r="EHG53" s="63"/>
      <c r="EHH53" s="63"/>
      <c r="EHI53" s="63"/>
      <c r="EHJ53" s="64"/>
      <c r="EHK53" s="61"/>
      <c r="EHL53" s="36"/>
      <c r="EHM53" s="11"/>
      <c r="EHN53" s="57"/>
      <c r="EHO53" s="62"/>
      <c r="EHP53" s="63"/>
      <c r="EHQ53" s="63"/>
      <c r="EHR53" s="63"/>
      <c r="EHS53" s="63"/>
      <c r="EHT53" s="63"/>
      <c r="EHU53" s="63"/>
      <c r="EHV53" s="63"/>
      <c r="EHW53" s="63"/>
      <c r="EHX53" s="63"/>
      <c r="EHY53" s="63"/>
      <c r="EHZ53" s="63"/>
      <c r="EIA53" s="63"/>
      <c r="EIB53" s="64"/>
      <c r="EIC53" s="61"/>
      <c r="EID53" s="36"/>
      <c r="EIE53" s="11"/>
      <c r="EIF53" s="57"/>
      <c r="EIG53" s="62"/>
      <c r="EIH53" s="63"/>
      <c r="EII53" s="63"/>
      <c r="EIJ53" s="63"/>
      <c r="EIK53" s="63"/>
      <c r="EIL53" s="63"/>
      <c r="EIM53" s="63"/>
      <c r="EIN53" s="63"/>
      <c r="EIO53" s="63"/>
      <c r="EIP53" s="63"/>
      <c r="EIQ53" s="63"/>
      <c r="EIR53" s="63"/>
      <c r="EIS53" s="63"/>
      <c r="EIT53" s="64"/>
      <c r="EIU53" s="61"/>
      <c r="EIV53" s="36"/>
      <c r="EIW53" s="11"/>
      <c r="EIX53" s="57"/>
      <c r="EIY53" s="62"/>
      <c r="EIZ53" s="63"/>
      <c r="EJA53" s="63"/>
      <c r="EJB53" s="63"/>
      <c r="EJC53" s="63"/>
      <c r="EJD53" s="63"/>
      <c r="EJE53" s="63"/>
      <c r="EJF53" s="63"/>
      <c r="EJG53" s="63"/>
      <c r="EJH53" s="63"/>
      <c r="EJI53" s="63"/>
      <c r="EJJ53" s="63"/>
      <c r="EJK53" s="63"/>
      <c r="EJL53" s="64"/>
      <c r="EJM53" s="61"/>
      <c r="EJN53" s="36"/>
      <c r="EJO53" s="11"/>
      <c r="EJP53" s="57"/>
      <c r="EJQ53" s="62"/>
      <c r="EJR53" s="63"/>
      <c r="EJS53" s="63"/>
      <c r="EJT53" s="63"/>
      <c r="EJU53" s="63"/>
      <c r="EJV53" s="63"/>
      <c r="EJW53" s="63"/>
      <c r="EJX53" s="63"/>
      <c r="EJY53" s="63"/>
      <c r="EJZ53" s="63"/>
      <c r="EKA53" s="63"/>
      <c r="EKB53" s="63"/>
      <c r="EKC53" s="63"/>
      <c r="EKD53" s="64"/>
      <c r="EKE53" s="61"/>
      <c r="EKF53" s="36"/>
      <c r="EKG53" s="11"/>
      <c r="EKH53" s="57"/>
      <c r="EKI53" s="62"/>
      <c r="EKJ53" s="63"/>
      <c r="EKK53" s="63"/>
      <c r="EKL53" s="63"/>
      <c r="EKM53" s="63"/>
      <c r="EKN53" s="63"/>
      <c r="EKO53" s="63"/>
      <c r="EKP53" s="63"/>
      <c r="EKQ53" s="63"/>
      <c r="EKR53" s="63"/>
      <c r="EKS53" s="63"/>
      <c r="EKT53" s="63"/>
      <c r="EKU53" s="63"/>
      <c r="EKV53" s="64"/>
      <c r="EKW53" s="61"/>
      <c r="EKX53" s="36"/>
      <c r="EKY53" s="11"/>
      <c r="EKZ53" s="57"/>
      <c r="ELA53" s="62"/>
      <c r="ELB53" s="63"/>
      <c r="ELC53" s="63"/>
      <c r="ELD53" s="63"/>
      <c r="ELE53" s="63"/>
      <c r="ELF53" s="63"/>
      <c r="ELG53" s="63"/>
      <c r="ELH53" s="63"/>
      <c r="ELI53" s="63"/>
      <c r="ELJ53" s="63"/>
      <c r="ELK53" s="63"/>
      <c r="ELL53" s="63"/>
      <c r="ELM53" s="63"/>
      <c r="ELN53" s="64"/>
      <c r="ELO53" s="61"/>
      <c r="ELP53" s="36"/>
      <c r="ELQ53" s="11"/>
      <c r="ELR53" s="57"/>
      <c r="ELS53" s="62"/>
      <c r="ELT53" s="63"/>
      <c r="ELU53" s="63"/>
      <c r="ELV53" s="63"/>
      <c r="ELW53" s="63"/>
      <c r="ELX53" s="63"/>
      <c r="ELY53" s="63"/>
      <c r="ELZ53" s="63"/>
      <c r="EMA53" s="63"/>
      <c r="EMB53" s="63"/>
      <c r="EMC53" s="63"/>
      <c r="EMD53" s="63"/>
      <c r="EME53" s="63"/>
      <c r="EMF53" s="64"/>
      <c r="EMG53" s="61"/>
      <c r="EMH53" s="36"/>
      <c r="EMI53" s="11"/>
      <c r="EMJ53" s="57"/>
      <c r="EMK53" s="62"/>
      <c r="EML53" s="63"/>
      <c r="EMM53" s="63"/>
      <c r="EMN53" s="63"/>
      <c r="EMO53" s="63"/>
      <c r="EMP53" s="63"/>
      <c r="EMQ53" s="63"/>
      <c r="EMR53" s="63"/>
      <c r="EMS53" s="63"/>
      <c r="EMT53" s="63"/>
      <c r="EMU53" s="63"/>
      <c r="EMV53" s="63"/>
      <c r="EMW53" s="63"/>
      <c r="EMX53" s="64"/>
      <c r="EMY53" s="61"/>
      <c r="EMZ53" s="36"/>
      <c r="ENA53" s="11"/>
      <c r="ENB53" s="57"/>
      <c r="ENC53" s="62"/>
      <c r="END53" s="63"/>
      <c r="ENE53" s="63"/>
      <c r="ENF53" s="63"/>
      <c r="ENG53" s="63"/>
      <c r="ENH53" s="63"/>
      <c r="ENI53" s="63"/>
      <c r="ENJ53" s="63"/>
      <c r="ENK53" s="63"/>
      <c r="ENL53" s="63"/>
      <c r="ENM53" s="63"/>
      <c r="ENN53" s="63"/>
      <c r="ENO53" s="63"/>
      <c r="ENP53" s="64"/>
      <c r="ENQ53" s="61"/>
      <c r="ENR53" s="36"/>
      <c r="ENS53" s="11"/>
      <c r="ENT53" s="57"/>
      <c r="ENU53" s="62"/>
      <c r="ENV53" s="63"/>
      <c r="ENW53" s="63"/>
      <c r="ENX53" s="63"/>
      <c r="ENY53" s="63"/>
      <c r="ENZ53" s="63"/>
      <c r="EOA53" s="63"/>
      <c r="EOB53" s="63"/>
      <c r="EOC53" s="63"/>
      <c r="EOD53" s="63"/>
      <c r="EOE53" s="63"/>
      <c r="EOF53" s="63"/>
      <c r="EOG53" s="63"/>
      <c r="EOH53" s="64"/>
      <c r="EOI53" s="61"/>
      <c r="EOJ53" s="36"/>
      <c r="EOK53" s="11"/>
      <c r="EOL53" s="57"/>
      <c r="EOM53" s="62"/>
      <c r="EON53" s="63"/>
      <c r="EOO53" s="63"/>
      <c r="EOP53" s="63"/>
      <c r="EOQ53" s="63"/>
      <c r="EOR53" s="63"/>
      <c r="EOS53" s="63"/>
      <c r="EOT53" s="63"/>
      <c r="EOU53" s="63"/>
      <c r="EOV53" s="63"/>
      <c r="EOW53" s="63"/>
      <c r="EOX53" s="63"/>
      <c r="EOY53" s="63"/>
      <c r="EOZ53" s="64"/>
      <c r="EPA53" s="61"/>
      <c r="EPB53" s="36"/>
      <c r="EPC53" s="11"/>
      <c r="EPD53" s="57"/>
      <c r="EPE53" s="62"/>
      <c r="EPF53" s="63"/>
      <c r="EPG53" s="63"/>
      <c r="EPH53" s="63"/>
      <c r="EPI53" s="63"/>
      <c r="EPJ53" s="63"/>
      <c r="EPK53" s="63"/>
      <c r="EPL53" s="63"/>
      <c r="EPM53" s="63"/>
      <c r="EPN53" s="63"/>
      <c r="EPO53" s="63"/>
      <c r="EPP53" s="63"/>
      <c r="EPQ53" s="63"/>
      <c r="EPR53" s="64"/>
      <c r="EPS53" s="61"/>
      <c r="EPT53" s="36"/>
      <c r="EPU53" s="11"/>
      <c r="EPV53" s="57"/>
      <c r="EPW53" s="62"/>
      <c r="EPX53" s="63"/>
      <c r="EPY53" s="63"/>
      <c r="EPZ53" s="63"/>
      <c r="EQA53" s="63"/>
      <c r="EQB53" s="63"/>
      <c r="EQC53" s="63"/>
      <c r="EQD53" s="63"/>
      <c r="EQE53" s="63"/>
      <c r="EQF53" s="63"/>
      <c r="EQG53" s="63"/>
      <c r="EQH53" s="63"/>
      <c r="EQI53" s="63"/>
      <c r="EQJ53" s="64"/>
      <c r="EQK53" s="61"/>
      <c r="EQL53" s="36"/>
      <c r="EQM53" s="11"/>
      <c r="EQN53" s="57"/>
      <c r="EQO53" s="62"/>
      <c r="EQP53" s="63"/>
      <c r="EQQ53" s="63"/>
      <c r="EQR53" s="63"/>
      <c r="EQS53" s="63"/>
      <c r="EQT53" s="63"/>
      <c r="EQU53" s="63"/>
      <c r="EQV53" s="63"/>
      <c r="EQW53" s="63"/>
      <c r="EQX53" s="63"/>
      <c r="EQY53" s="63"/>
      <c r="EQZ53" s="63"/>
      <c r="ERA53" s="63"/>
      <c r="ERB53" s="64"/>
      <c r="ERC53" s="61"/>
      <c r="ERD53" s="36"/>
      <c r="ERE53" s="11"/>
      <c r="ERF53" s="57"/>
      <c r="ERG53" s="62"/>
      <c r="ERH53" s="63"/>
      <c r="ERI53" s="63"/>
      <c r="ERJ53" s="63"/>
      <c r="ERK53" s="63"/>
      <c r="ERL53" s="63"/>
      <c r="ERM53" s="63"/>
      <c r="ERN53" s="63"/>
      <c r="ERO53" s="63"/>
      <c r="ERP53" s="63"/>
      <c r="ERQ53" s="63"/>
      <c r="ERR53" s="63"/>
      <c r="ERS53" s="63"/>
      <c r="ERT53" s="64"/>
      <c r="ERU53" s="61"/>
      <c r="ERV53" s="36"/>
      <c r="ERW53" s="11"/>
      <c r="ERX53" s="57"/>
      <c r="ERY53" s="62"/>
      <c r="ERZ53" s="63"/>
      <c r="ESA53" s="63"/>
      <c r="ESB53" s="63"/>
      <c r="ESC53" s="63"/>
      <c r="ESD53" s="63"/>
      <c r="ESE53" s="63"/>
      <c r="ESF53" s="63"/>
      <c r="ESG53" s="63"/>
      <c r="ESH53" s="63"/>
      <c r="ESI53" s="63"/>
      <c r="ESJ53" s="63"/>
      <c r="ESK53" s="63"/>
      <c r="ESL53" s="64"/>
      <c r="ESM53" s="61"/>
      <c r="ESN53" s="36"/>
      <c r="ESO53" s="11"/>
      <c r="ESP53" s="57"/>
      <c r="ESQ53" s="62"/>
      <c r="ESR53" s="63"/>
      <c r="ESS53" s="63"/>
      <c r="EST53" s="63"/>
      <c r="ESU53" s="63"/>
      <c r="ESV53" s="63"/>
      <c r="ESW53" s="63"/>
      <c r="ESX53" s="63"/>
      <c r="ESY53" s="63"/>
      <c r="ESZ53" s="63"/>
      <c r="ETA53" s="63"/>
      <c r="ETB53" s="63"/>
      <c r="ETC53" s="63"/>
      <c r="ETD53" s="64"/>
      <c r="ETE53" s="61"/>
      <c r="ETF53" s="36"/>
      <c r="ETG53" s="11"/>
      <c r="ETH53" s="57"/>
      <c r="ETI53" s="62"/>
      <c r="ETJ53" s="63"/>
      <c r="ETK53" s="63"/>
      <c r="ETL53" s="63"/>
      <c r="ETM53" s="63"/>
      <c r="ETN53" s="63"/>
      <c r="ETO53" s="63"/>
      <c r="ETP53" s="63"/>
      <c r="ETQ53" s="63"/>
      <c r="ETR53" s="63"/>
      <c r="ETS53" s="63"/>
      <c r="ETT53" s="63"/>
      <c r="ETU53" s="63"/>
      <c r="ETV53" s="64"/>
      <c r="ETW53" s="61"/>
      <c r="ETX53" s="36"/>
      <c r="ETY53" s="11"/>
      <c r="ETZ53" s="57"/>
      <c r="EUA53" s="62"/>
      <c r="EUB53" s="63"/>
      <c r="EUC53" s="63"/>
      <c r="EUD53" s="63"/>
      <c r="EUE53" s="63"/>
      <c r="EUF53" s="63"/>
      <c r="EUG53" s="63"/>
      <c r="EUH53" s="63"/>
      <c r="EUI53" s="63"/>
      <c r="EUJ53" s="63"/>
      <c r="EUK53" s="63"/>
      <c r="EUL53" s="63"/>
      <c r="EUM53" s="63"/>
      <c r="EUN53" s="64"/>
      <c r="EUO53" s="61"/>
      <c r="EUP53" s="36"/>
      <c r="EUQ53" s="11"/>
      <c r="EUR53" s="57"/>
      <c r="EUS53" s="62"/>
      <c r="EUT53" s="63"/>
      <c r="EUU53" s="63"/>
      <c r="EUV53" s="63"/>
      <c r="EUW53" s="63"/>
      <c r="EUX53" s="63"/>
      <c r="EUY53" s="63"/>
      <c r="EUZ53" s="63"/>
      <c r="EVA53" s="63"/>
      <c r="EVB53" s="63"/>
      <c r="EVC53" s="63"/>
      <c r="EVD53" s="63"/>
      <c r="EVE53" s="63"/>
      <c r="EVF53" s="64"/>
      <c r="EVG53" s="61"/>
      <c r="EVH53" s="36"/>
      <c r="EVI53" s="11"/>
      <c r="EVJ53" s="57"/>
      <c r="EVK53" s="62"/>
      <c r="EVL53" s="63"/>
      <c r="EVM53" s="63"/>
      <c r="EVN53" s="63"/>
      <c r="EVO53" s="63"/>
      <c r="EVP53" s="63"/>
      <c r="EVQ53" s="63"/>
      <c r="EVR53" s="63"/>
      <c r="EVS53" s="63"/>
      <c r="EVT53" s="63"/>
      <c r="EVU53" s="63"/>
      <c r="EVV53" s="63"/>
      <c r="EVW53" s="63"/>
      <c r="EVX53" s="64"/>
      <c r="EVY53" s="61"/>
      <c r="EVZ53" s="36"/>
      <c r="EWA53" s="11"/>
      <c r="EWB53" s="57"/>
      <c r="EWC53" s="62"/>
      <c r="EWD53" s="63"/>
      <c r="EWE53" s="63"/>
      <c r="EWF53" s="63"/>
      <c r="EWG53" s="63"/>
      <c r="EWH53" s="63"/>
      <c r="EWI53" s="63"/>
      <c r="EWJ53" s="63"/>
      <c r="EWK53" s="63"/>
      <c r="EWL53" s="63"/>
      <c r="EWM53" s="63"/>
      <c r="EWN53" s="63"/>
      <c r="EWO53" s="63"/>
      <c r="EWP53" s="64"/>
      <c r="EWQ53" s="61"/>
      <c r="EWR53" s="36"/>
      <c r="EWS53" s="11"/>
      <c r="EWT53" s="57"/>
      <c r="EWU53" s="62"/>
      <c r="EWV53" s="63"/>
      <c r="EWW53" s="63"/>
      <c r="EWX53" s="63"/>
      <c r="EWY53" s="63"/>
      <c r="EWZ53" s="63"/>
      <c r="EXA53" s="63"/>
      <c r="EXB53" s="63"/>
      <c r="EXC53" s="63"/>
      <c r="EXD53" s="63"/>
      <c r="EXE53" s="63"/>
      <c r="EXF53" s="63"/>
      <c r="EXG53" s="63"/>
      <c r="EXH53" s="64"/>
      <c r="EXI53" s="61"/>
      <c r="EXJ53" s="36"/>
      <c r="EXK53" s="11"/>
      <c r="EXL53" s="57"/>
      <c r="EXM53" s="62"/>
      <c r="EXN53" s="63"/>
      <c r="EXO53" s="63"/>
      <c r="EXP53" s="63"/>
      <c r="EXQ53" s="63"/>
      <c r="EXR53" s="63"/>
      <c r="EXS53" s="63"/>
      <c r="EXT53" s="63"/>
      <c r="EXU53" s="63"/>
      <c r="EXV53" s="63"/>
      <c r="EXW53" s="63"/>
      <c r="EXX53" s="63"/>
      <c r="EXY53" s="63"/>
      <c r="EXZ53" s="64"/>
      <c r="EYA53" s="61"/>
      <c r="EYB53" s="36"/>
      <c r="EYC53" s="11"/>
      <c r="EYD53" s="57"/>
      <c r="EYE53" s="62"/>
      <c r="EYF53" s="63"/>
      <c r="EYG53" s="63"/>
      <c r="EYH53" s="63"/>
      <c r="EYI53" s="63"/>
      <c r="EYJ53" s="63"/>
      <c r="EYK53" s="63"/>
      <c r="EYL53" s="63"/>
      <c r="EYM53" s="63"/>
      <c r="EYN53" s="63"/>
      <c r="EYO53" s="63"/>
      <c r="EYP53" s="63"/>
      <c r="EYQ53" s="63"/>
      <c r="EYR53" s="64"/>
      <c r="EYS53" s="61"/>
      <c r="EYT53" s="36"/>
      <c r="EYU53" s="11"/>
      <c r="EYV53" s="57"/>
      <c r="EYW53" s="62"/>
      <c r="EYX53" s="63"/>
      <c r="EYY53" s="63"/>
      <c r="EYZ53" s="63"/>
      <c r="EZA53" s="63"/>
      <c r="EZB53" s="63"/>
      <c r="EZC53" s="63"/>
      <c r="EZD53" s="63"/>
      <c r="EZE53" s="63"/>
      <c r="EZF53" s="63"/>
      <c r="EZG53" s="63"/>
      <c r="EZH53" s="63"/>
      <c r="EZI53" s="63"/>
      <c r="EZJ53" s="64"/>
      <c r="EZK53" s="61"/>
      <c r="EZL53" s="36"/>
      <c r="EZM53" s="11"/>
      <c r="EZN53" s="57"/>
      <c r="EZO53" s="62"/>
      <c r="EZP53" s="63"/>
      <c r="EZQ53" s="63"/>
      <c r="EZR53" s="63"/>
      <c r="EZS53" s="63"/>
      <c r="EZT53" s="63"/>
      <c r="EZU53" s="63"/>
      <c r="EZV53" s="63"/>
      <c r="EZW53" s="63"/>
      <c r="EZX53" s="63"/>
      <c r="EZY53" s="63"/>
      <c r="EZZ53" s="63"/>
      <c r="FAA53" s="63"/>
      <c r="FAB53" s="64"/>
      <c r="FAC53" s="61"/>
      <c r="FAD53" s="36"/>
      <c r="FAE53" s="11"/>
      <c r="FAF53" s="57"/>
      <c r="FAG53" s="62"/>
      <c r="FAH53" s="63"/>
      <c r="FAI53" s="63"/>
      <c r="FAJ53" s="63"/>
      <c r="FAK53" s="63"/>
      <c r="FAL53" s="63"/>
      <c r="FAM53" s="63"/>
      <c r="FAN53" s="63"/>
      <c r="FAO53" s="63"/>
      <c r="FAP53" s="63"/>
      <c r="FAQ53" s="63"/>
      <c r="FAR53" s="63"/>
      <c r="FAS53" s="63"/>
      <c r="FAT53" s="64"/>
      <c r="FAU53" s="61"/>
      <c r="FAV53" s="36"/>
      <c r="FAW53" s="11"/>
      <c r="FAX53" s="57"/>
      <c r="FAY53" s="62"/>
      <c r="FAZ53" s="63"/>
      <c r="FBA53" s="63"/>
      <c r="FBB53" s="63"/>
      <c r="FBC53" s="63"/>
      <c r="FBD53" s="63"/>
      <c r="FBE53" s="63"/>
      <c r="FBF53" s="63"/>
      <c r="FBG53" s="63"/>
      <c r="FBH53" s="63"/>
      <c r="FBI53" s="63"/>
      <c r="FBJ53" s="63"/>
      <c r="FBK53" s="63"/>
      <c r="FBL53" s="64"/>
      <c r="FBM53" s="61"/>
      <c r="FBN53" s="36"/>
      <c r="FBO53" s="11"/>
      <c r="FBP53" s="57"/>
      <c r="FBQ53" s="62"/>
      <c r="FBR53" s="63"/>
      <c r="FBS53" s="63"/>
      <c r="FBT53" s="63"/>
      <c r="FBU53" s="63"/>
      <c r="FBV53" s="63"/>
      <c r="FBW53" s="63"/>
      <c r="FBX53" s="63"/>
      <c r="FBY53" s="63"/>
      <c r="FBZ53" s="63"/>
      <c r="FCA53" s="63"/>
      <c r="FCB53" s="63"/>
      <c r="FCC53" s="63"/>
      <c r="FCD53" s="64"/>
      <c r="FCE53" s="61"/>
      <c r="FCF53" s="36"/>
      <c r="FCG53" s="11"/>
      <c r="FCH53" s="57"/>
      <c r="FCI53" s="62"/>
      <c r="FCJ53" s="63"/>
      <c r="FCK53" s="63"/>
      <c r="FCL53" s="63"/>
      <c r="FCM53" s="63"/>
      <c r="FCN53" s="63"/>
      <c r="FCO53" s="63"/>
      <c r="FCP53" s="63"/>
      <c r="FCQ53" s="63"/>
      <c r="FCR53" s="63"/>
      <c r="FCS53" s="63"/>
      <c r="FCT53" s="63"/>
      <c r="FCU53" s="63"/>
      <c r="FCV53" s="64"/>
      <c r="FCW53" s="61"/>
      <c r="FCX53" s="36"/>
      <c r="FCY53" s="11"/>
      <c r="FCZ53" s="57"/>
      <c r="FDA53" s="62"/>
      <c r="FDB53" s="63"/>
      <c r="FDC53" s="63"/>
      <c r="FDD53" s="63"/>
      <c r="FDE53" s="63"/>
      <c r="FDF53" s="63"/>
      <c r="FDG53" s="63"/>
      <c r="FDH53" s="63"/>
      <c r="FDI53" s="63"/>
      <c r="FDJ53" s="63"/>
      <c r="FDK53" s="63"/>
      <c r="FDL53" s="63"/>
      <c r="FDM53" s="63"/>
      <c r="FDN53" s="64"/>
      <c r="FDO53" s="61"/>
      <c r="FDP53" s="36"/>
      <c r="FDQ53" s="11"/>
      <c r="FDR53" s="57"/>
      <c r="FDS53" s="62"/>
      <c r="FDT53" s="63"/>
      <c r="FDU53" s="63"/>
      <c r="FDV53" s="63"/>
      <c r="FDW53" s="63"/>
      <c r="FDX53" s="63"/>
      <c r="FDY53" s="63"/>
      <c r="FDZ53" s="63"/>
      <c r="FEA53" s="63"/>
      <c r="FEB53" s="63"/>
      <c r="FEC53" s="63"/>
      <c r="FED53" s="63"/>
      <c r="FEE53" s="63"/>
      <c r="FEF53" s="64"/>
      <c r="FEG53" s="61"/>
      <c r="FEH53" s="36"/>
      <c r="FEI53" s="11"/>
      <c r="FEJ53" s="57"/>
      <c r="FEK53" s="62"/>
      <c r="FEL53" s="63"/>
      <c r="FEM53" s="63"/>
      <c r="FEN53" s="63"/>
      <c r="FEO53" s="63"/>
      <c r="FEP53" s="63"/>
      <c r="FEQ53" s="63"/>
      <c r="FER53" s="63"/>
      <c r="FES53" s="63"/>
      <c r="FET53" s="63"/>
      <c r="FEU53" s="63"/>
      <c r="FEV53" s="63"/>
      <c r="FEW53" s="63"/>
      <c r="FEX53" s="64"/>
      <c r="FEY53" s="61"/>
      <c r="FEZ53" s="36"/>
      <c r="FFA53" s="11"/>
      <c r="FFB53" s="57"/>
      <c r="FFC53" s="62"/>
      <c r="FFD53" s="63"/>
      <c r="FFE53" s="63"/>
      <c r="FFF53" s="63"/>
      <c r="FFG53" s="63"/>
      <c r="FFH53" s="63"/>
      <c r="FFI53" s="63"/>
      <c r="FFJ53" s="63"/>
      <c r="FFK53" s="63"/>
      <c r="FFL53" s="63"/>
      <c r="FFM53" s="63"/>
      <c r="FFN53" s="63"/>
      <c r="FFO53" s="63"/>
      <c r="FFP53" s="64"/>
      <c r="FFQ53" s="61"/>
      <c r="FFR53" s="36"/>
      <c r="FFS53" s="11"/>
      <c r="FFT53" s="57"/>
      <c r="FFU53" s="62"/>
      <c r="FFV53" s="63"/>
      <c r="FFW53" s="63"/>
      <c r="FFX53" s="63"/>
      <c r="FFY53" s="63"/>
      <c r="FFZ53" s="63"/>
      <c r="FGA53" s="63"/>
      <c r="FGB53" s="63"/>
      <c r="FGC53" s="63"/>
      <c r="FGD53" s="63"/>
      <c r="FGE53" s="63"/>
      <c r="FGF53" s="63"/>
      <c r="FGG53" s="63"/>
      <c r="FGH53" s="64"/>
      <c r="FGI53" s="61"/>
      <c r="FGJ53" s="36"/>
      <c r="FGK53" s="11"/>
      <c r="FGL53" s="57"/>
      <c r="FGM53" s="62"/>
      <c r="FGN53" s="63"/>
      <c r="FGO53" s="63"/>
      <c r="FGP53" s="63"/>
      <c r="FGQ53" s="63"/>
      <c r="FGR53" s="63"/>
      <c r="FGS53" s="63"/>
      <c r="FGT53" s="63"/>
      <c r="FGU53" s="63"/>
      <c r="FGV53" s="63"/>
      <c r="FGW53" s="63"/>
      <c r="FGX53" s="63"/>
      <c r="FGY53" s="63"/>
      <c r="FGZ53" s="64"/>
      <c r="FHA53" s="61"/>
      <c r="FHB53" s="36"/>
      <c r="FHC53" s="11"/>
      <c r="FHD53" s="57"/>
      <c r="FHE53" s="62"/>
      <c r="FHF53" s="63"/>
      <c r="FHG53" s="63"/>
      <c r="FHH53" s="63"/>
      <c r="FHI53" s="63"/>
      <c r="FHJ53" s="63"/>
      <c r="FHK53" s="63"/>
      <c r="FHL53" s="63"/>
      <c r="FHM53" s="63"/>
      <c r="FHN53" s="63"/>
      <c r="FHO53" s="63"/>
      <c r="FHP53" s="63"/>
      <c r="FHQ53" s="63"/>
      <c r="FHR53" s="64"/>
      <c r="FHS53" s="61"/>
      <c r="FHT53" s="36"/>
      <c r="FHU53" s="11"/>
      <c r="FHV53" s="57"/>
      <c r="FHW53" s="62"/>
      <c r="FHX53" s="63"/>
      <c r="FHY53" s="63"/>
      <c r="FHZ53" s="63"/>
      <c r="FIA53" s="63"/>
      <c r="FIB53" s="63"/>
      <c r="FIC53" s="63"/>
      <c r="FID53" s="63"/>
      <c r="FIE53" s="63"/>
      <c r="FIF53" s="63"/>
      <c r="FIG53" s="63"/>
      <c r="FIH53" s="63"/>
      <c r="FII53" s="63"/>
      <c r="FIJ53" s="64"/>
      <c r="FIK53" s="61"/>
      <c r="FIL53" s="36"/>
      <c r="FIM53" s="11"/>
      <c r="FIN53" s="57"/>
      <c r="FIO53" s="62"/>
      <c r="FIP53" s="63"/>
      <c r="FIQ53" s="63"/>
      <c r="FIR53" s="63"/>
      <c r="FIS53" s="63"/>
      <c r="FIT53" s="63"/>
      <c r="FIU53" s="63"/>
      <c r="FIV53" s="63"/>
      <c r="FIW53" s="63"/>
      <c r="FIX53" s="63"/>
      <c r="FIY53" s="63"/>
      <c r="FIZ53" s="63"/>
      <c r="FJA53" s="63"/>
      <c r="FJB53" s="64"/>
      <c r="FJC53" s="61"/>
      <c r="FJD53" s="36"/>
      <c r="FJE53" s="11"/>
      <c r="FJF53" s="57"/>
      <c r="FJG53" s="62"/>
      <c r="FJH53" s="63"/>
      <c r="FJI53" s="63"/>
      <c r="FJJ53" s="63"/>
      <c r="FJK53" s="63"/>
      <c r="FJL53" s="63"/>
      <c r="FJM53" s="63"/>
      <c r="FJN53" s="63"/>
      <c r="FJO53" s="63"/>
      <c r="FJP53" s="63"/>
      <c r="FJQ53" s="63"/>
      <c r="FJR53" s="63"/>
      <c r="FJS53" s="63"/>
      <c r="FJT53" s="64"/>
      <c r="FJU53" s="61"/>
      <c r="FJV53" s="36"/>
      <c r="FJW53" s="11"/>
      <c r="FJX53" s="57"/>
      <c r="FJY53" s="62"/>
      <c r="FJZ53" s="63"/>
      <c r="FKA53" s="63"/>
      <c r="FKB53" s="63"/>
      <c r="FKC53" s="63"/>
      <c r="FKD53" s="63"/>
      <c r="FKE53" s="63"/>
      <c r="FKF53" s="63"/>
      <c r="FKG53" s="63"/>
      <c r="FKH53" s="63"/>
      <c r="FKI53" s="63"/>
      <c r="FKJ53" s="63"/>
      <c r="FKK53" s="63"/>
      <c r="FKL53" s="64"/>
      <c r="FKM53" s="61"/>
      <c r="FKN53" s="36"/>
      <c r="FKO53" s="11"/>
      <c r="FKP53" s="57"/>
      <c r="FKQ53" s="62"/>
      <c r="FKR53" s="63"/>
      <c r="FKS53" s="63"/>
      <c r="FKT53" s="63"/>
      <c r="FKU53" s="63"/>
      <c r="FKV53" s="63"/>
      <c r="FKW53" s="63"/>
      <c r="FKX53" s="63"/>
      <c r="FKY53" s="63"/>
      <c r="FKZ53" s="63"/>
      <c r="FLA53" s="63"/>
      <c r="FLB53" s="63"/>
      <c r="FLC53" s="63"/>
      <c r="FLD53" s="64"/>
      <c r="FLE53" s="61"/>
      <c r="FLF53" s="36"/>
      <c r="FLG53" s="11"/>
      <c r="FLH53" s="57"/>
      <c r="FLI53" s="62"/>
      <c r="FLJ53" s="63"/>
      <c r="FLK53" s="63"/>
      <c r="FLL53" s="63"/>
      <c r="FLM53" s="63"/>
      <c r="FLN53" s="63"/>
      <c r="FLO53" s="63"/>
      <c r="FLP53" s="63"/>
      <c r="FLQ53" s="63"/>
      <c r="FLR53" s="63"/>
      <c r="FLS53" s="63"/>
      <c r="FLT53" s="63"/>
      <c r="FLU53" s="63"/>
      <c r="FLV53" s="64"/>
      <c r="FLW53" s="61"/>
      <c r="FLX53" s="36"/>
      <c r="FLY53" s="11"/>
      <c r="FLZ53" s="57"/>
      <c r="FMA53" s="62"/>
      <c r="FMB53" s="63"/>
      <c r="FMC53" s="63"/>
      <c r="FMD53" s="63"/>
      <c r="FME53" s="63"/>
      <c r="FMF53" s="63"/>
      <c r="FMG53" s="63"/>
      <c r="FMH53" s="63"/>
      <c r="FMI53" s="63"/>
      <c r="FMJ53" s="63"/>
      <c r="FMK53" s="63"/>
      <c r="FML53" s="63"/>
      <c r="FMM53" s="63"/>
      <c r="FMN53" s="64"/>
      <c r="FMO53" s="61"/>
      <c r="FMP53" s="36"/>
      <c r="FMQ53" s="11"/>
      <c r="FMR53" s="57"/>
      <c r="FMS53" s="62"/>
      <c r="FMT53" s="63"/>
      <c r="FMU53" s="63"/>
      <c r="FMV53" s="63"/>
      <c r="FMW53" s="63"/>
      <c r="FMX53" s="63"/>
      <c r="FMY53" s="63"/>
      <c r="FMZ53" s="63"/>
      <c r="FNA53" s="63"/>
      <c r="FNB53" s="63"/>
      <c r="FNC53" s="63"/>
      <c r="FND53" s="63"/>
      <c r="FNE53" s="63"/>
      <c r="FNF53" s="64"/>
      <c r="FNG53" s="61"/>
      <c r="FNH53" s="36"/>
      <c r="FNI53" s="11"/>
      <c r="FNJ53" s="57"/>
      <c r="FNK53" s="62"/>
      <c r="FNL53" s="63"/>
      <c r="FNM53" s="63"/>
      <c r="FNN53" s="63"/>
      <c r="FNO53" s="63"/>
      <c r="FNP53" s="63"/>
      <c r="FNQ53" s="63"/>
      <c r="FNR53" s="63"/>
      <c r="FNS53" s="63"/>
      <c r="FNT53" s="63"/>
      <c r="FNU53" s="63"/>
      <c r="FNV53" s="63"/>
      <c r="FNW53" s="63"/>
      <c r="FNX53" s="64"/>
      <c r="FNY53" s="61"/>
      <c r="FNZ53" s="36"/>
      <c r="FOA53" s="11"/>
      <c r="FOB53" s="57"/>
      <c r="FOC53" s="62"/>
      <c r="FOD53" s="63"/>
      <c r="FOE53" s="63"/>
      <c r="FOF53" s="63"/>
      <c r="FOG53" s="63"/>
      <c r="FOH53" s="63"/>
      <c r="FOI53" s="63"/>
      <c r="FOJ53" s="63"/>
      <c r="FOK53" s="63"/>
      <c r="FOL53" s="63"/>
      <c r="FOM53" s="63"/>
      <c r="FON53" s="63"/>
      <c r="FOO53" s="63"/>
      <c r="FOP53" s="64"/>
      <c r="FOQ53" s="61"/>
      <c r="FOR53" s="36"/>
      <c r="FOS53" s="11"/>
      <c r="FOT53" s="57"/>
      <c r="FOU53" s="62"/>
      <c r="FOV53" s="63"/>
      <c r="FOW53" s="63"/>
      <c r="FOX53" s="63"/>
      <c r="FOY53" s="63"/>
      <c r="FOZ53" s="63"/>
      <c r="FPA53" s="63"/>
      <c r="FPB53" s="63"/>
      <c r="FPC53" s="63"/>
      <c r="FPD53" s="63"/>
      <c r="FPE53" s="63"/>
      <c r="FPF53" s="63"/>
      <c r="FPG53" s="63"/>
      <c r="FPH53" s="64"/>
      <c r="FPI53" s="61"/>
      <c r="FPJ53" s="36"/>
      <c r="FPK53" s="11"/>
      <c r="FPL53" s="57"/>
      <c r="FPM53" s="62"/>
      <c r="FPN53" s="63"/>
      <c r="FPO53" s="63"/>
      <c r="FPP53" s="63"/>
      <c r="FPQ53" s="63"/>
      <c r="FPR53" s="63"/>
      <c r="FPS53" s="63"/>
      <c r="FPT53" s="63"/>
      <c r="FPU53" s="63"/>
      <c r="FPV53" s="63"/>
      <c r="FPW53" s="63"/>
      <c r="FPX53" s="63"/>
      <c r="FPY53" s="63"/>
      <c r="FPZ53" s="64"/>
      <c r="FQA53" s="61"/>
      <c r="FQB53" s="36"/>
      <c r="FQC53" s="11"/>
      <c r="FQD53" s="57"/>
      <c r="FQE53" s="62"/>
      <c r="FQF53" s="63"/>
      <c r="FQG53" s="63"/>
      <c r="FQH53" s="63"/>
      <c r="FQI53" s="63"/>
      <c r="FQJ53" s="63"/>
      <c r="FQK53" s="63"/>
      <c r="FQL53" s="63"/>
      <c r="FQM53" s="63"/>
      <c r="FQN53" s="63"/>
      <c r="FQO53" s="63"/>
      <c r="FQP53" s="63"/>
      <c r="FQQ53" s="63"/>
      <c r="FQR53" s="64"/>
      <c r="FQS53" s="61"/>
      <c r="FQT53" s="36"/>
      <c r="FQU53" s="11"/>
      <c r="FQV53" s="57"/>
      <c r="FQW53" s="62"/>
      <c r="FQX53" s="63"/>
      <c r="FQY53" s="63"/>
      <c r="FQZ53" s="63"/>
      <c r="FRA53" s="63"/>
      <c r="FRB53" s="63"/>
      <c r="FRC53" s="63"/>
      <c r="FRD53" s="63"/>
      <c r="FRE53" s="63"/>
      <c r="FRF53" s="63"/>
      <c r="FRG53" s="63"/>
      <c r="FRH53" s="63"/>
      <c r="FRI53" s="63"/>
      <c r="FRJ53" s="64"/>
      <c r="FRK53" s="61"/>
      <c r="FRL53" s="36"/>
      <c r="FRM53" s="11"/>
      <c r="FRN53" s="57"/>
      <c r="FRO53" s="62"/>
      <c r="FRP53" s="63"/>
      <c r="FRQ53" s="63"/>
      <c r="FRR53" s="63"/>
      <c r="FRS53" s="63"/>
      <c r="FRT53" s="63"/>
      <c r="FRU53" s="63"/>
      <c r="FRV53" s="63"/>
      <c r="FRW53" s="63"/>
      <c r="FRX53" s="63"/>
      <c r="FRY53" s="63"/>
      <c r="FRZ53" s="63"/>
      <c r="FSA53" s="63"/>
      <c r="FSB53" s="64"/>
      <c r="FSC53" s="61"/>
      <c r="FSD53" s="36"/>
      <c r="FSE53" s="11"/>
      <c r="FSF53" s="57"/>
      <c r="FSG53" s="62"/>
      <c r="FSH53" s="63"/>
      <c r="FSI53" s="63"/>
      <c r="FSJ53" s="63"/>
      <c r="FSK53" s="63"/>
      <c r="FSL53" s="63"/>
      <c r="FSM53" s="63"/>
      <c r="FSN53" s="63"/>
      <c r="FSO53" s="63"/>
      <c r="FSP53" s="63"/>
      <c r="FSQ53" s="63"/>
      <c r="FSR53" s="63"/>
      <c r="FSS53" s="63"/>
      <c r="FST53" s="64"/>
      <c r="FSU53" s="61"/>
      <c r="FSV53" s="36"/>
      <c r="FSW53" s="11"/>
      <c r="FSX53" s="57"/>
      <c r="FSY53" s="62"/>
      <c r="FSZ53" s="63"/>
      <c r="FTA53" s="63"/>
      <c r="FTB53" s="63"/>
      <c r="FTC53" s="63"/>
      <c r="FTD53" s="63"/>
      <c r="FTE53" s="63"/>
      <c r="FTF53" s="63"/>
      <c r="FTG53" s="63"/>
      <c r="FTH53" s="63"/>
      <c r="FTI53" s="63"/>
      <c r="FTJ53" s="63"/>
      <c r="FTK53" s="63"/>
      <c r="FTL53" s="64"/>
      <c r="FTM53" s="61"/>
      <c r="FTN53" s="36"/>
      <c r="FTO53" s="11"/>
      <c r="FTP53" s="57"/>
      <c r="FTQ53" s="62"/>
      <c r="FTR53" s="63"/>
      <c r="FTS53" s="63"/>
      <c r="FTT53" s="63"/>
      <c r="FTU53" s="63"/>
      <c r="FTV53" s="63"/>
      <c r="FTW53" s="63"/>
      <c r="FTX53" s="63"/>
      <c r="FTY53" s="63"/>
      <c r="FTZ53" s="63"/>
      <c r="FUA53" s="63"/>
      <c r="FUB53" s="63"/>
      <c r="FUC53" s="63"/>
      <c r="FUD53" s="64"/>
      <c r="FUE53" s="61"/>
      <c r="FUF53" s="36"/>
      <c r="FUG53" s="11"/>
      <c r="FUH53" s="57"/>
      <c r="FUI53" s="62"/>
      <c r="FUJ53" s="63"/>
      <c r="FUK53" s="63"/>
      <c r="FUL53" s="63"/>
      <c r="FUM53" s="63"/>
      <c r="FUN53" s="63"/>
      <c r="FUO53" s="63"/>
      <c r="FUP53" s="63"/>
      <c r="FUQ53" s="63"/>
      <c r="FUR53" s="63"/>
      <c r="FUS53" s="63"/>
      <c r="FUT53" s="63"/>
      <c r="FUU53" s="63"/>
      <c r="FUV53" s="64"/>
      <c r="FUW53" s="61"/>
      <c r="FUX53" s="36"/>
      <c r="FUY53" s="11"/>
      <c r="FUZ53" s="57"/>
      <c r="FVA53" s="62"/>
      <c r="FVB53" s="63"/>
      <c r="FVC53" s="63"/>
      <c r="FVD53" s="63"/>
      <c r="FVE53" s="63"/>
      <c r="FVF53" s="63"/>
      <c r="FVG53" s="63"/>
      <c r="FVH53" s="63"/>
      <c r="FVI53" s="63"/>
      <c r="FVJ53" s="63"/>
      <c r="FVK53" s="63"/>
      <c r="FVL53" s="63"/>
      <c r="FVM53" s="63"/>
      <c r="FVN53" s="64"/>
      <c r="FVO53" s="61"/>
      <c r="FVP53" s="36"/>
      <c r="FVQ53" s="11"/>
      <c r="FVR53" s="57"/>
      <c r="FVS53" s="62"/>
      <c r="FVT53" s="63"/>
      <c r="FVU53" s="63"/>
      <c r="FVV53" s="63"/>
      <c r="FVW53" s="63"/>
      <c r="FVX53" s="63"/>
      <c r="FVY53" s="63"/>
      <c r="FVZ53" s="63"/>
      <c r="FWA53" s="63"/>
      <c r="FWB53" s="63"/>
      <c r="FWC53" s="63"/>
      <c r="FWD53" s="63"/>
      <c r="FWE53" s="63"/>
      <c r="FWF53" s="64"/>
      <c r="FWG53" s="61"/>
      <c r="FWH53" s="36"/>
      <c r="FWI53" s="11"/>
      <c r="FWJ53" s="57"/>
      <c r="FWK53" s="62"/>
      <c r="FWL53" s="63"/>
      <c r="FWM53" s="63"/>
      <c r="FWN53" s="63"/>
      <c r="FWO53" s="63"/>
      <c r="FWP53" s="63"/>
      <c r="FWQ53" s="63"/>
      <c r="FWR53" s="63"/>
      <c r="FWS53" s="63"/>
      <c r="FWT53" s="63"/>
      <c r="FWU53" s="63"/>
      <c r="FWV53" s="63"/>
      <c r="FWW53" s="63"/>
      <c r="FWX53" s="64"/>
      <c r="FWY53" s="61"/>
      <c r="FWZ53" s="36"/>
      <c r="FXA53" s="11"/>
      <c r="FXB53" s="57"/>
      <c r="FXC53" s="62"/>
      <c r="FXD53" s="63"/>
      <c r="FXE53" s="63"/>
      <c r="FXF53" s="63"/>
      <c r="FXG53" s="63"/>
      <c r="FXH53" s="63"/>
      <c r="FXI53" s="63"/>
      <c r="FXJ53" s="63"/>
      <c r="FXK53" s="63"/>
      <c r="FXL53" s="63"/>
      <c r="FXM53" s="63"/>
      <c r="FXN53" s="63"/>
      <c r="FXO53" s="63"/>
      <c r="FXP53" s="64"/>
      <c r="FXQ53" s="61"/>
      <c r="FXR53" s="36"/>
      <c r="FXS53" s="11"/>
      <c r="FXT53" s="57"/>
      <c r="FXU53" s="62"/>
      <c r="FXV53" s="63"/>
      <c r="FXW53" s="63"/>
      <c r="FXX53" s="63"/>
      <c r="FXY53" s="63"/>
      <c r="FXZ53" s="63"/>
      <c r="FYA53" s="63"/>
      <c r="FYB53" s="63"/>
      <c r="FYC53" s="63"/>
      <c r="FYD53" s="63"/>
      <c r="FYE53" s="63"/>
      <c r="FYF53" s="63"/>
      <c r="FYG53" s="63"/>
      <c r="FYH53" s="64"/>
      <c r="FYI53" s="61"/>
      <c r="FYJ53" s="36"/>
      <c r="FYK53" s="11"/>
      <c r="FYL53" s="57"/>
      <c r="FYM53" s="62"/>
      <c r="FYN53" s="63"/>
      <c r="FYO53" s="63"/>
      <c r="FYP53" s="63"/>
      <c r="FYQ53" s="63"/>
      <c r="FYR53" s="63"/>
      <c r="FYS53" s="63"/>
      <c r="FYT53" s="63"/>
      <c r="FYU53" s="63"/>
      <c r="FYV53" s="63"/>
      <c r="FYW53" s="63"/>
      <c r="FYX53" s="63"/>
      <c r="FYY53" s="63"/>
      <c r="FYZ53" s="64"/>
      <c r="FZA53" s="61"/>
      <c r="FZB53" s="36"/>
      <c r="FZC53" s="11"/>
      <c r="FZD53" s="57"/>
      <c r="FZE53" s="62"/>
      <c r="FZF53" s="63"/>
      <c r="FZG53" s="63"/>
      <c r="FZH53" s="63"/>
      <c r="FZI53" s="63"/>
      <c r="FZJ53" s="63"/>
      <c r="FZK53" s="63"/>
      <c r="FZL53" s="63"/>
      <c r="FZM53" s="63"/>
      <c r="FZN53" s="63"/>
      <c r="FZO53" s="63"/>
      <c r="FZP53" s="63"/>
      <c r="FZQ53" s="63"/>
      <c r="FZR53" s="64"/>
      <c r="FZS53" s="61"/>
      <c r="FZT53" s="36"/>
      <c r="FZU53" s="11"/>
      <c r="FZV53" s="57"/>
      <c r="FZW53" s="62"/>
      <c r="FZX53" s="63"/>
      <c r="FZY53" s="63"/>
      <c r="FZZ53" s="63"/>
      <c r="GAA53" s="63"/>
      <c r="GAB53" s="63"/>
      <c r="GAC53" s="63"/>
      <c r="GAD53" s="63"/>
      <c r="GAE53" s="63"/>
      <c r="GAF53" s="63"/>
      <c r="GAG53" s="63"/>
      <c r="GAH53" s="63"/>
      <c r="GAI53" s="63"/>
      <c r="GAJ53" s="64"/>
      <c r="GAK53" s="61"/>
      <c r="GAL53" s="36"/>
      <c r="GAM53" s="11"/>
      <c r="GAN53" s="57"/>
      <c r="GAO53" s="62"/>
      <c r="GAP53" s="63"/>
      <c r="GAQ53" s="63"/>
      <c r="GAR53" s="63"/>
      <c r="GAS53" s="63"/>
      <c r="GAT53" s="63"/>
      <c r="GAU53" s="63"/>
      <c r="GAV53" s="63"/>
      <c r="GAW53" s="63"/>
      <c r="GAX53" s="63"/>
      <c r="GAY53" s="63"/>
      <c r="GAZ53" s="63"/>
      <c r="GBA53" s="63"/>
      <c r="GBB53" s="64"/>
      <c r="GBC53" s="61"/>
      <c r="GBD53" s="36"/>
      <c r="GBE53" s="11"/>
      <c r="GBF53" s="57"/>
      <c r="GBG53" s="62"/>
      <c r="GBH53" s="63"/>
      <c r="GBI53" s="63"/>
      <c r="GBJ53" s="63"/>
      <c r="GBK53" s="63"/>
      <c r="GBL53" s="63"/>
      <c r="GBM53" s="63"/>
      <c r="GBN53" s="63"/>
      <c r="GBO53" s="63"/>
      <c r="GBP53" s="63"/>
      <c r="GBQ53" s="63"/>
      <c r="GBR53" s="63"/>
      <c r="GBS53" s="63"/>
      <c r="GBT53" s="64"/>
      <c r="GBU53" s="61"/>
      <c r="GBV53" s="36"/>
      <c r="GBW53" s="11"/>
      <c r="GBX53" s="57"/>
      <c r="GBY53" s="62"/>
      <c r="GBZ53" s="63"/>
      <c r="GCA53" s="63"/>
      <c r="GCB53" s="63"/>
      <c r="GCC53" s="63"/>
      <c r="GCD53" s="63"/>
      <c r="GCE53" s="63"/>
      <c r="GCF53" s="63"/>
      <c r="GCG53" s="63"/>
      <c r="GCH53" s="63"/>
      <c r="GCI53" s="63"/>
      <c r="GCJ53" s="63"/>
      <c r="GCK53" s="63"/>
      <c r="GCL53" s="64"/>
      <c r="GCM53" s="61"/>
      <c r="GCN53" s="36"/>
      <c r="GCO53" s="11"/>
      <c r="GCP53" s="57"/>
      <c r="GCQ53" s="62"/>
      <c r="GCR53" s="63"/>
      <c r="GCS53" s="63"/>
      <c r="GCT53" s="63"/>
      <c r="GCU53" s="63"/>
      <c r="GCV53" s="63"/>
      <c r="GCW53" s="63"/>
      <c r="GCX53" s="63"/>
      <c r="GCY53" s="63"/>
      <c r="GCZ53" s="63"/>
      <c r="GDA53" s="63"/>
      <c r="GDB53" s="63"/>
      <c r="GDC53" s="63"/>
      <c r="GDD53" s="64"/>
      <c r="GDE53" s="61"/>
      <c r="GDF53" s="36"/>
      <c r="GDG53" s="11"/>
      <c r="GDH53" s="57"/>
      <c r="GDI53" s="62"/>
      <c r="GDJ53" s="63"/>
      <c r="GDK53" s="63"/>
      <c r="GDL53" s="63"/>
      <c r="GDM53" s="63"/>
      <c r="GDN53" s="63"/>
      <c r="GDO53" s="63"/>
      <c r="GDP53" s="63"/>
      <c r="GDQ53" s="63"/>
      <c r="GDR53" s="63"/>
      <c r="GDS53" s="63"/>
      <c r="GDT53" s="63"/>
      <c r="GDU53" s="63"/>
      <c r="GDV53" s="64"/>
      <c r="GDW53" s="61"/>
      <c r="GDX53" s="36"/>
      <c r="GDY53" s="11"/>
      <c r="GDZ53" s="57"/>
      <c r="GEA53" s="62"/>
      <c r="GEB53" s="63"/>
      <c r="GEC53" s="63"/>
      <c r="GED53" s="63"/>
      <c r="GEE53" s="63"/>
      <c r="GEF53" s="63"/>
      <c r="GEG53" s="63"/>
      <c r="GEH53" s="63"/>
      <c r="GEI53" s="63"/>
      <c r="GEJ53" s="63"/>
      <c r="GEK53" s="63"/>
      <c r="GEL53" s="63"/>
      <c r="GEM53" s="63"/>
      <c r="GEN53" s="64"/>
      <c r="GEO53" s="61"/>
      <c r="GEP53" s="36"/>
      <c r="GEQ53" s="11"/>
      <c r="GER53" s="57"/>
      <c r="GES53" s="62"/>
      <c r="GET53" s="63"/>
      <c r="GEU53" s="63"/>
      <c r="GEV53" s="63"/>
      <c r="GEW53" s="63"/>
      <c r="GEX53" s="63"/>
      <c r="GEY53" s="63"/>
      <c r="GEZ53" s="63"/>
      <c r="GFA53" s="63"/>
      <c r="GFB53" s="63"/>
      <c r="GFC53" s="63"/>
      <c r="GFD53" s="63"/>
      <c r="GFE53" s="63"/>
      <c r="GFF53" s="64"/>
      <c r="GFG53" s="61"/>
      <c r="GFH53" s="36"/>
      <c r="GFI53" s="11"/>
      <c r="GFJ53" s="57"/>
      <c r="GFK53" s="62"/>
      <c r="GFL53" s="63"/>
      <c r="GFM53" s="63"/>
      <c r="GFN53" s="63"/>
      <c r="GFO53" s="63"/>
      <c r="GFP53" s="63"/>
      <c r="GFQ53" s="63"/>
      <c r="GFR53" s="63"/>
      <c r="GFS53" s="63"/>
      <c r="GFT53" s="63"/>
      <c r="GFU53" s="63"/>
      <c r="GFV53" s="63"/>
      <c r="GFW53" s="63"/>
      <c r="GFX53" s="64"/>
      <c r="GFY53" s="61"/>
      <c r="GFZ53" s="36"/>
      <c r="GGA53" s="11"/>
      <c r="GGB53" s="57"/>
      <c r="GGC53" s="62"/>
      <c r="GGD53" s="63"/>
      <c r="GGE53" s="63"/>
      <c r="GGF53" s="63"/>
      <c r="GGG53" s="63"/>
      <c r="GGH53" s="63"/>
      <c r="GGI53" s="63"/>
      <c r="GGJ53" s="63"/>
      <c r="GGK53" s="63"/>
      <c r="GGL53" s="63"/>
      <c r="GGM53" s="63"/>
      <c r="GGN53" s="63"/>
      <c r="GGO53" s="63"/>
      <c r="GGP53" s="64"/>
      <c r="GGQ53" s="61"/>
      <c r="GGR53" s="36"/>
      <c r="GGS53" s="11"/>
      <c r="GGT53" s="57"/>
      <c r="GGU53" s="62"/>
      <c r="GGV53" s="63"/>
      <c r="GGW53" s="63"/>
      <c r="GGX53" s="63"/>
      <c r="GGY53" s="63"/>
      <c r="GGZ53" s="63"/>
      <c r="GHA53" s="63"/>
      <c r="GHB53" s="63"/>
      <c r="GHC53" s="63"/>
      <c r="GHD53" s="63"/>
      <c r="GHE53" s="63"/>
      <c r="GHF53" s="63"/>
      <c r="GHG53" s="63"/>
      <c r="GHH53" s="64"/>
      <c r="GHI53" s="61"/>
      <c r="GHJ53" s="36"/>
      <c r="GHK53" s="11"/>
      <c r="GHL53" s="57"/>
      <c r="GHM53" s="62"/>
      <c r="GHN53" s="63"/>
      <c r="GHO53" s="63"/>
      <c r="GHP53" s="63"/>
      <c r="GHQ53" s="63"/>
      <c r="GHR53" s="63"/>
      <c r="GHS53" s="63"/>
      <c r="GHT53" s="63"/>
      <c r="GHU53" s="63"/>
      <c r="GHV53" s="63"/>
      <c r="GHW53" s="63"/>
      <c r="GHX53" s="63"/>
      <c r="GHY53" s="63"/>
      <c r="GHZ53" s="64"/>
      <c r="GIA53" s="61"/>
      <c r="GIB53" s="36"/>
      <c r="GIC53" s="11"/>
      <c r="GID53" s="57"/>
      <c r="GIE53" s="62"/>
      <c r="GIF53" s="63"/>
      <c r="GIG53" s="63"/>
      <c r="GIH53" s="63"/>
      <c r="GII53" s="63"/>
      <c r="GIJ53" s="63"/>
      <c r="GIK53" s="63"/>
      <c r="GIL53" s="63"/>
      <c r="GIM53" s="63"/>
      <c r="GIN53" s="63"/>
      <c r="GIO53" s="63"/>
      <c r="GIP53" s="63"/>
      <c r="GIQ53" s="63"/>
      <c r="GIR53" s="64"/>
      <c r="GIS53" s="61"/>
      <c r="GIT53" s="36"/>
      <c r="GIU53" s="11"/>
      <c r="GIV53" s="57"/>
      <c r="GIW53" s="62"/>
      <c r="GIX53" s="63"/>
      <c r="GIY53" s="63"/>
      <c r="GIZ53" s="63"/>
      <c r="GJA53" s="63"/>
      <c r="GJB53" s="63"/>
      <c r="GJC53" s="63"/>
      <c r="GJD53" s="63"/>
      <c r="GJE53" s="63"/>
      <c r="GJF53" s="63"/>
      <c r="GJG53" s="63"/>
      <c r="GJH53" s="63"/>
      <c r="GJI53" s="63"/>
      <c r="GJJ53" s="64"/>
      <c r="GJK53" s="61"/>
      <c r="GJL53" s="36"/>
      <c r="GJM53" s="11"/>
      <c r="GJN53" s="57"/>
      <c r="GJO53" s="62"/>
      <c r="GJP53" s="63"/>
      <c r="GJQ53" s="63"/>
      <c r="GJR53" s="63"/>
      <c r="GJS53" s="63"/>
      <c r="GJT53" s="63"/>
      <c r="GJU53" s="63"/>
      <c r="GJV53" s="63"/>
      <c r="GJW53" s="63"/>
      <c r="GJX53" s="63"/>
      <c r="GJY53" s="63"/>
      <c r="GJZ53" s="63"/>
      <c r="GKA53" s="63"/>
      <c r="GKB53" s="64"/>
      <c r="GKC53" s="61"/>
      <c r="GKD53" s="36"/>
      <c r="GKE53" s="11"/>
      <c r="GKF53" s="57"/>
      <c r="GKG53" s="62"/>
      <c r="GKH53" s="63"/>
      <c r="GKI53" s="63"/>
      <c r="GKJ53" s="63"/>
      <c r="GKK53" s="63"/>
      <c r="GKL53" s="63"/>
      <c r="GKM53" s="63"/>
      <c r="GKN53" s="63"/>
      <c r="GKO53" s="63"/>
      <c r="GKP53" s="63"/>
      <c r="GKQ53" s="63"/>
      <c r="GKR53" s="63"/>
      <c r="GKS53" s="63"/>
      <c r="GKT53" s="64"/>
      <c r="GKU53" s="61"/>
      <c r="GKV53" s="36"/>
      <c r="GKW53" s="11"/>
      <c r="GKX53" s="57"/>
      <c r="GKY53" s="62"/>
      <c r="GKZ53" s="63"/>
      <c r="GLA53" s="63"/>
      <c r="GLB53" s="63"/>
      <c r="GLC53" s="63"/>
      <c r="GLD53" s="63"/>
      <c r="GLE53" s="63"/>
      <c r="GLF53" s="63"/>
      <c r="GLG53" s="63"/>
      <c r="GLH53" s="63"/>
      <c r="GLI53" s="63"/>
      <c r="GLJ53" s="63"/>
      <c r="GLK53" s="63"/>
      <c r="GLL53" s="64"/>
      <c r="GLM53" s="61"/>
      <c r="GLN53" s="36"/>
      <c r="GLO53" s="11"/>
      <c r="GLP53" s="57"/>
      <c r="GLQ53" s="62"/>
      <c r="GLR53" s="63"/>
      <c r="GLS53" s="63"/>
      <c r="GLT53" s="63"/>
      <c r="GLU53" s="63"/>
      <c r="GLV53" s="63"/>
      <c r="GLW53" s="63"/>
      <c r="GLX53" s="63"/>
      <c r="GLY53" s="63"/>
      <c r="GLZ53" s="63"/>
      <c r="GMA53" s="63"/>
      <c r="GMB53" s="63"/>
      <c r="GMC53" s="63"/>
      <c r="GMD53" s="64"/>
      <c r="GME53" s="61"/>
      <c r="GMF53" s="36"/>
      <c r="GMG53" s="11"/>
      <c r="GMH53" s="57"/>
      <c r="GMI53" s="62"/>
      <c r="GMJ53" s="63"/>
      <c r="GMK53" s="63"/>
      <c r="GML53" s="63"/>
      <c r="GMM53" s="63"/>
      <c r="GMN53" s="63"/>
      <c r="GMO53" s="63"/>
      <c r="GMP53" s="63"/>
      <c r="GMQ53" s="63"/>
      <c r="GMR53" s="63"/>
      <c r="GMS53" s="63"/>
      <c r="GMT53" s="63"/>
      <c r="GMU53" s="63"/>
      <c r="GMV53" s="64"/>
      <c r="GMW53" s="61"/>
      <c r="GMX53" s="36"/>
      <c r="GMY53" s="11"/>
      <c r="GMZ53" s="57"/>
      <c r="GNA53" s="62"/>
      <c r="GNB53" s="63"/>
      <c r="GNC53" s="63"/>
      <c r="GND53" s="63"/>
      <c r="GNE53" s="63"/>
      <c r="GNF53" s="63"/>
      <c r="GNG53" s="63"/>
      <c r="GNH53" s="63"/>
      <c r="GNI53" s="63"/>
      <c r="GNJ53" s="63"/>
      <c r="GNK53" s="63"/>
      <c r="GNL53" s="63"/>
      <c r="GNM53" s="63"/>
      <c r="GNN53" s="64"/>
      <c r="GNO53" s="61"/>
      <c r="GNP53" s="36"/>
      <c r="GNQ53" s="11"/>
      <c r="GNR53" s="57"/>
      <c r="GNS53" s="62"/>
      <c r="GNT53" s="63"/>
      <c r="GNU53" s="63"/>
      <c r="GNV53" s="63"/>
      <c r="GNW53" s="63"/>
      <c r="GNX53" s="63"/>
      <c r="GNY53" s="63"/>
      <c r="GNZ53" s="63"/>
      <c r="GOA53" s="63"/>
      <c r="GOB53" s="63"/>
      <c r="GOC53" s="63"/>
      <c r="GOD53" s="63"/>
      <c r="GOE53" s="63"/>
      <c r="GOF53" s="64"/>
      <c r="GOG53" s="61"/>
      <c r="GOH53" s="36"/>
      <c r="GOI53" s="11"/>
      <c r="GOJ53" s="57"/>
      <c r="GOK53" s="62"/>
      <c r="GOL53" s="63"/>
      <c r="GOM53" s="63"/>
      <c r="GON53" s="63"/>
      <c r="GOO53" s="63"/>
      <c r="GOP53" s="63"/>
      <c r="GOQ53" s="63"/>
      <c r="GOR53" s="63"/>
      <c r="GOS53" s="63"/>
      <c r="GOT53" s="63"/>
      <c r="GOU53" s="63"/>
      <c r="GOV53" s="63"/>
      <c r="GOW53" s="63"/>
      <c r="GOX53" s="64"/>
      <c r="GOY53" s="61"/>
      <c r="GOZ53" s="36"/>
      <c r="GPA53" s="11"/>
      <c r="GPB53" s="57"/>
      <c r="GPC53" s="62"/>
      <c r="GPD53" s="63"/>
      <c r="GPE53" s="63"/>
      <c r="GPF53" s="63"/>
      <c r="GPG53" s="63"/>
      <c r="GPH53" s="63"/>
      <c r="GPI53" s="63"/>
      <c r="GPJ53" s="63"/>
      <c r="GPK53" s="63"/>
      <c r="GPL53" s="63"/>
      <c r="GPM53" s="63"/>
      <c r="GPN53" s="63"/>
      <c r="GPO53" s="63"/>
      <c r="GPP53" s="64"/>
      <c r="GPQ53" s="61"/>
      <c r="GPR53" s="36"/>
      <c r="GPS53" s="11"/>
      <c r="GPT53" s="57"/>
      <c r="GPU53" s="62"/>
      <c r="GPV53" s="63"/>
      <c r="GPW53" s="63"/>
      <c r="GPX53" s="63"/>
      <c r="GPY53" s="63"/>
      <c r="GPZ53" s="63"/>
      <c r="GQA53" s="63"/>
      <c r="GQB53" s="63"/>
      <c r="GQC53" s="63"/>
      <c r="GQD53" s="63"/>
      <c r="GQE53" s="63"/>
      <c r="GQF53" s="63"/>
      <c r="GQG53" s="63"/>
      <c r="GQH53" s="64"/>
      <c r="GQI53" s="61"/>
      <c r="GQJ53" s="36"/>
      <c r="GQK53" s="11"/>
      <c r="GQL53" s="57"/>
      <c r="GQM53" s="62"/>
      <c r="GQN53" s="63"/>
      <c r="GQO53" s="63"/>
      <c r="GQP53" s="63"/>
      <c r="GQQ53" s="63"/>
      <c r="GQR53" s="63"/>
      <c r="GQS53" s="63"/>
      <c r="GQT53" s="63"/>
      <c r="GQU53" s="63"/>
      <c r="GQV53" s="63"/>
      <c r="GQW53" s="63"/>
      <c r="GQX53" s="63"/>
      <c r="GQY53" s="63"/>
      <c r="GQZ53" s="64"/>
      <c r="GRA53" s="61"/>
      <c r="GRB53" s="36"/>
      <c r="GRC53" s="11"/>
      <c r="GRD53" s="57"/>
      <c r="GRE53" s="62"/>
      <c r="GRF53" s="63"/>
      <c r="GRG53" s="63"/>
      <c r="GRH53" s="63"/>
      <c r="GRI53" s="63"/>
      <c r="GRJ53" s="63"/>
      <c r="GRK53" s="63"/>
      <c r="GRL53" s="63"/>
      <c r="GRM53" s="63"/>
      <c r="GRN53" s="63"/>
      <c r="GRO53" s="63"/>
      <c r="GRP53" s="63"/>
      <c r="GRQ53" s="63"/>
      <c r="GRR53" s="64"/>
      <c r="GRS53" s="61"/>
      <c r="GRT53" s="36"/>
      <c r="GRU53" s="11"/>
      <c r="GRV53" s="57"/>
      <c r="GRW53" s="62"/>
      <c r="GRX53" s="63"/>
      <c r="GRY53" s="63"/>
      <c r="GRZ53" s="63"/>
      <c r="GSA53" s="63"/>
      <c r="GSB53" s="63"/>
      <c r="GSC53" s="63"/>
      <c r="GSD53" s="63"/>
      <c r="GSE53" s="63"/>
      <c r="GSF53" s="63"/>
      <c r="GSG53" s="63"/>
      <c r="GSH53" s="63"/>
      <c r="GSI53" s="63"/>
      <c r="GSJ53" s="64"/>
      <c r="GSK53" s="61"/>
      <c r="GSL53" s="36"/>
      <c r="GSM53" s="11"/>
      <c r="GSN53" s="57"/>
      <c r="GSO53" s="62"/>
      <c r="GSP53" s="63"/>
      <c r="GSQ53" s="63"/>
      <c r="GSR53" s="63"/>
      <c r="GSS53" s="63"/>
      <c r="GST53" s="63"/>
      <c r="GSU53" s="63"/>
      <c r="GSV53" s="63"/>
      <c r="GSW53" s="63"/>
      <c r="GSX53" s="63"/>
      <c r="GSY53" s="63"/>
      <c r="GSZ53" s="63"/>
      <c r="GTA53" s="63"/>
      <c r="GTB53" s="64"/>
      <c r="GTC53" s="61"/>
      <c r="GTD53" s="36"/>
      <c r="GTE53" s="11"/>
      <c r="GTF53" s="57"/>
      <c r="GTG53" s="62"/>
      <c r="GTH53" s="63"/>
      <c r="GTI53" s="63"/>
      <c r="GTJ53" s="63"/>
      <c r="GTK53" s="63"/>
      <c r="GTL53" s="63"/>
      <c r="GTM53" s="63"/>
      <c r="GTN53" s="63"/>
      <c r="GTO53" s="63"/>
      <c r="GTP53" s="63"/>
      <c r="GTQ53" s="63"/>
      <c r="GTR53" s="63"/>
      <c r="GTS53" s="63"/>
      <c r="GTT53" s="64"/>
      <c r="GTU53" s="61"/>
      <c r="GTV53" s="36"/>
      <c r="GTW53" s="11"/>
      <c r="GTX53" s="57"/>
      <c r="GTY53" s="62"/>
      <c r="GTZ53" s="63"/>
      <c r="GUA53" s="63"/>
      <c r="GUB53" s="63"/>
      <c r="GUC53" s="63"/>
      <c r="GUD53" s="63"/>
      <c r="GUE53" s="63"/>
      <c r="GUF53" s="63"/>
      <c r="GUG53" s="63"/>
      <c r="GUH53" s="63"/>
      <c r="GUI53" s="63"/>
      <c r="GUJ53" s="63"/>
      <c r="GUK53" s="63"/>
      <c r="GUL53" s="64"/>
      <c r="GUM53" s="61"/>
      <c r="GUN53" s="36"/>
      <c r="GUO53" s="11"/>
      <c r="GUP53" s="57"/>
      <c r="GUQ53" s="62"/>
      <c r="GUR53" s="63"/>
      <c r="GUS53" s="63"/>
      <c r="GUT53" s="63"/>
      <c r="GUU53" s="63"/>
      <c r="GUV53" s="63"/>
      <c r="GUW53" s="63"/>
      <c r="GUX53" s="63"/>
      <c r="GUY53" s="63"/>
      <c r="GUZ53" s="63"/>
      <c r="GVA53" s="63"/>
      <c r="GVB53" s="63"/>
      <c r="GVC53" s="63"/>
      <c r="GVD53" s="64"/>
      <c r="GVE53" s="61"/>
      <c r="GVF53" s="36"/>
      <c r="GVG53" s="11"/>
      <c r="GVH53" s="57"/>
      <c r="GVI53" s="62"/>
      <c r="GVJ53" s="63"/>
      <c r="GVK53" s="63"/>
      <c r="GVL53" s="63"/>
      <c r="GVM53" s="63"/>
      <c r="GVN53" s="63"/>
      <c r="GVO53" s="63"/>
      <c r="GVP53" s="63"/>
      <c r="GVQ53" s="63"/>
      <c r="GVR53" s="63"/>
      <c r="GVS53" s="63"/>
      <c r="GVT53" s="63"/>
      <c r="GVU53" s="63"/>
      <c r="GVV53" s="64"/>
      <c r="GVW53" s="61"/>
      <c r="GVX53" s="36"/>
      <c r="GVY53" s="11"/>
      <c r="GVZ53" s="57"/>
      <c r="GWA53" s="62"/>
      <c r="GWB53" s="63"/>
      <c r="GWC53" s="63"/>
      <c r="GWD53" s="63"/>
      <c r="GWE53" s="63"/>
      <c r="GWF53" s="63"/>
      <c r="GWG53" s="63"/>
      <c r="GWH53" s="63"/>
      <c r="GWI53" s="63"/>
      <c r="GWJ53" s="63"/>
      <c r="GWK53" s="63"/>
      <c r="GWL53" s="63"/>
      <c r="GWM53" s="63"/>
      <c r="GWN53" s="64"/>
      <c r="GWO53" s="61"/>
      <c r="GWP53" s="36"/>
      <c r="GWQ53" s="11"/>
      <c r="GWR53" s="57"/>
      <c r="GWS53" s="62"/>
      <c r="GWT53" s="63"/>
      <c r="GWU53" s="63"/>
      <c r="GWV53" s="63"/>
      <c r="GWW53" s="63"/>
      <c r="GWX53" s="63"/>
      <c r="GWY53" s="63"/>
      <c r="GWZ53" s="63"/>
      <c r="GXA53" s="63"/>
      <c r="GXB53" s="63"/>
      <c r="GXC53" s="63"/>
      <c r="GXD53" s="63"/>
      <c r="GXE53" s="63"/>
      <c r="GXF53" s="64"/>
      <c r="GXG53" s="61"/>
      <c r="GXH53" s="36"/>
      <c r="GXI53" s="11"/>
      <c r="GXJ53" s="57"/>
      <c r="GXK53" s="62"/>
      <c r="GXL53" s="63"/>
      <c r="GXM53" s="63"/>
      <c r="GXN53" s="63"/>
      <c r="GXO53" s="63"/>
      <c r="GXP53" s="63"/>
      <c r="GXQ53" s="63"/>
      <c r="GXR53" s="63"/>
      <c r="GXS53" s="63"/>
      <c r="GXT53" s="63"/>
      <c r="GXU53" s="63"/>
      <c r="GXV53" s="63"/>
      <c r="GXW53" s="63"/>
      <c r="GXX53" s="64"/>
      <c r="GXY53" s="61"/>
      <c r="GXZ53" s="36"/>
      <c r="GYA53" s="11"/>
      <c r="GYB53" s="57"/>
      <c r="GYC53" s="62"/>
      <c r="GYD53" s="63"/>
      <c r="GYE53" s="63"/>
      <c r="GYF53" s="63"/>
      <c r="GYG53" s="63"/>
      <c r="GYH53" s="63"/>
      <c r="GYI53" s="63"/>
      <c r="GYJ53" s="63"/>
      <c r="GYK53" s="63"/>
      <c r="GYL53" s="63"/>
      <c r="GYM53" s="63"/>
      <c r="GYN53" s="63"/>
      <c r="GYO53" s="63"/>
      <c r="GYP53" s="64"/>
      <c r="GYQ53" s="61"/>
      <c r="GYR53" s="36"/>
      <c r="GYS53" s="11"/>
      <c r="GYT53" s="57"/>
      <c r="GYU53" s="62"/>
      <c r="GYV53" s="63"/>
      <c r="GYW53" s="63"/>
      <c r="GYX53" s="63"/>
      <c r="GYY53" s="63"/>
      <c r="GYZ53" s="63"/>
      <c r="GZA53" s="63"/>
      <c r="GZB53" s="63"/>
      <c r="GZC53" s="63"/>
      <c r="GZD53" s="63"/>
      <c r="GZE53" s="63"/>
      <c r="GZF53" s="63"/>
      <c r="GZG53" s="63"/>
      <c r="GZH53" s="64"/>
      <c r="GZI53" s="61"/>
      <c r="GZJ53" s="36"/>
      <c r="GZK53" s="11"/>
      <c r="GZL53" s="57"/>
      <c r="GZM53" s="62"/>
      <c r="GZN53" s="63"/>
      <c r="GZO53" s="63"/>
      <c r="GZP53" s="63"/>
      <c r="GZQ53" s="63"/>
      <c r="GZR53" s="63"/>
      <c r="GZS53" s="63"/>
      <c r="GZT53" s="63"/>
      <c r="GZU53" s="63"/>
      <c r="GZV53" s="63"/>
      <c r="GZW53" s="63"/>
      <c r="GZX53" s="63"/>
      <c r="GZY53" s="63"/>
      <c r="GZZ53" s="64"/>
      <c r="HAA53" s="61"/>
      <c r="HAB53" s="36"/>
      <c r="HAC53" s="11"/>
      <c r="HAD53" s="57"/>
      <c r="HAE53" s="62"/>
      <c r="HAF53" s="63"/>
      <c r="HAG53" s="63"/>
      <c r="HAH53" s="63"/>
      <c r="HAI53" s="63"/>
      <c r="HAJ53" s="63"/>
      <c r="HAK53" s="63"/>
      <c r="HAL53" s="63"/>
      <c r="HAM53" s="63"/>
      <c r="HAN53" s="63"/>
      <c r="HAO53" s="63"/>
      <c r="HAP53" s="63"/>
      <c r="HAQ53" s="63"/>
      <c r="HAR53" s="64"/>
      <c r="HAS53" s="61"/>
      <c r="HAT53" s="36"/>
      <c r="HAU53" s="11"/>
      <c r="HAV53" s="57"/>
      <c r="HAW53" s="62"/>
      <c r="HAX53" s="63"/>
      <c r="HAY53" s="63"/>
      <c r="HAZ53" s="63"/>
      <c r="HBA53" s="63"/>
      <c r="HBB53" s="63"/>
      <c r="HBC53" s="63"/>
      <c r="HBD53" s="63"/>
      <c r="HBE53" s="63"/>
      <c r="HBF53" s="63"/>
      <c r="HBG53" s="63"/>
      <c r="HBH53" s="63"/>
      <c r="HBI53" s="63"/>
      <c r="HBJ53" s="64"/>
      <c r="HBK53" s="61"/>
      <c r="HBL53" s="36"/>
      <c r="HBM53" s="11"/>
      <c r="HBN53" s="57"/>
      <c r="HBO53" s="62"/>
      <c r="HBP53" s="63"/>
      <c r="HBQ53" s="63"/>
      <c r="HBR53" s="63"/>
      <c r="HBS53" s="63"/>
      <c r="HBT53" s="63"/>
      <c r="HBU53" s="63"/>
      <c r="HBV53" s="63"/>
      <c r="HBW53" s="63"/>
      <c r="HBX53" s="63"/>
      <c r="HBY53" s="63"/>
      <c r="HBZ53" s="63"/>
      <c r="HCA53" s="63"/>
      <c r="HCB53" s="64"/>
      <c r="HCC53" s="61"/>
      <c r="HCD53" s="36"/>
      <c r="HCE53" s="11"/>
      <c r="HCF53" s="57"/>
      <c r="HCG53" s="62"/>
      <c r="HCH53" s="63"/>
      <c r="HCI53" s="63"/>
      <c r="HCJ53" s="63"/>
      <c r="HCK53" s="63"/>
      <c r="HCL53" s="63"/>
      <c r="HCM53" s="63"/>
      <c r="HCN53" s="63"/>
      <c r="HCO53" s="63"/>
      <c r="HCP53" s="63"/>
      <c r="HCQ53" s="63"/>
      <c r="HCR53" s="63"/>
      <c r="HCS53" s="63"/>
      <c r="HCT53" s="64"/>
      <c r="HCU53" s="61"/>
      <c r="HCV53" s="36"/>
      <c r="HCW53" s="11"/>
      <c r="HCX53" s="57"/>
      <c r="HCY53" s="62"/>
      <c r="HCZ53" s="63"/>
      <c r="HDA53" s="63"/>
      <c r="HDB53" s="63"/>
      <c r="HDC53" s="63"/>
      <c r="HDD53" s="63"/>
      <c r="HDE53" s="63"/>
      <c r="HDF53" s="63"/>
      <c r="HDG53" s="63"/>
      <c r="HDH53" s="63"/>
      <c r="HDI53" s="63"/>
      <c r="HDJ53" s="63"/>
      <c r="HDK53" s="63"/>
      <c r="HDL53" s="64"/>
      <c r="HDM53" s="61"/>
      <c r="HDN53" s="36"/>
      <c r="HDO53" s="11"/>
      <c r="HDP53" s="57"/>
      <c r="HDQ53" s="62"/>
      <c r="HDR53" s="63"/>
      <c r="HDS53" s="63"/>
      <c r="HDT53" s="63"/>
      <c r="HDU53" s="63"/>
      <c r="HDV53" s="63"/>
      <c r="HDW53" s="63"/>
      <c r="HDX53" s="63"/>
      <c r="HDY53" s="63"/>
      <c r="HDZ53" s="63"/>
      <c r="HEA53" s="63"/>
      <c r="HEB53" s="63"/>
      <c r="HEC53" s="63"/>
      <c r="HED53" s="64"/>
      <c r="HEE53" s="61"/>
      <c r="HEF53" s="36"/>
      <c r="HEG53" s="11"/>
      <c r="HEH53" s="57"/>
      <c r="HEI53" s="62"/>
      <c r="HEJ53" s="63"/>
      <c r="HEK53" s="63"/>
      <c r="HEL53" s="63"/>
      <c r="HEM53" s="63"/>
      <c r="HEN53" s="63"/>
      <c r="HEO53" s="63"/>
      <c r="HEP53" s="63"/>
      <c r="HEQ53" s="63"/>
      <c r="HER53" s="63"/>
      <c r="HES53" s="63"/>
      <c r="HET53" s="63"/>
      <c r="HEU53" s="63"/>
      <c r="HEV53" s="64"/>
      <c r="HEW53" s="61"/>
      <c r="HEX53" s="36"/>
      <c r="HEY53" s="11"/>
      <c r="HEZ53" s="57"/>
      <c r="HFA53" s="62"/>
      <c r="HFB53" s="63"/>
      <c r="HFC53" s="63"/>
      <c r="HFD53" s="63"/>
      <c r="HFE53" s="63"/>
      <c r="HFF53" s="63"/>
      <c r="HFG53" s="63"/>
      <c r="HFH53" s="63"/>
      <c r="HFI53" s="63"/>
      <c r="HFJ53" s="63"/>
      <c r="HFK53" s="63"/>
      <c r="HFL53" s="63"/>
      <c r="HFM53" s="63"/>
      <c r="HFN53" s="64"/>
      <c r="HFO53" s="61"/>
      <c r="HFP53" s="36"/>
      <c r="HFQ53" s="11"/>
      <c r="HFR53" s="57"/>
      <c r="HFS53" s="62"/>
      <c r="HFT53" s="63"/>
      <c r="HFU53" s="63"/>
      <c r="HFV53" s="63"/>
      <c r="HFW53" s="63"/>
      <c r="HFX53" s="63"/>
      <c r="HFY53" s="63"/>
      <c r="HFZ53" s="63"/>
      <c r="HGA53" s="63"/>
      <c r="HGB53" s="63"/>
      <c r="HGC53" s="63"/>
      <c r="HGD53" s="63"/>
      <c r="HGE53" s="63"/>
      <c r="HGF53" s="64"/>
      <c r="HGG53" s="61"/>
      <c r="HGH53" s="36"/>
      <c r="HGI53" s="11"/>
      <c r="HGJ53" s="57"/>
      <c r="HGK53" s="62"/>
      <c r="HGL53" s="63"/>
      <c r="HGM53" s="63"/>
      <c r="HGN53" s="63"/>
      <c r="HGO53" s="63"/>
      <c r="HGP53" s="63"/>
      <c r="HGQ53" s="63"/>
      <c r="HGR53" s="63"/>
      <c r="HGS53" s="63"/>
      <c r="HGT53" s="63"/>
      <c r="HGU53" s="63"/>
      <c r="HGV53" s="63"/>
      <c r="HGW53" s="63"/>
      <c r="HGX53" s="64"/>
      <c r="HGY53" s="61"/>
      <c r="HGZ53" s="36"/>
      <c r="HHA53" s="11"/>
      <c r="HHB53" s="57"/>
      <c r="HHC53" s="62"/>
      <c r="HHD53" s="63"/>
      <c r="HHE53" s="63"/>
      <c r="HHF53" s="63"/>
      <c r="HHG53" s="63"/>
      <c r="HHH53" s="63"/>
      <c r="HHI53" s="63"/>
      <c r="HHJ53" s="63"/>
      <c r="HHK53" s="63"/>
      <c r="HHL53" s="63"/>
      <c r="HHM53" s="63"/>
      <c r="HHN53" s="63"/>
      <c r="HHO53" s="63"/>
      <c r="HHP53" s="64"/>
      <c r="HHQ53" s="61"/>
      <c r="HHR53" s="36"/>
      <c r="HHS53" s="11"/>
      <c r="HHT53" s="57"/>
      <c r="HHU53" s="62"/>
      <c r="HHV53" s="63"/>
      <c r="HHW53" s="63"/>
      <c r="HHX53" s="63"/>
      <c r="HHY53" s="63"/>
      <c r="HHZ53" s="63"/>
      <c r="HIA53" s="63"/>
      <c r="HIB53" s="63"/>
      <c r="HIC53" s="63"/>
      <c r="HID53" s="63"/>
      <c r="HIE53" s="63"/>
      <c r="HIF53" s="63"/>
      <c r="HIG53" s="63"/>
      <c r="HIH53" s="64"/>
      <c r="HII53" s="61"/>
      <c r="HIJ53" s="36"/>
      <c r="HIK53" s="11"/>
      <c r="HIL53" s="57"/>
      <c r="HIM53" s="62"/>
      <c r="HIN53" s="63"/>
      <c r="HIO53" s="63"/>
      <c r="HIP53" s="63"/>
      <c r="HIQ53" s="63"/>
      <c r="HIR53" s="63"/>
      <c r="HIS53" s="63"/>
      <c r="HIT53" s="63"/>
      <c r="HIU53" s="63"/>
      <c r="HIV53" s="63"/>
      <c r="HIW53" s="63"/>
      <c r="HIX53" s="63"/>
      <c r="HIY53" s="63"/>
      <c r="HIZ53" s="64"/>
      <c r="HJA53" s="61"/>
      <c r="HJB53" s="36"/>
      <c r="HJC53" s="11"/>
      <c r="HJD53" s="57"/>
      <c r="HJE53" s="62"/>
      <c r="HJF53" s="63"/>
      <c r="HJG53" s="63"/>
      <c r="HJH53" s="63"/>
      <c r="HJI53" s="63"/>
      <c r="HJJ53" s="63"/>
      <c r="HJK53" s="63"/>
      <c r="HJL53" s="63"/>
      <c r="HJM53" s="63"/>
      <c r="HJN53" s="63"/>
      <c r="HJO53" s="63"/>
      <c r="HJP53" s="63"/>
      <c r="HJQ53" s="63"/>
      <c r="HJR53" s="64"/>
      <c r="HJS53" s="61"/>
      <c r="HJT53" s="36"/>
      <c r="HJU53" s="11"/>
      <c r="HJV53" s="57"/>
      <c r="HJW53" s="62"/>
      <c r="HJX53" s="63"/>
      <c r="HJY53" s="63"/>
      <c r="HJZ53" s="63"/>
      <c r="HKA53" s="63"/>
      <c r="HKB53" s="63"/>
      <c r="HKC53" s="63"/>
      <c r="HKD53" s="63"/>
      <c r="HKE53" s="63"/>
      <c r="HKF53" s="63"/>
      <c r="HKG53" s="63"/>
      <c r="HKH53" s="63"/>
      <c r="HKI53" s="63"/>
      <c r="HKJ53" s="64"/>
      <c r="HKK53" s="61"/>
      <c r="HKL53" s="36"/>
      <c r="HKM53" s="11"/>
      <c r="HKN53" s="57"/>
      <c r="HKO53" s="62"/>
      <c r="HKP53" s="63"/>
      <c r="HKQ53" s="63"/>
      <c r="HKR53" s="63"/>
      <c r="HKS53" s="63"/>
      <c r="HKT53" s="63"/>
      <c r="HKU53" s="63"/>
      <c r="HKV53" s="63"/>
      <c r="HKW53" s="63"/>
      <c r="HKX53" s="63"/>
      <c r="HKY53" s="63"/>
      <c r="HKZ53" s="63"/>
      <c r="HLA53" s="63"/>
      <c r="HLB53" s="64"/>
      <c r="HLC53" s="61"/>
      <c r="HLD53" s="36"/>
      <c r="HLE53" s="11"/>
      <c r="HLF53" s="57"/>
      <c r="HLG53" s="62"/>
      <c r="HLH53" s="63"/>
      <c r="HLI53" s="63"/>
      <c r="HLJ53" s="63"/>
      <c r="HLK53" s="63"/>
      <c r="HLL53" s="63"/>
      <c r="HLM53" s="63"/>
      <c r="HLN53" s="63"/>
      <c r="HLO53" s="63"/>
      <c r="HLP53" s="63"/>
      <c r="HLQ53" s="63"/>
      <c r="HLR53" s="63"/>
      <c r="HLS53" s="63"/>
      <c r="HLT53" s="64"/>
      <c r="HLU53" s="61"/>
      <c r="HLV53" s="36"/>
      <c r="HLW53" s="11"/>
      <c r="HLX53" s="57"/>
      <c r="HLY53" s="62"/>
      <c r="HLZ53" s="63"/>
      <c r="HMA53" s="63"/>
      <c r="HMB53" s="63"/>
      <c r="HMC53" s="63"/>
      <c r="HMD53" s="63"/>
      <c r="HME53" s="63"/>
      <c r="HMF53" s="63"/>
      <c r="HMG53" s="63"/>
      <c r="HMH53" s="63"/>
      <c r="HMI53" s="63"/>
      <c r="HMJ53" s="63"/>
      <c r="HMK53" s="63"/>
      <c r="HML53" s="64"/>
      <c r="HMM53" s="61"/>
      <c r="HMN53" s="36"/>
      <c r="HMO53" s="11"/>
      <c r="HMP53" s="57"/>
      <c r="HMQ53" s="62"/>
      <c r="HMR53" s="63"/>
      <c r="HMS53" s="63"/>
      <c r="HMT53" s="63"/>
      <c r="HMU53" s="63"/>
      <c r="HMV53" s="63"/>
      <c r="HMW53" s="63"/>
      <c r="HMX53" s="63"/>
      <c r="HMY53" s="63"/>
      <c r="HMZ53" s="63"/>
      <c r="HNA53" s="63"/>
      <c r="HNB53" s="63"/>
      <c r="HNC53" s="63"/>
      <c r="HND53" s="64"/>
      <c r="HNE53" s="61"/>
      <c r="HNF53" s="36"/>
      <c r="HNG53" s="11"/>
      <c r="HNH53" s="57"/>
      <c r="HNI53" s="62"/>
      <c r="HNJ53" s="63"/>
      <c r="HNK53" s="63"/>
      <c r="HNL53" s="63"/>
      <c r="HNM53" s="63"/>
      <c r="HNN53" s="63"/>
      <c r="HNO53" s="63"/>
      <c r="HNP53" s="63"/>
      <c r="HNQ53" s="63"/>
      <c r="HNR53" s="63"/>
      <c r="HNS53" s="63"/>
      <c r="HNT53" s="63"/>
      <c r="HNU53" s="63"/>
      <c r="HNV53" s="64"/>
      <c r="HNW53" s="61"/>
      <c r="HNX53" s="36"/>
      <c r="HNY53" s="11"/>
      <c r="HNZ53" s="57"/>
      <c r="HOA53" s="62"/>
      <c r="HOB53" s="63"/>
      <c r="HOC53" s="63"/>
      <c r="HOD53" s="63"/>
      <c r="HOE53" s="63"/>
      <c r="HOF53" s="63"/>
      <c r="HOG53" s="63"/>
      <c r="HOH53" s="63"/>
      <c r="HOI53" s="63"/>
      <c r="HOJ53" s="63"/>
      <c r="HOK53" s="63"/>
      <c r="HOL53" s="63"/>
      <c r="HOM53" s="63"/>
      <c r="HON53" s="64"/>
      <c r="HOO53" s="61"/>
      <c r="HOP53" s="36"/>
      <c r="HOQ53" s="11"/>
      <c r="HOR53" s="57"/>
      <c r="HOS53" s="62"/>
      <c r="HOT53" s="63"/>
      <c r="HOU53" s="63"/>
      <c r="HOV53" s="63"/>
      <c r="HOW53" s="63"/>
      <c r="HOX53" s="63"/>
      <c r="HOY53" s="63"/>
      <c r="HOZ53" s="63"/>
      <c r="HPA53" s="63"/>
      <c r="HPB53" s="63"/>
      <c r="HPC53" s="63"/>
      <c r="HPD53" s="63"/>
      <c r="HPE53" s="63"/>
      <c r="HPF53" s="64"/>
      <c r="HPG53" s="61"/>
      <c r="HPH53" s="36"/>
      <c r="HPI53" s="11"/>
      <c r="HPJ53" s="57"/>
      <c r="HPK53" s="62"/>
      <c r="HPL53" s="63"/>
      <c r="HPM53" s="63"/>
      <c r="HPN53" s="63"/>
      <c r="HPO53" s="63"/>
      <c r="HPP53" s="63"/>
      <c r="HPQ53" s="63"/>
      <c r="HPR53" s="63"/>
      <c r="HPS53" s="63"/>
      <c r="HPT53" s="63"/>
      <c r="HPU53" s="63"/>
      <c r="HPV53" s="63"/>
      <c r="HPW53" s="63"/>
      <c r="HPX53" s="64"/>
      <c r="HPY53" s="61"/>
      <c r="HPZ53" s="36"/>
      <c r="HQA53" s="11"/>
      <c r="HQB53" s="57"/>
      <c r="HQC53" s="62"/>
      <c r="HQD53" s="63"/>
      <c r="HQE53" s="63"/>
      <c r="HQF53" s="63"/>
      <c r="HQG53" s="63"/>
      <c r="HQH53" s="63"/>
      <c r="HQI53" s="63"/>
      <c r="HQJ53" s="63"/>
      <c r="HQK53" s="63"/>
      <c r="HQL53" s="63"/>
      <c r="HQM53" s="63"/>
      <c r="HQN53" s="63"/>
      <c r="HQO53" s="63"/>
      <c r="HQP53" s="64"/>
      <c r="HQQ53" s="61"/>
      <c r="HQR53" s="36"/>
      <c r="HQS53" s="11"/>
      <c r="HQT53" s="57"/>
      <c r="HQU53" s="62"/>
      <c r="HQV53" s="63"/>
      <c r="HQW53" s="63"/>
      <c r="HQX53" s="63"/>
      <c r="HQY53" s="63"/>
      <c r="HQZ53" s="63"/>
      <c r="HRA53" s="63"/>
      <c r="HRB53" s="63"/>
      <c r="HRC53" s="63"/>
      <c r="HRD53" s="63"/>
      <c r="HRE53" s="63"/>
      <c r="HRF53" s="63"/>
      <c r="HRG53" s="63"/>
      <c r="HRH53" s="64"/>
      <c r="HRI53" s="61"/>
      <c r="HRJ53" s="36"/>
      <c r="HRK53" s="11"/>
      <c r="HRL53" s="57"/>
      <c r="HRM53" s="62"/>
      <c r="HRN53" s="63"/>
      <c r="HRO53" s="63"/>
      <c r="HRP53" s="63"/>
      <c r="HRQ53" s="63"/>
      <c r="HRR53" s="63"/>
      <c r="HRS53" s="63"/>
      <c r="HRT53" s="63"/>
      <c r="HRU53" s="63"/>
      <c r="HRV53" s="63"/>
      <c r="HRW53" s="63"/>
      <c r="HRX53" s="63"/>
      <c r="HRY53" s="63"/>
      <c r="HRZ53" s="64"/>
      <c r="HSA53" s="61"/>
      <c r="HSB53" s="36"/>
      <c r="HSC53" s="11"/>
      <c r="HSD53" s="57"/>
      <c r="HSE53" s="62"/>
      <c r="HSF53" s="63"/>
      <c r="HSG53" s="63"/>
      <c r="HSH53" s="63"/>
      <c r="HSI53" s="63"/>
      <c r="HSJ53" s="63"/>
      <c r="HSK53" s="63"/>
      <c r="HSL53" s="63"/>
      <c r="HSM53" s="63"/>
      <c r="HSN53" s="63"/>
      <c r="HSO53" s="63"/>
      <c r="HSP53" s="63"/>
      <c r="HSQ53" s="63"/>
      <c r="HSR53" s="64"/>
      <c r="HSS53" s="61"/>
      <c r="HST53" s="36"/>
      <c r="HSU53" s="11"/>
      <c r="HSV53" s="57"/>
      <c r="HSW53" s="62"/>
      <c r="HSX53" s="63"/>
      <c r="HSY53" s="63"/>
      <c r="HSZ53" s="63"/>
      <c r="HTA53" s="63"/>
      <c r="HTB53" s="63"/>
      <c r="HTC53" s="63"/>
      <c r="HTD53" s="63"/>
      <c r="HTE53" s="63"/>
      <c r="HTF53" s="63"/>
      <c r="HTG53" s="63"/>
      <c r="HTH53" s="63"/>
      <c r="HTI53" s="63"/>
      <c r="HTJ53" s="64"/>
      <c r="HTK53" s="61"/>
      <c r="HTL53" s="36"/>
      <c r="HTM53" s="11"/>
      <c r="HTN53" s="57"/>
      <c r="HTO53" s="62"/>
      <c r="HTP53" s="63"/>
      <c r="HTQ53" s="63"/>
      <c r="HTR53" s="63"/>
      <c r="HTS53" s="63"/>
      <c r="HTT53" s="63"/>
      <c r="HTU53" s="63"/>
      <c r="HTV53" s="63"/>
      <c r="HTW53" s="63"/>
      <c r="HTX53" s="63"/>
      <c r="HTY53" s="63"/>
      <c r="HTZ53" s="63"/>
      <c r="HUA53" s="63"/>
      <c r="HUB53" s="64"/>
      <c r="HUC53" s="61"/>
      <c r="HUD53" s="36"/>
      <c r="HUE53" s="11"/>
      <c r="HUF53" s="57"/>
      <c r="HUG53" s="62"/>
      <c r="HUH53" s="63"/>
      <c r="HUI53" s="63"/>
      <c r="HUJ53" s="63"/>
      <c r="HUK53" s="63"/>
      <c r="HUL53" s="63"/>
      <c r="HUM53" s="63"/>
      <c r="HUN53" s="63"/>
      <c r="HUO53" s="63"/>
      <c r="HUP53" s="63"/>
      <c r="HUQ53" s="63"/>
      <c r="HUR53" s="63"/>
      <c r="HUS53" s="63"/>
      <c r="HUT53" s="64"/>
      <c r="HUU53" s="61"/>
      <c r="HUV53" s="36"/>
      <c r="HUW53" s="11"/>
      <c r="HUX53" s="57"/>
      <c r="HUY53" s="62"/>
      <c r="HUZ53" s="63"/>
      <c r="HVA53" s="63"/>
      <c r="HVB53" s="63"/>
      <c r="HVC53" s="63"/>
      <c r="HVD53" s="63"/>
      <c r="HVE53" s="63"/>
      <c r="HVF53" s="63"/>
      <c r="HVG53" s="63"/>
      <c r="HVH53" s="63"/>
      <c r="HVI53" s="63"/>
      <c r="HVJ53" s="63"/>
      <c r="HVK53" s="63"/>
      <c r="HVL53" s="64"/>
      <c r="HVM53" s="61"/>
      <c r="HVN53" s="36"/>
      <c r="HVO53" s="11"/>
      <c r="HVP53" s="57"/>
      <c r="HVQ53" s="62"/>
      <c r="HVR53" s="63"/>
      <c r="HVS53" s="63"/>
      <c r="HVT53" s="63"/>
      <c r="HVU53" s="63"/>
      <c r="HVV53" s="63"/>
      <c r="HVW53" s="63"/>
      <c r="HVX53" s="63"/>
      <c r="HVY53" s="63"/>
      <c r="HVZ53" s="63"/>
      <c r="HWA53" s="63"/>
      <c r="HWB53" s="63"/>
      <c r="HWC53" s="63"/>
      <c r="HWD53" s="64"/>
      <c r="HWE53" s="61"/>
      <c r="HWF53" s="36"/>
      <c r="HWG53" s="11"/>
      <c r="HWH53" s="57"/>
      <c r="HWI53" s="62"/>
      <c r="HWJ53" s="63"/>
      <c r="HWK53" s="63"/>
      <c r="HWL53" s="63"/>
      <c r="HWM53" s="63"/>
      <c r="HWN53" s="63"/>
      <c r="HWO53" s="63"/>
      <c r="HWP53" s="63"/>
      <c r="HWQ53" s="63"/>
      <c r="HWR53" s="63"/>
      <c r="HWS53" s="63"/>
      <c r="HWT53" s="63"/>
      <c r="HWU53" s="63"/>
      <c r="HWV53" s="64"/>
      <c r="HWW53" s="61"/>
      <c r="HWX53" s="36"/>
      <c r="HWY53" s="11"/>
      <c r="HWZ53" s="57"/>
      <c r="HXA53" s="62"/>
      <c r="HXB53" s="63"/>
      <c r="HXC53" s="63"/>
      <c r="HXD53" s="63"/>
      <c r="HXE53" s="63"/>
      <c r="HXF53" s="63"/>
      <c r="HXG53" s="63"/>
      <c r="HXH53" s="63"/>
      <c r="HXI53" s="63"/>
      <c r="HXJ53" s="63"/>
      <c r="HXK53" s="63"/>
      <c r="HXL53" s="63"/>
      <c r="HXM53" s="63"/>
      <c r="HXN53" s="64"/>
      <c r="HXO53" s="61"/>
      <c r="HXP53" s="36"/>
      <c r="HXQ53" s="11"/>
      <c r="HXR53" s="57"/>
      <c r="HXS53" s="62"/>
      <c r="HXT53" s="63"/>
      <c r="HXU53" s="63"/>
      <c r="HXV53" s="63"/>
      <c r="HXW53" s="63"/>
      <c r="HXX53" s="63"/>
      <c r="HXY53" s="63"/>
      <c r="HXZ53" s="63"/>
      <c r="HYA53" s="63"/>
      <c r="HYB53" s="63"/>
      <c r="HYC53" s="63"/>
      <c r="HYD53" s="63"/>
      <c r="HYE53" s="63"/>
      <c r="HYF53" s="64"/>
      <c r="HYG53" s="61"/>
      <c r="HYH53" s="36"/>
      <c r="HYI53" s="11"/>
      <c r="HYJ53" s="57"/>
      <c r="HYK53" s="62"/>
      <c r="HYL53" s="63"/>
      <c r="HYM53" s="63"/>
      <c r="HYN53" s="63"/>
      <c r="HYO53" s="63"/>
      <c r="HYP53" s="63"/>
      <c r="HYQ53" s="63"/>
      <c r="HYR53" s="63"/>
      <c r="HYS53" s="63"/>
      <c r="HYT53" s="63"/>
      <c r="HYU53" s="63"/>
      <c r="HYV53" s="63"/>
      <c r="HYW53" s="63"/>
      <c r="HYX53" s="64"/>
      <c r="HYY53" s="61"/>
      <c r="HYZ53" s="36"/>
      <c r="HZA53" s="11"/>
      <c r="HZB53" s="57"/>
      <c r="HZC53" s="62"/>
      <c r="HZD53" s="63"/>
      <c r="HZE53" s="63"/>
      <c r="HZF53" s="63"/>
      <c r="HZG53" s="63"/>
      <c r="HZH53" s="63"/>
      <c r="HZI53" s="63"/>
      <c r="HZJ53" s="63"/>
      <c r="HZK53" s="63"/>
      <c r="HZL53" s="63"/>
      <c r="HZM53" s="63"/>
      <c r="HZN53" s="63"/>
      <c r="HZO53" s="63"/>
      <c r="HZP53" s="64"/>
      <c r="HZQ53" s="61"/>
      <c r="HZR53" s="36"/>
      <c r="HZS53" s="11"/>
      <c r="HZT53" s="57"/>
      <c r="HZU53" s="62"/>
      <c r="HZV53" s="63"/>
      <c r="HZW53" s="63"/>
      <c r="HZX53" s="63"/>
      <c r="HZY53" s="63"/>
      <c r="HZZ53" s="63"/>
      <c r="IAA53" s="63"/>
      <c r="IAB53" s="63"/>
      <c r="IAC53" s="63"/>
      <c r="IAD53" s="63"/>
      <c r="IAE53" s="63"/>
      <c r="IAF53" s="63"/>
      <c r="IAG53" s="63"/>
      <c r="IAH53" s="64"/>
      <c r="IAI53" s="61"/>
      <c r="IAJ53" s="36"/>
      <c r="IAK53" s="11"/>
      <c r="IAL53" s="57"/>
      <c r="IAM53" s="62"/>
      <c r="IAN53" s="63"/>
      <c r="IAO53" s="63"/>
      <c r="IAP53" s="63"/>
      <c r="IAQ53" s="63"/>
      <c r="IAR53" s="63"/>
      <c r="IAS53" s="63"/>
      <c r="IAT53" s="63"/>
      <c r="IAU53" s="63"/>
      <c r="IAV53" s="63"/>
      <c r="IAW53" s="63"/>
      <c r="IAX53" s="63"/>
      <c r="IAY53" s="63"/>
      <c r="IAZ53" s="64"/>
      <c r="IBA53" s="61"/>
      <c r="IBB53" s="36"/>
      <c r="IBC53" s="11"/>
      <c r="IBD53" s="57"/>
      <c r="IBE53" s="62"/>
      <c r="IBF53" s="63"/>
      <c r="IBG53" s="63"/>
      <c r="IBH53" s="63"/>
      <c r="IBI53" s="63"/>
      <c r="IBJ53" s="63"/>
      <c r="IBK53" s="63"/>
      <c r="IBL53" s="63"/>
      <c r="IBM53" s="63"/>
      <c r="IBN53" s="63"/>
      <c r="IBO53" s="63"/>
      <c r="IBP53" s="63"/>
      <c r="IBQ53" s="63"/>
      <c r="IBR53" s="64"/>
      <c r="IBS53" s="61"/>
      <c r="IBT53" s="36"/>
      <c r="IBU53" s="11"/>
      <c r="IBV53" s="57"/>
      <c r="IBW53" s="62"/>
      <c r="IBX53" s="63"/>
      <c r="IBY53" s="63"/>
      <c r="IBZ53" s="63"/>
      <c r="ICA53" s="63"/>
      <c r="ICB53" s="63"/>
      <c r="ICC53" s="63"/>
      <c r="ICD53" s="63"/>
      <c r="ICE53" s="63"/>
      <c r="ICF53" s="63"/>
      <c r="ICG53" s="63"/>
      <c r="ICH53" s="63"/>
      <c r="ICI53" s="63"/>
      <c r="ICJ53" s="64"/>
      <c r="ICK53" s="61"/>
      <c r="ICL53" s="36"/>
      <c r="ICM53" s="11"/>
      <c r="ICN53" s="57"/>
      <c r="ICO53" s="62"/>
      <c r="ICP53" s="63"/>
      <c r="ICQ53" s="63"/>
      <c r="ICR53" s="63"/>
      <c r="ICS53" s="63"/>
      <c r="ICT53" s="63"/>
      <c r="ICU53" s="63"/>
      <c r="ICV53" s="63"/>
      <c r="ICW53" s="63"/>
      <c r="ICX53" s="63"/>
      <c r="ICY53" s="63"/>
      <c r="ICZ53" s="63"/>
      <c r="IDA53" s="63"/>
      <c r="IDB53" s="64"/>
      <c r="IDC53" s="61"/>
      <c r="IDD53" s="36"/>
      <c r="IDE53" s="11"/>
      <c r="IDF53" s="57"/>
      <c r="IDG53" s="62"/>
      <c r="IDH53" s="63"/>
      <c r="IDI53" s="63"/>
      <c r="IDJ53" s="63"/>
      <c r="IDK53" s="63"/>
      <c r="IDL53" s="63"/>
      <c r="IDM53" s="63"/>
      <c r="IDN53" s="63"/>
      <c r="IDO53" s="63"/>
      <c r="IDP53" s="63"/>
      <c r="IDQ53" s="63"/>
      <c r="IDR53" s="63"/>
      <c r="IDS53" s="63"/>
      <c r="IDT53" s="64"/>
      <c r="IDU53" s="61"/>
      <c r="IDV53" s="36"/>
      <c r="IDW53" s="11"/>
      <c r="IDX53" s="57"/>
      <c r="IDY53" s="62"/>
      <c r="IDZ53" s="63"/>
      <c r="IEA53" s="63"/>
      <c r="IEB53" s="63"/>
      <c r="IEC53" s="63"/>
      <c r="IED53" s="63"/>
      <c r="IEE53" s="63"/>
      <c r="IEF53" s="63"/>
      <c r="IEG53" s="63"/>
      <c r="IEH53" s="63"/>
      <c r="IEI53" s="63"/>
      <c r="IEJ53" s="63"/>
      <c r="IEK53" s="63"/>
      <c r="IEL53" s="64"/>
      <c r="IEM53" s="61"/>
      <c r="IEN53" s="36"/>
      <c r="IEO53" s="11"/>
      <c r="IEP53" s="57"/>
      <c r="IEQ53" s="62"/>
      <c r="IER53" s="63"/>
      <c r="IES53" s="63"/>
      <c r="IET53" s="63"/>
      <c r="IEU53" s="63"/>
      <c r="IEV53" s="63"/>
      <c r="IEW53" s="63"/>
      <c r="IEX53" s="63"/>
      <c r="IEY53" s="63"/>
      <c r="IEZ53" s="63"/>
      <c r="IFA53" s="63"/>
      <c r="IFB53" s="63"/>
      <c r="IFC53" s="63"/>
      <c r="IFD53" s="64"/>
      <c r="IFE53" s="61"/>
      <c r="IFF53" s="36"/>
      <c r="IFG53" s="11"/>
      <c r="IFH53" s="57"/>
      <c r="IFI53" s="62"/>
      <c r="IFJ53" s="63"/>
      <c r="IFK53" s="63"/>
      <c r="IFL53" s="63"/>
      <c r="IFM53" s="63"/>
      <c r="IFN53" s="63"/>
      <c r="IFO53" s="63"/>
      <c r="IFP53" s="63"/>
      <c r="IFQ53" s="63"/>
      <c r="IFR53" s="63"/>
      <c r="IFS53" s="63"/>
      <c r="IFT53" s="63"/>
      <c r="IFU53" s="63"/>
      <c r="IFV53" s="64"/>
      <c r="IFW53" s="61"/>
      <c r="IFX53" s="36"/>
      <c r="IFY53" s="11"/>
      <c r="IFZ53" s="57"/>
      <c r="IGA53" s="62"/>
      <c r="IGB53" s="63"/>
      <c r="IGC53" s="63"/>
      <c r="IGD53" s="63"/>
      <c r="IGE53" s="63"/>
      <c r="IGF53" s="63"/>
      <c r="IGG53" s="63"/>
      <c r="IGH53" s="63"/>
      <c r="IGI53" s="63"/>
      <c r="IGJ53" s="63"/>
      <c r="IGK53" s="63"/>
      <c r="IGL53" s="63"/>
      <c r="IGM53" s="63"/>
      <c r="IGN53" s="64"/>
      <c r="IGO53" s="61"/>
      <c r="IGP53" s="36"/>
      <c r="IGQ53" s="11"/>
      <c r="IGR53" s="57"/>
      <c r="IGS53" s="62"/>
      <c r="IGT53" s="63"/>
      <c r="IGU53" s="63"/>
      <c r="IGV53" s="63"/>
      <c r="IGW53" s="63"/>
      <c r="IGX53" s="63"/>
      <c r="IGY53" s="63"/>
      <c r="IGZ53" s="63"/>
      <c r="IHA53" s="63"/>
      <c r="IHB53" s="63"/>
      <c r="IHC53" s="63"/>
      <c r="IHD53" s="63"/>
      <c r="IHE53" s="63"/>
      <c r="IHF53" s="64"/>
      <c r="IHG53" s="61"/>
      <c r="IHH53" s="36"/>
      <c r="IHI53" s="11"/>
      <c r="IHJ53" s="57"/>
      <c r="IHK53" s="62"/>
      <c r="IHL53" s="63"/>
      <c r="IHM53" s="63"/>
      <c r="IHN53" s="63"/>
      <c r="IHO53" s="63"/>
      <c r="IHP53" s="63"/>
      <c r="IHQ53" s="63"/>
      <c r="IHR53" s="63"/>
      <c r="IHS53" s="63"/>
      <c r="IHT53" s="63"/>
      <c r="IHU53" s="63"/>
      <c r="IHV53" s="63"/>
      <c r="IHW53" s="63"/>
      <c r="IHX53" s="64"/>
      <c r="IHY53" s="61"/>
      <c r="IHZ53" s="36"/>
      <c r="IIA53" s="11"/>
      <c r="IIB53" s="57"/>
      <c r="IIC53" s="62"/>
      <c r="IID53" s="63"/>
      <c r="IIE53" s="63"/>
      <c r="IIF53" s="63"/>
      <c r="IIG53" s="63"/>
      <c r="IIH53" s="63"/>
      <c r="III53" s="63"/>
      <c r="IIJ53" s="63"/>
      <c r="IIK53" s="63"/>
      <c r="IIL53" s="63"/>
      <c r="IIM53" s="63"/>
      <c r="IIN53" s="63"/>
      <c r="IIO53" s="63"/>
      <c r="IIP53" s="64"/>
      <c r="IIQ53" s="61"/>
      <c r="IIR53" s="36"/>
      <c r="IIS53" s="11"/>
      <c r="IIT53" s="57"/>
      <c r="IIU53" s="62"/>
      <c r="IIV53" s="63"/>
      <c r="IIW53" s="63"/>
      <c r="IIX53" s="63"/>
      <c r="IIY53" s="63"/>
      <c r="IIZ53" s="63"/>
      <c r="IJA53" s="63"/>
      <c r="IJB53" s="63"/>
      <c r="IJC53" s="63"/>
      <c r="IJD53" s="63"/>
      <c r="IJE53" s="63"/>
      <c r="IJF53" s="63"/>
      <c r="IJG53" s="63"/>
      <c r="IJH53" s="64"/>
      <c r="IJI53" s="61"/>
      <c r="IJJ53" s="36"/>
      <c r="IJK53" s="11"/>
      <c r="IJL53" s="57"/>
      <c r="IJM53" s="62"/>
      <c r="IJN53" s="63"/>
      <c r="IJO53" s="63"/>
      <c r="IJP53" s="63"/>
      <c r="IJQ53" s="63"/>
      <c r="IJR53" s="63"/>
      <c r="IJS53" s="63"/>
      <c r="IJT53" s="63"/>
      <c r="IJU53" s="63"/>
      <c r="IJV53" s="63"/>
      <c r="IJW53" s="63"/>
      <c r="IJX53" s="63"/>
      <c r="IJY53" s="63"/>
      <c r="IJZ53" s="64"/>
      <c r="IKA53" s="61"/>
      <c r="IKB53" s="36"/>
      <c r="IKC53" s="11"/>
      <c r="IKD53" s="57"/>
      <c r="IKE53" s="62"/>
      <c r="IKF53" s="63"/>
      <c r="IKG53" s="63"/>
      <c r="IKH53" s="63"/>
      <c r="IKI53" s="63"/>
      <c r="IKJ53" s="63"/>
      <c r="IKK53" s="63"/>
      <c r="IKL53" s="63"/>
      <c r="IKM53" s="63"/>
      <c r="IKN53" s="63"/>
      <c r="IKO53" s="63"/>
      <c r="IKP53" s="63"/>
      <c r="IKQ53" s="63"/>
      <c r="IKR53" s="64"/>
      <c r="IKS53" s="61"/>
      <c r="IKT53" s="36"/>
      <c r="IKU53" s="11"/>
      <c r="IKV53" s="57"/>
      <c r="IKW53" s="62"/>
      <c r="IKX53" s="63"/>
      <c r="IKY53" s="63"/>
      <c r="IKZ53" s="63"/>
      <c r="ILA53" s="63"/>
      <c r="ILB53" s="63"/>
      <c r="ILC53" s="63"/>
      <c r="ILD53" s="63"/>
      <c r="ILE53" s="63"/>
      <c r="ILF53" s="63"/>
      <c r="ILG53" s="63"/>
      <c r="ILH53" s="63"/>
      <c r="ILI53" s="63"/>
      <c r="ILJ53" s="64"/>
      <c r="ILK53" s="61"/>
      <c r="ILL53" s="36"/>
      <c r="ILM53" s="11"/>
      <c r="ILN53" s="57"/>
      <c r="ILO53" s="62"/>
      <c r="ILP53" s="63"/>
      <c r="ILQ53" s="63"/>
      <c r="ILR53" s="63"/>
      <c r="ILS53" s="63"/>
      <c r="ILT53" s="63"/>
      <c r="ILU53" s="63"/>
      <c r="ILV53" s="63"/>
      <c r="ILW53" s="63"/>
      <c r="ILX53" s="63"/>
      <c r="ILY53" s="63"/>
      <c r="ILZ53" s="63"/>
      <c r="IMA53" s="63"/>
      <c r="IMB53" s="64"/>
      <c r="IMC53" s="61"/>
      <c r="IMD53" s="36"/>
      <c r="IME53" s="11"/>
      <c r="IMF53" s="57"/>
      <c r="IMG53" s="62"/>
      <c r="IMH53" s="63"/>
      <c r="IMI53" s="63"/>
      <c r="IMJ53" s="63"/>
      <c r="IMK53" s="63"/>
      <c r="IML53" s="63"/>
      <c r="IMM53" s="63"/>
      <c r="IMN53" s="63"/>
      <c r="IMO53" s="63"/>
      <c r="IMP53" s="63"/>
      <c r="IMQ53" s="63"/>
      <c r="IMR53" s="63"/>
      <c r="IMS53" s="63"/>
      <c r="IMT53" s="64"/>
      <c r="IMU53" s="61"/>
      <c r="IMV53" s="36"/>
      <c r="IMW53" s="11"/>
      <c r="IMX53" s="57"/>
      <c r="IMY53" s="62"/>
      <c r="IMZ53" s="63"/>
      <c r="INA53" s="63"/>
      <c r="INB53" s="63"/>
      <c r="INC53" s="63"/>
      <c r="IND53" s="63"/>
      <c r="INE53" s="63"/>
      <c r="INF53" s="63"/>
      <c r="ING53" s="63"/>
      <c r="INH53" s="63"/>
      <c r="INI53" s="63"/>
      <c r="INJ53" s="63"/>
      <c r="INK53" s="63"/>
      <c r="INL53" s="64"/>
      <c r="INM53" s="61"/>
      <c r="INN53" s="36"/>
      <c r="INO53" s="11"/>
      <c r="INP53" s="57"/>
      <c r="INQ53" s="62"/>
      <c r="INR53" s="63"/>
      <c r="INS53" s="63"/>
      <c r="INT53" s="63"/>
      <c r="INU53" s="63"/>
      <c r="INV53" s="63"/>
      <c r="INW53" s="63"/>
      <c r="INX53" s="63"/>
      <c r="INY53" s="63"/>
      <c r="INZ53" s="63"/>
      <c r="IOA53" s="63"/>
      <c r="IOB53" s="63"/>
      <c r="IOC53" s="63"/>
      <c r="IOD53" s="64"/>
      <c r="IOE53" s="61"/>
      <c r="IOF53" s="36"/>
      <c r="IOG53" s="11"/>
      <c r="IOH53" s="57"/>
      <c r="IOI53" s="62"/>
      <c r="IOJ53" s="63"/>
      <c r="IOK53" s="63"/>
      <c r="IOL53" s="63"/>
      <c r="IOM53" s="63"/>
      <c r="ION53" s="63"/>
      <c r="IOO53" s="63"/>
      <c r="IOP53" s="63"/>
      <c r="IOQ53" s="63"/>
      <c r="IOR53" s="63"/>
      <c r="IOS53" s="63"/>
      <c r="IOT53" s="63"/>
      <c r="IOU53" s="63"/>
      <c r="IOV53" s="64"/>
      <c r="IOW53" s="61"/>
      <c r="IOX53" s="36"/>
      <c r="IOY53" s="11"/>
      <c r="IOZ53" s="57"/>
      <c r="IPA53" s="62"/>
      <c r="IPB53" s="63"/>
      <c r="IPC53" s="63"/>
      <c r="IPD53" s="63"/>
      <c r="IPE53" s="63"/>
      <c r="IPF53" s="63"/>
      <c r="IPG53" s="63"/>
      <c r="IPH53" s="63"/>
      <c r="IPI53" s="63"/>
      <c r="IPJ53" s="63"/>
      <c r="IPK53" s="63"/>
      <c r="IPL53" s="63"/>
      <c r="IPM53" s="63"/>
      <c r="IPN53" s="64"/>
      <c r="IPO53" s="61"/>
      <c r="IPP53" s="36"/>
      <c r="IPQ53" s="11"/>
      <c r="IPR53" s="57"/>
      <c r="IPS53" s="62"/>
      <c r="IPT53" s="63"/>
      <c r="IPU53" s="63"/>
      <c r="IPV53" s="63"/>
      <c r="IPW53" s="63"/>
      <c r="IPX53" s="63"/>
      <c r="IPY53" s="63"/>
      <c r="IPZ53" s="63"/>
      <c r="IQA53" s="63"/>
      <c r="IQB53" s="63"/>
      <c r="IQC53" s="63"/>
      <c r="IQD53" s="63"/>
      <c r="IQE53" s="63"/>
      <c r="IQF53" s="64"/>
      <c r="IQG53" s="61"/>
      <c r="IQH53" s="36"/>
      <c r="IQI53" s="11"/>
      <c r="IQJ53" s="57"/>
      <c r="IQK53" s="62"/>
      <c r="IQL53" s="63"/>
      <c r="IQM53" s="63"/>
      <c r="IQN53" s="63"/>
      <c r="IQO53" s="63"/>
      <c r="IQP53" s="63"/>
      <c r="IQQ53" s="63"/>
      <c r="IQR53" s="63"/>
      <c r="IQS53" s="63"/>
      <c r="IQT53" s="63"/>
      <c r="IQU53" s="63"/>
      <c r="IQV53" s="63"/>
      <c r="IQW53" s="63"/>
      <c r="IQX53" s="64"/>
      <c r="IQY53" s="61"/>
      <c r="IQZ53" s="36"/>
      <c r="IRA53" s="11"/>
      <c r="IRB53" s="57"/>
      <c r="IRC53" s="62"/>
      <c r="IRD53" s="63"/>
      <c r="IRE53" s="63"/>
      <c r="IRF53" s="63"/>
      <c r="IRG53" s="63"/>
      <c r="IRH53" s="63"/>
      <c r="IRI53" s="63"/>
      <c r="IRJ53" s="63"/>
      <c r="IRK53" s="63"/>
      <c r="IRL53" s="63"/>
      <c r="IRM53" s="63"/>
      <c r="IRN53" s="63"/>
      <c r="IRO53" s="63"/>
      <c r="IRP53" s="64"/>
      <c r="IRQ53" s="61"/>
      <c r="IRR53" s="36"/>
      <c r="IRS53" s="11"/>
      <c r="IRT53" s="57"/>
      <c r="IRU53" s="62"/>
      <c r="IRV53" s="63"/>
      <c r="IRW53" s="63"/>
      <c r="IRX53" s="63"/>
      <c r="IRY53" s="63"/>
      <c r="IRZ53" s="63"/>
      <c r="ISA53" s="63"/>
      <c r="ISB53" s="63"/>
      <c r="ISC53" s="63"/>
      <c r="ISD53" s="63"/>
      <c r="ISE53" s="63"/>
      <c r="ISF53" s="63"/>
      <c r="ISG53" s="63"/>
      <c r="ISH53" s="64"/>
      <c r="ISI53" s="61"/>
      <c r="ISJ53" s="36"/>
      <c r="ISK53" s="11"/>
      <c r="ISL53" s="57"/>
      <c r="ISM53" s="62"/>
      <c r="ISN53" s="63"/>
      <c r="ISO53" s="63"/>
      <c r="ISP53" s="63"/>
      <c r="ISQ53" s="63"/>
      <c r="ISR53" s="63"/>
      <c r="ISS53" s="63"/>
      <c r="IST53" s="63"/>
      <c r="ISU53" s="63"/>
      <c r="ISV53" s="63"/>
      <c r="ISW53" s="63"/>
      <c r="ISX53" s="63"/>
      <c r="ISY53" s="63"/>
      <c r="ISZ53" s="64"/>
      <c r="ITA53" s="61"/>
      <c r="ITB53" s="36"/>
      <c r="ITC53" s="11"/>
      <c r="ITD53" s="57"/>
      <c r="ITE53" s="62"/>
      <c r="ITF53" s="63"/>
      <c r="ITG53" s="63"/>
      <c r="ITH53" s="63"/>
      <c r="ITI53" s="63"/>
      <c r="ITJ53" s="63"/>
      <c r="ITK53" s="63"/>
      <c r="ITL53" s="63"/>
      <c r="ITM53" s="63"/>
      <c r="ITN53" s="63"/>
      <c r="ITO53" s="63"/>
      <c r="ITP53" s="63"/>
      <c r="ITQ53" s="63"/>
      <c r="ITR53" s="64"/>
      <c r="ITS53" s="61"/>
      <c r="ITT53" s="36"/>
      <c r="ITU53" s="11"/>
      <c r="ITV53" s="57"/>
      <c r="ITW53" s="62"/>
      <c r="ITX53" s="63"/>
      <c r="ITY53" s="63"/>
      <c r="ITZ53" s="63"/>
      <c r="IUA53" s="63"/>
      <c r="IUB53" s="63"/>
      <c r="IUC53" s="63"/>
      <c r="IUD53" s="63"/>
      <c r="IUE53" s="63"/>
      <c r="IUF53" s="63"/>
      <c r="IUG53" s="63"/>
      <c r="IUH53" s="63"/>
      <c r="IUI53" s="63"/>
      <c r="IUJ53" s="64"/>
      <c r="IUK53" s="61"/>
      <c r="IUL53" s="36"/>
      <c r="IUM53" s="11"/>
      <c r="IUN53" s="57"/>
      <c r="IUO53" s="62"/>
      <c r="IUP53" s="63"/>
      <c r="IUQ53" s="63"/>
      <c r="IUR53" s="63"/>
      <c r="IUS53" s="63"/>
      <c r="IUT53" s="63"/>
      <c r="IUU53" s="63"/>
      <c r="IUV53" s="63"/>
      <c r="IUW53" s="63"/>
      <c r="IUX53" s="63"/>
      <c r="IUY53" s="63"/>
      <c r="IUZ53" s="63"/>
      <c r="IVA53" s="63"/>
      <c r="IVB53" s="64"/>
      <c r="IVC53" s="61"/>
      <c r="IVD53" s="36"/>
      <c r="IVE53" s="11"/>
      <c r="IVF53" s="57"/>
      <c r="IVG53" s="62"/>
      <c r="IVH53" s="63"/>
      <c r="IVI53" s="63"/>
      <c r="IVJ53" s="63"/>
      <c r="IVK53" s="63"/>
      <c r="IVL53" s="63"/>
      <c r="IVM53" s="63"/>
      <c r="IVN53" s="63"/>
      <c r="IVO53" s="63"/>
      <c r="IVP53" s="63"/>
      <c r="IVQ53" s="63"/>
      <c r="IVR53" s="63"/>
      <c r="IVS53" s="63"/>
      <c r="IVT53" s="64"/>
      <c r="IVU53" s="61"/>
      <c r="IVV53" s="36"/>
      <c r="IVW53" s="11"/>
      <c r="IVX53" s="57"/>
      <c r="IVY53" s="62"/>
      <c r="IVZ53" s="63"/>
      <c r="IWA53" s="63"/>
      <c r="IWB53" s="63"/>
      <c r="IWC53" s="63"/>
      <c r="IWD53" s="63"/>
      <c r="IWE53" s="63"/>
      <c r="IWF53" s="63"/>
      <c r="IWG53" s="63"/>
      <c r="IWH53" s="63"/>
      <c r="IWI53" s="63"/>
      <c r="IWJ53" s="63"/>
      <c r="IWK53" s="63"/>
      <c r="IWL53" s="64"/>
      <c r="IWM53" s="61"/>
      <c r="IWN53" s="36"/>
      <c r="IWO53" s="11"/>
      <c r="IWP53" s="57"/>
      <c r="IWQ53" s="62"/>
      <c r="IWR53" s="63"/>
      <c r="IWS53" s="63"/>
      <c r="IWT53" s="63"/>
      <c r="IWU53" s="63"/>
      <c r="IWV53" s="63"/>
      <c r="IWW53" s="63"/>
      <c r="IWX53" s="63"/>
      <c r="IWY53" s="63"/>
      <c r="IWZ53" s="63"/>
      <c r="IXA53" s="63"/>
      <c r="IXB53" s="63"/>
      <c r="IXC53" s="63"/>
      <c r="IXD53" s="64"/>
      <c r="IXE53" s="61"/>
      <c r="IXF53" s="36"/>
      <c r="IXG53" s="11"/>
      <c r="IXH53" s="57"/>
      <c r="IXI53" s="62"/>
      <c r="IXJ53" s="63"/>
      <c r="IXK53" s="63"/>
      <c r="IXL53" s="63"/>
      <c r="IXM53" s="63"/>
      <c r="IXN53" s="63"/>
      <c r="IXO53" s="63"/>
      <c r="IXP53" s="63"/>
      <c r="IXQ53" s="63"/>
      <c r="IXR53" s="63"/>
      <c r="IXS53" s="63"/>
      <c r="IXT53" s="63"/>
      <c r="IXU53" s="63"/>
      <c r="IXV53" s="64"/>
      <c r="IXW53" s="61"/>
      <c r="IXX53" s="36"/>
      <c r="IXY53" s="11"/>
      <c r="IXZ53" s="57"/>
      <c r="IYA53" s="62"/>
      <c r="IYB53" s="63"/>
      <c r="IYC53" s="63"/>
      <c r="IYD53" s="63"/>
      <c r="IYE53" s="63"/>
      <c r="IYF53" s="63"/>
      <c r="IYG53" s="63"/>
      <c r="IYH53" s="63"/>
      <c r="IYI53" s="63"/>
      <c r="IYJ53" s="63"/>
      <c r="IYK53" s="63"/>
      <c r="IYL53" s="63"/>
      <c r="IYM53" s="63"/>
      <c r="IYN53" s="64"/>
      <c r="IYO53" s="61"/>
      <c r="IYP53" s="36"/>
      <c r="IYQ53" s="11"/>
      <c r="IYR53" s="57"/>
      <c r="IYS53" s="62"/>
      <c r="IYT53" s="63"/>
      <c r="IYU53" s="63"/>
      <c r="IYV53" s="63"/>
      <c r="IYW53" s="63"/>
      <c r="IYX53" s="63"/>
      <c r="IYY53" s="63"/>
      <c r="IYZ53" s="63"/>
      <c r="IZA53" s="63"/>
      <c r="IZB53" s="63"/>
      <c r="IZC53" s="63"/>
      <c r="IZD53" s="63"/>
      <c r="IZE53" s="63"/>
      <c r="IZF53" s="64"/>
      <c r="IZG53" s="61"/>
      <c r="IZH53" s="36"/>
      <c r="IZI53" s="11"/>
      <c r="IZJ53" s="57"/>
      <c r="IZK53" s="62"/>
      <c r="IZL53" s="63"/>
      <c r="IZM53" s="63"/>
      <c r="IZN53" s="63"/>
      <c r="IZO53" s="63"/>
      <c r="IZP53" s="63"/>
      <c r="IZQ53" s="63"/>
      <c r="IZR53" s="63"/>
      <c r="IZS53" s="63"/>
      <c r="IZT53" s="63"/>
      <c r="IZU53" s="63"/>
      <c r="IZV53" s="63"/>
      <c r="IZW53" s="63"/>
      <c r="IZX53" s="64"/>
      <c r="IZY53" s="61"/>
      <c r="IZZ53" s="36"/>
      <c r="JAA53" s="11"/>
      <c r="JAB53" s="57"/>
      <c r="JAC53" s="62"/>
      <c r="JAD53" s="63"/>
      <c r="JAE53" s="63"/>
      <c r="JAF53" s="63"/>
      <c r="JAG53" s="63"/>
      <c r="JAH53" s="63"/>
      <c r="JAI53" s="63"/>
      <c r="JAJ53" s="63"/>
      <c r="JAK53" s="63"/>
      <c r="JAL53" s="63"/>
      <c r="JAM53" s="63"/>
      <c r="JAN53" s="63"/>
      <c r="JAO53" s="63"/>
      <c r="JAP53" s="64"/>
      <c r="JAQ53" s="61"/>
      <c r="JAR53" s="36"/>
      <c r="JAS53" s="11"/>
      <c r="JAT53" s="57"/>
      <c r="JAU53" s="62"/>
      <c r="JAV53" s="63"/>
      <c r="JAW53" s="63"/>
      <c r="JAX53" s="63"/>
      <c r="JAY53" s="63"/>
      <c r="JAZ53" s="63"/>
      <c r="JBA53" s="63"/>
      <c r="JBB53" s="63"/>
      <c r="JBC53" s="63"/>
      <c r="JBD53" s="63"/>
      <c r="JBE53" s="63"/>
      <c r="JBF53" s="63"/>
      <c r="JBG53" s="63"/>
      <c r="JBH53" s="64"/>
      <c r="JBI53" s="61"/>
      <c r="JBJ53" s="36"/>
      <c r="JBK53" s="11"/>
      <c r="JBL53" s="57"/>
      <c r="JBM53" s="62"/>
      <c r="JBN53" s="63"/>
      <c r="JBO53" s="63"/>
      <c r="JBP53" s="63"/>
      <c r="JBQ53" s="63"/>
      <c r="JBR53" s="63"/>
      <c r="JBS53" s="63"/>
      <c r="JBT53" s="63"/>
      <c r="JBU53" s="63"/>
      <c r="JBV53" s="63"/>
      <c r="JBW53" s="63"/>
      <c r="JBX53" s="63"/>
      <c r="JBY53" s="63"/>
      <c r="JBZ53" s="64"/>
      <c r="JCA53" s="61"/>
      <c r="JCB53" s="36"/>
      <c r="JCC53" s="11"/>
      <c r="JCD53" s="57"/>
      <c r="JCE53" s="62"/>
      <c r="JCF53" s="63"/>
      <c r="JCG53" s="63"/>
      <c r="JCH53" s="63"/>
      <c r="JCI53" s="63"/>
      <c r="JCJ53" s="63"/>
      <c r="JCK53" s="63"/>
      <c r="JCL53" s="63"/>
      <c r="JCM53" s="63"/>
      <c r="JCN53" s="63"/>
      <c r="JCO53" s="63"/>
      <c r="JCP53" s="63"/>
      <c r="JCQ53" s="63"/>
      <c r="JCR53" s="64"/>
      <c r="JCS53" s="61"/>
      <c r="JCT53" s="36"/>
      <c r="JCU53" s="11"/>
      <c r="JCV53" s="57"/>
      <c r="JCW53" s="62"/>
      <c r="JCX53" s="63"/>
      <c r="JCY53" s="63"/>
      <c r="JCZ53" s="63"/>
      <c r="JDA53" s="63"/>
      <c r="JDB53" s="63"/>
      <c r="JDC53" s="63"/>
      <c r="JDD53" s="63"/>
      <c r="JDE53" s="63"/>
      <c r="JDF53" s="63"/>
      <c r="JDG53" s="63"/>
      <c r="JDH53" s="63"/>
      <c r="JDI53" s="63"/>
      <c r="JDJ53" s="64"/>
      <c r="JDK53" s="61"/>
      <c r="JDL53" s="36"/>
      <c r="JDM53" s="11"/>
      <c r="JDN53" s="57"/>
      <c r="JDO53" s="62"/>
      <c r="JDP53" s="63"/>
      <c r="JDQ53" s="63"/>
      <c r="JDR53" s="63"/>
      <c r="JDS53" s="63"/>
      <c r="JDT53" s="63"/>
      <c r="JDU53" s="63"/>
      <c r="JDV53" s="63"/>
      <c r="JDW53" s="63"/>
      <c r="JDX53" s="63"/>
      <c r="JDY53" s="63"/>
      <c r="JDZ53" s="63"/>
      <c r="JEA53" s="63"/>
      <c r="JEB53" s="64"/>
      <c r="JEC53" s="61"/>
      <c r="JED53" s="36"/>
      <c r="JEE53" s="11"/>
      <c r="JEF53" s="57"/>
      <c r="JEG53" s="62"/>
      <c r="JEH53" s="63"/>
      <c r="JEI53" s="63"/>
      <c r="JEJ53" s="63"/>
      <c r="JEK53" s="63"/>
      <c r="JEL53" s="63"/>
      <c r="JEM53" s="63"/>
      <c r="JEN53" s="63"/>
      <c r="JEO53" s="63"/>
      <c r="JEP53" s="63"/>
      <c r="JEQ53" s="63"/>
      <c r="JER53" s="63"/>
      <c r="JES53" s="63"/>
      <c r="JET53" s="64"/>
      <c r="JEU53" s="61"/>
      <c r="JEV53" s="36"/>
      <c r="JEW53" s="11"/>
      <c r="JEX53" s="57"/>
      <c r="JEY53" s="62"/>
      <c r="JEZ53" s="63"/>
      <c r="JFA53" s="63"/>
      <c r="JFB53" s="63"/>
      <c r="JFC53" s="63"/>
      <c r="JFD53" s="63"/>
      <c r="JFE53" s="63"/>
      <c r="JFF53" s="63"/>
      <c r="JFG53" s="63"/>
      <c r="JFH53" s="63"/>
      <c r="JFI53" s="63"/>
      <c r="JFJ53" s="63"/>
      <c r="JFK53" s="63"/>
      <c r="JFL53" s="64"/>
      <c r="JFM53" s="61"/>
      <c r="JFN53" s="36"/>
      <c r="JFO53" s="11"/>
      <c r="JFP53" s="57"/>
      <c r="JFQ53" s="62"/>
      <c r="JFR53" s="63"/>
      <c r="JFS53" s="63"/>
      <c r="JFT53" s="63"/>
      <c r="JFU53" s="63"/>
      <c r="JFV53" s="63"/>
      <c r="JFW53" s="63"/>
      <c r="JFX53" s="63"/>
      <c r="JFY53" s="63"/>
      <c r="JFZ53" s="63"/>
      <c r="JGA53" s="63"/>
      <c r="JGB53" s="63"/>
      <c r="JGC53" s="63"/>
      <c r="JGD53" s="64"/>
      <c r="JGE53" s="61"/>
      <c r="JGF53" s="36"/>
      <c r="JGG53" s="11"/>
      <c r="JGH53" s="57"/>
      <c r="JGI53" s="62"/>
      <c r="JGJ53" s="63"/>
      <c r="JGK53" s="63"/>
      <c r="JGL53" s="63"/>
      <c r="JGM53" s="63"/>
      <c r="JGN53" s="63"/>
      <c r="JGO53" s="63"/>
      <c r="JGP53" s="63"/>
      <c r="JGQ53" s="63"/>
      <c r="JGR53" s="63"/>
      <c r="JGS53" s="63"/>
      <c r="JGT53" s="63"/>
      <c r="JGU53" s="63"/>
      <c r="JGV53" s="64"/>
      <c r="JGW53" s="61"/>
      <c r="JGX53" s="36"/>
      <c r="JGY53" s="11"/>
      <c r="JGZ53" s="57"/>
      <c r="JHA53" s="62"/>
      <c r="JHB53" s="63"/>
      <c r="JHC53" s="63"/>
      <c r="JHD53" s="63"/>
      <c r="JHE53" s="63"/>
      <c r="JHF53" s="63"/>
      <c r="JHG53" s="63"/>
      <c r="JHH53" s="63"/>
      <c r="JHI53" s="63"/>
      <c r="JHJ53" s="63"/>
      <c r="JHK53" s="63"/>
      <c r="JHL53" s="63"/>
      <c r="JHM53" s="63"/>
      <c r="JHN53" s="64"/>
      <c r="JHO53" s="61"/>
      <c r="JHP53" s="36"/>
      <c r="JHQ53" s="11"/>
      <c r="JHR53" s="57"/>
      <c r="JHS53" s="62"/>
      <c r="JHT53" s="63"/>
      <c r="JHU53" s="63"/>
      <c r="JHV53" s="63"/>
      <c r="JHW53" s="63"/>
      <c r="JHX53" s="63"/>
      <c r="JHY53" s="63"/>
      <c r="JHZ53" s="63"/>
      <c r="JIA53" s="63"/>
      <c r="JIB53" s="63"/>
      <c r="JIC53" s="63"/>
      <c r="JID53" s="63"/>
      <c r="JIE53" s="63"/>
      <c r="JIF53" s="64"/>
      <c r="JIG53" s="61"/>
      <c r="JIH53" s="36"/>
      <c r="JII53" s="11"/>
      <c r="JIJ53" s="57"/>
      <c r="JIK53" s="62"/>
      <c r="JIL53" s="63"/>
      <c r="JIM53" s="63"/>
      <c r="JIN53" s="63"/>
      <c r="JIO53" s="63"/>
      <c r="JIP53" s="63"/>
      <c r="JIQ53" s="63"/>
      <c r="JIR53" s="63"/>
      <c r="JIS53" s="63"/>
      <c r="JIT53" s="63"/>
      <c r="JIU53" s="63"/>
      <c r="JIV53" s="63"/>
      <c r="JIW53" s="63"/>
      <c r="JIX53" s="64"/>
      <c r="JIY53" s="61"/>
      <c r="JIZ53" s="36"/>
      <c r="JJA53" s="11"/>
      <c r="JJB53" s="57"/>
      <c r="JJC53" s="62"/>
      <c r="JJD53" s="63"/>
      <c r="JJE53" s="63"/>
      <c r="JJF53" s="63"/>
      <c r="JJG53" s="63"/>
      <c r="JJH53" s="63"/>
      <c r="JJI53" s="63"/>
      <c r="JJJ53" s="63"/>
      <c r="JJK53" s="63"/>
      <c r="JJL53" s="63"/>
      <c r="JJM53" s="63"/>
      <c r="JJN53" s="63"/>
      <c r="JJO53" s="63"/>
      <c r="JJP53" s="64"/>
      <c r="JJQ53" s="61"/>
      <c r="JJR53" s="36"/>
      <c r="JJS53" s="11"/>
      <c r="JJT53" s="57"/>
      <c r="JJU53" s="62"/>
      <c r="JJV53" s="63"/>
      <c r="JJW53" s="63"/>
      <c r="JJX53" s="63"/>
      <c r="JJY53" s="63"/>
      <c r="JJZ53" s="63"/>
      <c r="JKA53" s="63"/>
      <c r="JKB53" s="63"/>
      <c r="JKC53" s="63"/>
      <c r="JKD53" s="63"/>
      <c r="JKE53" s="63"/>
      <c r="JKF53" s="63"/>
      <c r="JKG53" s="63"/>
      <c r="JKH53" s="64"/>
      <c r="JKI53" s="61"/>
      <c r="JKJ53" s="36"/>
      <c r="JKK53" s="11"/>
      <c r="JKL53" s="57"/>
      <c r="JKM53" s="62"/>
      <c r="JKN53" s="63"/>
      <c r="JKO53" s="63"/>
      <c r="JKP53" s="63"/>
      <c r="JKQ53" s="63"/>
      <c r="JKR53" s="63"/>
      <c r="JKS53" s="63"/>
      <c r="JKT53" s="63"/>
      <c r="JKU53" s="63"/>
      <c r="JKV53" s="63"/>
      <c r="JKW53" s="63"/>
      <c r="JKX53" s="63"/>
      <c r="JKY53" s="63"/>
      <c r="JKZ53" s="64"/>
      <c r="JLA53" s="61"/>
      <c r="JLB53" s="36"/>
      <c r="JLC53" s="11"/>
      <c r="JLD53" s="57"/>
      <c r="JLE53" s="62"/>
      <c r="JLF53" s="63"/>
      <c r="JLG53" s="63"/>
      <c r="JLH53" s="63"/>
      <c r="JLI53" s="63"/>
      <c r="JLJ53" s="63"/>
      <c r="JLK53" s="63"/>
      <c r="JLL53" s="63"/>
      <c r="JLM53" s="63"/>
      <c r="JLN53" s="63"/>
      <c r="JLO53" s="63"/>
      <c r="JLP53" s="63"/>
      <c r="JLQ53" s="63"/>
      <c r="JLR53" s="64"/>
      <c r="JLS53" s="61"/>
      <c r="JLT53" s="36"/>
      <c r="JLU53" s="11"/>
      <c r="JLV53" s="57"/>
      <c r="JLW53" s="62"/>
      <c r="JLX53" s="63"/>
      <c r="JLY53" s="63"/>
      <c r="JLZ53" s="63"/>
      <c r="JMA53" s="63"/>
      <c r="JMB53" s="63"/>
      <c r="JMC53" s="63"/>
      <c r="JMD53" s="63"/>
      <c r="JME53" s="63"/>
      <c r="JMF53" s="63"/>
      <c r="JMG53" s="63"/>
      <c r="JMH53" s="63"/>
      <c r="JMI53" s="63"/>
      <c r="JMJ53" s="64"/>
      <c r="JMK53" s="61"/>
      <c r="JML53" s="36"/>
      <c r="JMM53" s="11"/>
      <c r="JMN53" s="57"/>
      <c r="JMO53" s="62"/>
      <c r="JMP53" s="63"/>
      <c r="JMQ53" s="63"/>
      <c r="JMR53" s="63"/>
      <c r="JMS53" s="63"/>
      <c r="JMT53" s="63"/>
      <c r="JMU53" s="63"/>
      <c r="JMV53" s="63"/>
      <c r="JMW53" s="63"/>
      <c r="JMX53" s="63"/>
      <c r="JMY53" s="63"/>
      <c r="JMZ53" s="63"/>
      <c r="JNA53" s="63"/>
      <c r="JNB53" s="64"/>
      <c r="JNC53" s="61"/>
      <c r="JND53" s="36"/>
      <c r="JNE53" s="11"/>
      <c r="JNF53" s="57"/>
      <c r="JNG53" s="62"/>
      <c r="JNH53" s="63"/>
      <c r="JNI53" s="63"/>
      <c r="JNJ53" s="63"/>
      <c r="JNK53" s="63"/>
      <c r="JNL53" s="63"/>
      <c r="JNM53" s="63"/>
      <c r="JNN53" s="63"/>
      <c r="JNO53" s="63"/>
      <c r="JNP53" s="63"/>
      <c r="JNQ53" s="63"/>
      <c r="JNR53" s="63"/>
      <c r="JNS53" s="63"/>
      <c r="JNT53" s="64"/>
      <c r="JNU53" s="61"/>
      <c r="JNV53" s="36"/>
      <c r="JNW53" s="11"/>
      <c r="JNX53" s="57"/>
      <c r="JNY53" s="62"/>
      <c r="JNZ53" s="63"/>
      <c r="JOA53" s="63"/>
      <c r="JOB53" s="63"/>
      <c r="JOC53" s="63"/>
      <c r="JOD53" s="63"/>
      <c r="JOE53" s="63"/>
      <c r="JOF53" s="63"/>
      <c r="JOG53" s="63"/>
      <c r="JOH53" s="63"/>
      <c r="JOI53" s="63"/>
      <c r="JOJ53" s="63"/>
      <c r="JOK53" s="63"/>
      <c r="JOL53" s="64"/>
      <c r="JOM53" s="61"/>
      <c r="JON53" s="36"/>
      <c r="JOO53" s="11"/>
      <c r="JOP53" s="57"/>
      <c r="JOQ53" s="62"/>
      <c r="JOR53" s="63"/>
      <c r="JOS53" s="63"/>
      <c r="JOT53" s="63"/>
      <c r="JOU53" s="63"/>
      <c r="JOV53" s="63"/>
      <c r="JOW53" s="63"/>
      <c r="JOX53" s="63"/>
      <c r="JOY53" s="63"/>
      <c r="JOZ53" s="63"/>
      <c r="JPA53" s="63"/>
      <c r="JPB53" s="63"/>
      <c r="JPC53" s="63"/>
      <c r="JPD53" s="64"/>
      <c r="JPE53" s="61"/>
      <c r="JPF53" s="36"/>
      <c r="JPG53" s="11"/>
      <c r="JPH53" s="57"/>
      <c r="JPI53" s="62"/>
      <c r="JPJ53" s="63"/>
      <c r="JPK53" s="63"/>
      <c r="JPL53" s="63"/>
      <c r="JPM53" s="63"/>
      <c r="JPN53" s="63"/>
      <c r="JPO53" s="63"/>
      <c r="JPP53" s="63"/>
      <c r="JPQ53" s="63"/>
      <c r="JPR53" s="63"/>
      <c r="JPS53" s="63"/>
      <c r="JPT53" s="63"/>
      <c r="JPU53" s="63"/>
      <c r="JPV53" s="64"/>
      <c r="JPW53" s="61"/>
      <c r="JPX53" s="36"/>
      <c r="JPY53" s="11"/>
      <c r="JPZ53" s="57"/>
      <c r="JQA53" s="62"/>
      <c r="JQB53" s="63"/>
      <c r="JQC53" s="63"/>
      <c r="JQD53" s="63"/>
      <c r="JQE53" s="63"/>
      <c r="JQF53" s="63"/>
      <c r="JQG53" s="63"/>
      <c r="JQH53" s="63"/>
      <c r="JQI53" s="63"/>
      <c r="JQJ53" s="63"/>
      <c r="JQK53" s="63"/>
      <c r="JQL53" s="63"/>
      <c r="JQM53" s="63"/>
      <c r="JQN53" s="64"/>
      <c r="JQO53" s="61"/>
      <c r="JQP53" s="36"/>
      <c r="JQQ53" s="11"/>
      <c r="JQR53" s="57"/>
      <c r="JQS53" s="62"/>
      <c r="JQT53" s="63"/>
      <c r="JQU53" s="63"/>
      <c r="JQV53" s="63"/>
      <c r="JQW53" s="63"/>
      <c r="JQX53" s="63"/>
      <c r="JQY53" s="63"/>
      <c r="JQZ53" s="63"/>
      <c r="JRA53" s="63"/>
      <c r="JRB53" s="63"/>
      <c r="JRC53" s="63"/>
      <c r="JRD53" s="63"/>
      <c r="JRE53" s="63"/>
      <c r="JRF53" s="64"/>
      <c r="JRG53" s="61"/>
      <c r="JRH53" s="36"/>
      <c r="JRI53" s="11"/>
      <c r="JRJ53" s="57"/>
      <c r="JRK53" s="62"/>
      <c r="JRL53" s="63"/>
      <c r="JRM53" s="63"/>
      <c r="JRN53" s="63"/>
      <c r="JRO53" s="63"/>
      <c r="JRP53" s="63"/>
      <c r="JRQ53" s="63"/>
      <c r="JRR53" s="63"/>
      <c r="JRS53" s="63"/>
      <c r="JRT53" s="63"/>
      <c r="JRU53" s="63"/>
      <c r="JRV53" s="63"/>
      <c r="JRW53" s="63"/>
      <c r="JRX53" s="64"/>
      <c r="JRY53" s="61"/>
      <c r="JRZ53" s="36"/>
      <c r="JSA53" s="11"/>
      <c r="JSB53" s="57"/>
      <c r="JSC53" s="62"/>
      <c r="JSD53" s="63"/>
      <c r="JSE53" s="63"/>
      <c r="JSF53" s="63"/>
      <c r="JSG53" s="63"/>
      <c r="JSH53" s="63"/>
      <c r="JSI53" s="63"/>
      <c r="JSJ53" s="63"/>
      <c r="JSK53" s="63"/>
      <c r="JSL53" s="63"/>
      <c r="JSM53" s="63"/>
      <c r="JSN53" s="63"/>
      <c r="JSO53" s="63"/>
      <c r="JSP53" s="64"/>
      <c r="JSQ53" s="61"/>
      <c r="JSR53" s="36"/>
      <c r="JSS53" s="11"/>
      <c r="JST53" s="57"/>
      <c r="JSU53" s="62"/>
      <c r="JSV53" s="63"/>
      <c r="JSW53" s="63"/>
      <c r="JSX53" s="63"/>
      <c r="JSY53" s="63"/>
      <c r="JSZ53" s="63"/>
      <c r="JTA53" s="63"/>
      <c r="JTB53" s="63"/>
      <c r="JTC53" s="63"/>
      <c r="JTD53" s="63"/>
      <c r="JTE53" s="63"/>
      <c r="JTF53" s="63"/>
      <c r="JTG53" s="63"/>
      <c r="JTH53" s="64"/>
      <c r="JTI53" s="61"/>
      <c r="JTJ53" s="36"/>
      <c r="JTK53" s="11"/>
      <c r="JTL53" s="57"/>
      <c r="JTM53" s="62"/>
      <c r="JTN53" s="63"/>
      <c r="JTO53" s="63"/>
      <c r="JTP53" s="63"/>
      <c r="JTQ53" s="63"/>
      <c r="JTR53" s="63"/>
      <c r="JTS53" s="63"/>
      <c r="JTT53" s="63"/>
      <c r="JTU53" s="63"/>
      <c r="JTV53" s="63"/>
      <c r="JTW53" s="63"/>
      <c r="JTX53" s="63"/>
      <c r="JTY53" s="63"/>
      <c r="JTZ53" s="64"/>
      <c r="JUA53" s="61"/>
      <c r="JUB53" s="36"/>
      <c r="JUC53" s="11"/>
      <c r="JUD53" s="57"/>
      <c r="JUE53" s="62"/>
      <c r="JUF53" s="63"/>
      <c r="JUG53" s="63"/>
      <c r="JUH53" s="63"/>
      <c r="JUI53" s="63"/>
      <c r="JUJ53" s="63"/>
      <c r="JUK53" s="63"/>
      <c r="JUL53" s="63"/>
      <c r="JUM53" s="63"/>
      <c r="JUN53" s="63"/>
      <c r="JUO53" s="63"/>
      <c r="JUP53" s="63"/>
      <c r="JUQ53" s="63"/>
      <c r="JUR53" s="64"/>
      <c r="JUS53" s="61"/>
      <c r="JUT53" s="36"/>
      <c r="JUU53" s="11"/>
      <c r="JUV53" s="57"/>
      <c r="JUW53" s="62"/>
      <c r="JUX53" s="63"/>
      <c r="JUY53" s="63"/>
      <c r="JUZ53" s="63"/>
      <c r="JVA53" s="63"/>
      <c r="JVB53" s="63"/>
      <c r="JVC53" s="63"/>
      <c r="JVD53" s="63"/>
      <c r="JVE53" s="63"/>
      <c r="JVF53" s="63"/>
      <c r="JVG53" s="63"/>
      <c r="JVH53" s="63"/>
      <c r="JVI53" s="63"/>
      <c r="JVJ53" s="64"/>
      <c r="JVK53" s="61"/>
      <c r="JVL53" s="36"/>
      <c r="JVM53" s="11"/>
      <c r="JVN53" s="57"/>
      <c r="JVO53" s="62"/>
      <c r="JVP53" s="63"/>
      <c r="JVQ53" s="63"/>
      <c r="JVR53" s="63"/>
      <c r="JVS53" s="63"/>
      <c r="JVT53" s="63"/>
      <c r="JVU53" s="63"/>
      <c r="JVV53" s="63"/>
      <c r="JVW53" s="63"/>
      <c r="JVX53" s="63"/>
      <c r="JVY53" s="63"/>
      <c r="JVZ53" s="63"/>
      <c r="JWA53" s="63"/>
      <c r="JWB53" s="64"/>
      <c r="JWC53" s="61"/>
      <c r="JWD53" s="36"/>
      <c r="JWE53" s="11"/>
      <c r="JWF53" s="57"/>
      <c r="JWG53" s="62"/>
      <c r="JWH53" s="63"/>
      <c r="JWI53" s="63"/>
      <c r="JWJ53" s="63"/>
      <c r="JWK53" s="63"/>
      <c r="JWL53" s="63"/>
      <c r="JWM53" s="63"/>
      <c r="JWN53" s="63"/>
      <c r="JWO53" s="63"/>
      <c r="JWP53" s="63"/>
      <c r="JWQ53" s="63"/>
      <c r="JWR53" s="63"/>
      <c r="JWS53" s="63"/>
      <c r="JWT53" s="64"/>
      <c r="JWU53" s="61"/>
      <c r="JWV53" s="36"/>
      <c r="JWW53" s="11"/>
      <c r="JWX53" s="57"/>
      <c r="JWY53" s="62"/>
      <c r="JWZ53" s="63"/>
      <c r="JXA53" s="63"/>
      <c r="JXB53" s="63"/>
      <c r="JXC53" s="63"/>
      <c r="JXD53" s="63"/>
      <c r="JXE53" s="63"/>
      <c r="JXF53" s="63"/>
      <c r="JXG53" s="63"/>
      <c r="JXH53" s="63"/>
      <c r="JXI53" s="63"/>
      <c r="JXJ53" s="63"/>
      <c r="JXK53" s="63"/>
      <c r="JXL53" s="64"/>
      <c r="JXM53" s="61"/>
      <c r="JXN53" s="36"/>
      <c r="JXO53" s="11"/>
      <c r="JXP53" s="57"/>
      <c r="JXQ53" s="62"/>
      <c r="JXR53" s="63"/>
      <c r="JXS53" s="63"/>
      <c r="JXT53" s="63"/>
      <c r="JXU53" s="63"/>
      <c r="JXV53" s="63"/>
      <c r="JXW53" s="63"/>
      <c r="JXX53" s="63"/>
      <c r="JXY53" s="63"/>
      <c r="JXZ53" s="63"/>
      <c r="JYA53" s="63"/>
      <c r="JYB53" s="63"/>
      <c r="JYC53" s="63"/>
      <c r="JYD53" s="64"/>
      <c r="JYE53" s="61"/>
      <c r="JYF53" s="36"/>
      <c r="JYG53" s="11"/>
      <c r="JYH53" s="57"/>
      <c r="JYI53" s="62"/>
      <c r="JYJ53" s="63"/>
      <c r="JYK53" s="63"/>
      <c r="JYL53" s="63"/>
      <c r="JYM53" s="63"/>
      <c r="JYN53" s="63"/>
      <c r="JYO53" s="63"/>
      <c r="JYP53" s="63"/>
      <c r="JYQ53" s="63"/>
      <c r="JYR53" s="63"/>
      <c r="JYS53" s="63"/>
      <c r="JYT53" s="63"/>
      <c r="JYU53" s="63"/>
      <c r="JYV53" s="64"/>
      <c r="JYW53" s="61"/>
      <c r="JYX53" s="36"/>
      <c r="JYY53" s="11"/>
      <c r="JYZ53" s="57"/>
      <c r="JZA53" s="62"/>
      <c r="JZB53" s="63"/>
      <c r="JZC53" s="63"/>
      <c r="JZD53" s="63"/>
      <c r="JZE53" s="63"/>
      <c r="JZF53" s="63"/>
      <c r="JZG53" s="63"/>
      <c r="JZH53" s="63"/>
      <c r="JZI53" s="63"/>
      <c r="JZJ53" s="63"/>
      <c r="JZK53" s="63"/>
      <c r="JZL53" s="63"/>
      <c r="JZM53" s="63"/>
      <c r="JZN53" s="64"/>
      <c r="JZO53" s="61"/>
      <c r="JZP53" s="36"/>
      <c r="JZQ53" s="11"/>
      <c r="JZR53" s="57"/>
      <c r="JZS53" s="62"/>
      <c r="JZT53" s="63"/>
      <c r="JZU53" s="63"/>
      <c r="JZV53" s="63"/>
      <c r="JZW53" s="63"/>
      <c r="JZX53" s="63"/>
      <c r="JZY53" s="63"/>
      <c r="JZZ53" s="63"/>
      <c r="KAA53" s="63"/>
      <c r="KAB53" s="63"/>
      <c r="KAC53" s="63"/>
      <c r="KAD53" s="63"/>
      <c r="KAE53" s="63"/>
      <c r="KAF53" s="64"/>
      <c r="KAG53" s="61"/>
      <c r="KAH53" s="36"/>
      <c r="KAI53" s="11"/>
      <c r="KAJ53" s="57"/>
      <c r="KAK53" s="62"/>
      <c r="KAL53" s="63"/>
      <c r="KAM53" s="63"/>
      <c r="KAN53" s="63"/>
      <c r="KAO53" s="63"/>
      <c r="KAP53" s="63"/>
      <c r="KAQ53" s="63"/>
      <c r="KAR53" s="63"/>
      <c r="KAS53" s="63"/>
      <c r="KAT53" s="63"/>
      <c r="KAU53" s="63"/>
      <c r="KAV53" s="63"/>
      <c r="KAW53" s="63"/>
      <c r="KAX53" s="64"/>
      <c r="KAY53" s="61"/>
      <c r="KAZ53" s="36"/>
      <c r="KBA53" s="11"/>
      <c r="KBB53" s="57"/>
      <c r="KBC53" s="62"/>
      <c r="KBD53" s="63"/>
      <c r="KBE53" s="63"/>
      <c r="KBF53" s="63"/>
      <c r="KBG53" s="63"/>
      <c r="KBH53" s="63"/>
      <c r="KBI53" s="63"/>
      <c r="KBJ53" s="63"/>
      <c r="KBK53" s="63"/>
      <c r="KBL53" s="63"/>
      <c r="KBM53" s="63"/>
      <c r="KBN53" s="63"/>
      <c r="KBO53" s="63"/>
      <c r="KBP53" s="64"/>
      <c r="KBQ53" s="61"/>
      <c r="KBR53" s="36"/>
      <c r="KBS53" s="11"/>
      <c r="KBT53" s="57"/>
      <c r="KBU53" s="62"/>
      <c r="KBV53" s="63"/>
      <c r="KBW53" s="63"/>
      <c r="KBX53" s="63"/>
      <c r="KBY53" s="63"/>
      <c r="KBZ53" s="63"/>
      <c r="KCA53" s="63"/>
      <c r="KCB53" s="63"/>
      <c r="KCC53" s="63"/>
      <c r="KCD53" s="63"/>
      <c r="KCE53" s="63"/>
      <c r="KCF53" s="63"/>
      <c r="KCG53" s="63"/>
      <c r="KCH53" s="64"/>
      <c r="KCI53" s="61"/>
      <c r="KCJ53" s="36"/>
      <c r="KCK53" s="11"/>
      <c r="KCL53" s="57"/>
      <c r="KCM53" s="62"/>
      <c r="KCN53" s="63"/>
      <c r="KCO53" s="63"/>
      <c r="KCP53" s="63"/>
      <c r="KCQ53" s="63"/>
      <c r="KCR53" s="63"/>
      <c r="KCS53" s="63"/>
      <c r="KCT53" s="63"/>
      <c r="KCU53" s="63"/>
      <c r="KCV53" s="63"/>
      <c r="KCW53" s="63"/>
      <c r="KCX53" s="63"/>
      <c r="KCY53" s="63"/>
      <c r="KCZ53" s="64"/>
      <c r="KDA53" s="61"/>
      <c r="KDB53" s="36"/>
      <c r="KDC53" s="11"/>
      <c r="KDD53" s="57"/>
      <c r="KDE53" s="62"/>
      <c r="KDF53" s="63"/>
      <c r="KDG53" s="63"/>
      <c r="KDH53" s="63"/>
      <c r="KDI53" s="63"/>
      <c r="KDJ53" s="63"/>
      <c r="KDK53" s="63"/>
      <c r="KDL53" s="63"/>
      <c r="KDM53" s="63"/>
      <c r="KDN53" s="63"/>
      <c r="KDO53" s="63"/>
      <c r="KDP53" s="63"/>
      <c r="KDQ53" s="63"/>
      <c r="KDR53" s="64"/>
      <c r="KDS53" s="61"/>
      <c r="KDT53" s="36"/>
      <c r="KDU53" s="11"/>
      <c r="KDV53" s="57"/>
      <c r="KDW53" s="62"/>
      <c r="KDX53" s="63"/>
      <c r="KDY53" s="63"/>
      <c r="KDZ53" s="63"/>
      <c r="KEA53" s="63"/>
      <c r="KEB53" s="63"/>
      <c r="KEC53" s="63"/>
      <c r="KED53" s="63"/>
      <c r="KEE53" s="63"/>
      <c r="KEF53" s="63"/>
      <c r="KEG53" s="63"/>
      <c r="KEH53" s="63"/>
      <c r="KEI53" s="63"/>
      <c r="KEJ53" s="64"/>
      <c r="KEK53" s="61"/>
      <c r="KEL53" s="36"/>
      <c r="KEM53" s="11"/>
      <c r="KEN53" s="57"/>
      <c r="KEO53" s="62"/>
      <c r="KEP53" s="63"/>
      <c r="KEQ53" s="63"/>
      <c r="KER53" s="63"/>
      <c r="KES53" s="63"/>
      <c r="KET53" s="63"/>
      <c r="KEU53" s="63"/>
      <c r="KEV53" s="63"/>
      <c r="KEW53" s="63"/>
      <c r="KEX53" s="63"/>
      <c r="KEY53" s="63"/>
      <c r="KEZ53" s="63"/>
      <c r="KFA53" s="63"/>
      <c r="KFB53" s="64"/>
      <c r="KFC53" s="61"/>
      <c r="KFD53" s="36"/>
      <c r="KFE53" s="11"/>
      <c r="KFF53" s="57"/>
      <c r="KFG53" s="62"/>
      <c r="KFH53" s="63"/>
      <c r="KFI53" s="63"/>
      <c r="KFJ53" s="63"/>
      <c r="KFK53" s="63"/>
      <c r="KFL53" s="63"/>
      <c r="KFM53" s="63"/>
      <c r="KFN53" s="63"/>
      <c r="KFO53" s="63"/>
      <c r="KFP53" s="63"/>
      <c r="KFQ53" s="63"/>
      <c r="KFR53" s="63"/>
      <c r="KFS53" s="63"/>
      <c r="KFT53" s="64"/>
      <c r="KFU53" s="61"/>
      <c r="KFV53" s="36"/>
      <c r="KFW53" s="11"/>
      <c r="KFX53" s="57"/>
      <c r="KFY53" s="62"/>
      <c r="KFZ53" s="63"/>
      <c r="KGA53" s="63"/>
      <c r="KGB53" s="63"/>
      <c r="KGC53" s="63"/>
      <c r="KGD53" s="63"/>
      <c r="KGE53" s="63"/>
      <c r="KGF53" s="63"/>
      <c r="KGG53" s="63"/>
      <c r="KGH53" s="63"/>
      <c r="KGI53" s="63"/>
      <c r="KGJ53" s="63"/>
      <c r="KGK53" s="63"/>
      <c r="KGL53" s="64"/>
      <c r="KGM53" s="61"/>
      <c r="KGN53" s="36"/>
      <c r="KGO53" s="11"/>
      <c r="KGP53" s="57"/>
      <c r="KGQ53" s="62"/>
      <c r="KGR53" s="63"/>
      <c r="KGS53" s="63"/>
      <c r="KGT53" s="63"/>
      <c r="KGU53" s="63"/>
      <c r="KGV53" s="63"/>
      <c r="KGW53" s="63"/>
      <c r="KGX53" s="63"/>
      <c r="KGY53" s="63"/>
      <c r="KGZ53" s="63"/>
      <c r="KHA53" s="63"/>
      <c r="KHB53" s="63"/>
      <c r="KHC53" s="63"/>
      <c r="KHD53" s="64"/>
      <c r="KHE53" s="61"/>
      <c r="KHF53" s="36"/>
      <c r="KHG53" s="11"/>
      <c r="KHH53" s="57"/>
      <c r="KHI53" s="62"/>
      <c r="KHJ53" s="63"/>
      <c r="KHK53" s="63"/>
      <c r="KHL53" s="63"/>
      <c r="KHM53" s="63"/>
      <c r="KHN53" s="63"/>
      <c r="KHO53" s="63"/>
      <c r="KHP53" s="63"/>
      <c r="KHQ53" s="63"/>
      <c r="KHR53" s="63"/>
      <c r="KHS53" s="63"/>
      <c r="KHT53" s="63"/>
      <c r="KHU53" s="63"/>
      <c r="KHV53" s="64"/>
      <c r="KHW53" s="61"/>
      <c r="KHX53" s="36"/>
      <c r="KHY53" s="11"/>
      <c r="KHZ53" s="57"/>
      <c r="KIA53" s="62"/>
      <c r="KIB53" s="63"/>
      <c r="KIC53" s="63"/>
      <c r="KID53" s="63"/>
      <c r="KIE53" s="63"/>
      <c r="KIF53" s="63"/>
      <c r="KIG53" s="63"/>
      <c r="KIH53" s="63"/>
      <c r="KII53" s="63"/>
      <c r="KIJ53" s="63"/>
      <c r="KIK53" s="63"/>
      <c r="KIL53" s="63"/>
      <c r="KIM53" s="63"/>
      <c r="KIN53" s="64"/>
      <c r="KIO53" s="61"/>
      <c r="KIP53" s="36"/>
      <c r="KIQ53" s="11"/>
      <c r="KIR53" s="57"/>
      <c r="KIS53" s="62"/>
      <c r="KIT53" s="63"/>
      <c r="KIU53" s="63"/>
      <c r="KIV53" s="63"/>
      <c r="KIW53" s="63"/>
      <c r="KIX53" s="63"/>
      <c r="KIY53" s="63"/>
      <c r="KIZ53" s="63"/>
      <c r="KJA53" s="63"/>
      <c r="KJB53" s="63"/>
      <c r="KJC53" s="63"/>
      <c r="KJD53" s="63"/>
      <c r="KJE53" s="63"/>
      <c r="KJF53" s="64"/>
      <c r="KJG53" s="61"/>
      <c r="KJH53" s="36"/>
      <c r="KJI53" s="11"/>
      <c r="KJJ53" s="57"/>
      <c r="KJK53" s="62"/>
      <c r="KJL53" s="63"/>
      <c r="KJM53" s="63"/>
      <c r="KJN53" s="63"/>
      <c r="KJO53" s="63"/>
      <c r="KJP53" s="63"/>
      <c r="KJQ53" s="63"/>
      <c r="KJR53" s="63"/>
      <c r="KJS53" s="63"/>
      <c r="KJT53" s="63"/>
      <c r="KJU53" s="63"/>
      <c r="KJV53" s="63"/>
      <c r="KJW53" s="63"/>
      <c r="KJX53" s="64"/>
      <c r="KJY53" s="61"/>
      <c r="KJZ53" s="36"/>
      <c r="KKA53" s="11"/>
      <c r="KKB53" s="57"/>
      <c r="KKC53" s="62"/>
      <c r="KKD53" s="63"/>
      <c r="KKE53" s="63"/>
      <c r="KKF53" s="63"/>
      <c r="KKG53" s="63"/>
      <c r="KKH53" s="63"/>
      <c r="KKI53" s="63"/>
      <c r="KKJ53" s="63"/>
      <c r="KKK53" s="63"/>
      <c r="KKL53" s="63"/>
      <c r="KKM53" s="63"/>
      <c r="KKN53" s="63"/>
      <c r="KKO53" s="63"/>
      <c r="KKP53" s="64"/>
      <c r="KKQ53" s="61"/>
      <c r="KKR53" s="36"/>
      <c r="KKS53" s="11"/>
      <c r="KKT53" s="57"/>
      <c r="KKU53" s="62"/>
      <c r="KKV53" s="63"/>
      <c r="KKW53" s="63"/>
      <c r="KKX53" s="63"/>
      <c r="KKY53" s="63"/>
      <c r="KKZ53" s="63"/>
      <c r="KLA53" s="63"/>
      <c r="KLB53" s="63"/>
      <c r="KLC53" s="63"/>
      <c r="KLD53" s="63"/>
      <c r="KLE53" s="63"/>
      <c r="KLF53" s="63"/>
      <c r="KLG53" s="63"/>
      <c r="KLH53" s="64"/>
      <c r="KLI53" s="61"/>
      <c r="KLJ53" s="36"/>
      <c r="KLK53" s="11"/>
      <c r="KLL53" s="57"/>
      <c r="KLM53" s="62"/>
      <c r="KLN53" s="63"/>
      <c r="KLO53" s="63"/>
      <c r="KLP53" s="63"/>
      <c r="KLQ53" s="63"/>
      <c r="KLR53" s="63"/>
      <c r="KLS53" s="63"/>
      <c r="KLT53" s="63"/>
      <c r="KLU53" s="63"/>
      <c r="KLV53" s="63"/>
      <c r="KLW53" s="63"/>
      <c r="KLX53" s="63"/>
      <c r="KLY53" s="63"/>
      <c r="KLZ53" s="64"/>
      <c r="KMA53" s="61"/>
      <c r="KMB53" s="36"/>
      <c r="KMC53" s="11"/>
      <c r="KMD53" s="57"/>
      <c r="KME53" s="62"/>
      <c r="KMF53" s="63"/>
      <c r="KMG53" s="63"/>
      <c r="KMH53" s="63"/>
      <c r="KMI53" s="63"/>
      <c r="KMJ53" s="63"/>
      <c r="KMK53" s="63"/>
      <c r="KML53" s="63"/>
      <c r="KMM53" s="63"/>
      <c r="KMN53" s="63"/>
      <c r="KMO53" s="63"/>
      <c r="KMP53" s="63"/>
      <c r="KMQ53" s="63"/>
      <c r="KMR53" s="64"/>
      <c r="KMS53" s="61"/>
      <c r="KMT53" s="36"/>
      <c r="KMU53" s="11"/>
      <c r="KMV53" s="57"/>
      <c r="KMW53" s="62"/>
      <c r="KMX53" s="63"/>
      <c r="KMY53" s="63"/>
      <c r="KMZ53" s="63"/>
      <c r="KNA53" s="63"/>
      <c r="KNB53" s="63"/>
      <c r="KNC53" s="63"/>
      <c r="KND53" s="63"/>
      <c r="KNE53" s="63"/>
      <c r="KNF53" s="63"/>
      <c r="KNG53" s="63"/>
      <c r="KNH53" s="63"/>
      <c r="KNI53" s="63"/>
      <c r="KNJ53" s="64"/>
      <c r="KNK53" s="61"/>
      <c r="KNL53" s="36"/>
      <c r="KNM53" s="11"/>
      <c r="KNN53" s="57"/>
      <c r="KNO53" s="62"/>
      <c r="KNP53" s="63"/>
      <c r="KNQ53" s="63"/>
      <c r="KNR53" s="63"/>
      <c r="KNS53" s="63"/>
      <c r="KNT53" s="63"/>
      <c r="KNU53" s="63"/>
      <c r="KNV53" s="63"/>
      <c r="KNW53" s="63"/>
      <c r="KNX53" s="63"/>
      <c r="KNY53" s="63"/>
      <c r="KNZ53" s="63"/>
      <c r="KOA53" s="63"/>
      <c r="KOB53" s="64"/>
      <c r="KOC53" s="61"/>
      <c r="KOD53" s="36"/>
      <c r="KOE53" s="11"/>
      <c r="KOF53" s="57"/>
      <c r="KOG53" s="62"/>
      <c r="KOH53" s="63"/>
      <c r="KOI53" s="63"/>
      <c r="KOJ53" s="63"/>
      <c r="KOK53" s="63"/>
      <c r="KOL53" s="63"/>
      <c r="KOM53" s="63"/>
      <c r="KON53" s="63"/>
      <c r="KOO53" s="63"/>
      <c r="KOP53" s="63"/>
      <c r="KOQ53" s="63"/>
      <c r="KOR53" s="63"/>
      <c r="KOS53" s="63"/>
      <c r="KOT53" s="64"/>
      <c r="KOU53" s="61"/>
      <c r="KOV53" s="36"/>
      <c r="KOW53" s="11"/>
      <c r="KOX53" s="57"/>
      <c r="KOY53" s="62"/>
      <c r="KOZ53" s="63"/>
      <c r="KPA53" s="63"/>
      <c r="KPB53" s="63"/>
      <c r="KPC53" s="63"/>
      <c r="KPD53" s="63"/>
      <c r="KPE53" s="63"/>
      <c r="KPF53" s="63"/>
      <c r="KPG53" s="63"/>
      <c r="KPH53" s="63"/>
      <c r="KPI53" s="63"/>
      <c r="KPJ53" s="63"/>
      <c r="KPK53" s="63"/>
      <c r="KPL53" s="64"/>
      <c r="KPM53" s="61"/>
      <c r="KPN53" s="36"/>
      <c r="KPO53" s="11"/>
      <c r="KPP53" s="57"/>
      <c r="KPQ53" s="62"/>
      <c r="KPR53" s="63"/>
      <c r="KPS53" s="63"/>
      <c r="KPT53" s="63"/>
      <c r="KPU53" s="63"/>
      <c r="KPV53" s="63"/>
      <c r="KPW53" s="63"/>
      <c r="KPX53" s="63"/>
      <c r="KPY53" s="63"/>
      <c r="KPZ53" s="63"/>
      <c r="KQA53" s="63"/>
      <c r="KQB53" s="63"/>
      <c r="KQC53" s="63"/>
      <c r="KQD53" s="64"/>
      <c r="KQE53" s="61"/>
      <c r="KQF53" s="36"/>
      <c r="KQG53" s="11"/>
      <c r="KQH53" s="57"/>
      <c r="KQI53" s="62"/>
      <c r="KQJ53" s="63"/>
      <c r="KQK53" s="63"/>
      <c r="KQL53" s="63"/>
      <c r="KQM53" s="63"/>
      <c r="KQN53" s="63"/>
      <c r="KQO53" s="63"/>
      <c r="KQP53" s="63"/>
      <c r="KQQ53" s="63"/>
      <c r="KQR53" s="63"/>
      <c r="KQS53" s="63"/>
      <c r="KQT53" s="63"/>
      <c r="KQU53" s="63"/>
      <c r="KQV53" s="64"/>
      <c r="KQW53" s="61"/>
      <c r="KQX53" s="36"/>
      <c r="KQY53" s="11"/>
      <c r="KQZ53" s="57"/>
      <c r="KRA53" s="62"/>
      <c r="KRB53" s="63"/>
      <c r="KRC53" s="63"/>
      <c r="KRD53" s="63"/>
      <c r="KRE53" s="63"/>
      <c r="KRF53" s="63"/>
      <c r="KRG53" s="63"/>
      <c r="KRH53" s="63"/>
      <c r="KRI53" s="63"/>
      <c r="KRJ53" s="63"/>
      <c r="KRK53" s="63"/>
      <c r="KRL53" s="63"/>
      <c r="KRM53" s="63"/>
      <c r="KRN53" s="64"/>
      <c r="KRO53" s="61"/>
      <c r="KRP53" s="36"/>
      <c r="KRQ53" s="11"/>
      <c r="KRR53" s="57"/>
      <c r="KRS53" s="62"/>
      <c r="KRT53" s="63"/>
      <c r="KRU53" s="63"/>
      <c r="KRV53" s="63"/>
      <c r="KRW53" s="63"/>
      <c r="KRX53" s="63"/>
      <c r="KRY53" s="63"/>
      <c r="KRZ53" s="63"/>
      <c r="KSA53" s="63"/>
      <c r="KSB53" s="63"/>
      <c r="KSC53" s="63"/>
      <c r="KSD53" s="63"/>
      <c r="KSE53" s="63"/>
      <c r="KSF53" s="64"/>
      <c r="KSG53" s="61"/>
      <c r="KSH53" s="36"/>
      <c r="KSI53" s="11"/>
      <c r="KSJ53" s="57"/>
      <c r="KSK53" s="62"/>
      <c r="KSL53" s="63"/>
      <c r="KSM53" s="63"/>
      <c r="KSN53" s="63"/>
      <c r="KSO53" s="63"/>
      <c r="KSP53" s="63"/>
      <c r="KSQ53" s="63"/>
      <c r="KSR53" s="63"/>
      <c r="KSS53" s="63"/>
      <c r="KST53" s="63"/>
      <c r="KSU53" s="63"/>
      <c r="KSV53" s="63"/>
      <c r="KSW53" s="63"/>
      <c r="KSX53" s="64"/>
      <c r="KSY53" s="61"/>
      <c r="KSZ53" s="36"/>
      <c r="KTA53" s="11"/>
      <c r="KTB53" s="57"/>
      <c r="KTC53" s="62"/>
      <c r="KTD53" s="63"/>
      <c r="KTE53" s="63"/>
      <c r="KTF53" s="63"/>
      <c r="KTG53" s="63"/>
      <c r="KTH53" s="63"/>
      <c r="KTI53" s="63"/>
      <c r="KTJ53" s="63"/>
      <c r="KTK53" s="63"/>
      <c r="KTL53" s="63"/>
      <c r="KTM53" s="63"/>
      <c r="KTN53" s="63"/>
      <c r="KTO53" s="63"/>
      <c r="KTP53" s="64"/>
      <c r="KTQ53" s="61"/>
      <c r="KTR53" s="36"/>
      <c r="KTS53" s="11"/>
      <c r="KTT53" s="57"/>
      <c r="KTU53" s="62"/>
      <c r="KTV53" s="63"/>
      <c r="KTW53" s="63"/>
      <c r="KTX53" s="63"/>
      <c r="KTY53" s="63"/>
      <c r="KTZ53" s="63"/>
      <c r="KUA53" s="63"/>
      <c r="KUB53" s="63"/>
      <c r="KUC53" s="63"/>
      <c r="KUD53" s="63"/>
      <c r="KUE53" s="63"/>
      <c r="KUF53" s="63"/>
      <c r="KUG53" s="63"/>
      <c r="KUH53" s="64"/>
      <c r="KUI53" s="61"/>
      <c r="KUJ53" s="36"/>
      <c r="KUK53" s="11"/>
      <c r="KUL53" s="57"/>
      <c r="KUM53" s="62"/>
      <c r="KUN53" s="63"/>
      <c r="KUO53" s="63"/>
      <c r="KUP53" s="63"/>
      <c r="KUQ53" s="63"/>
      <c r="KUR53" s="63"/>
      <c r="KUS53" s="63"/>
      <c r="KUT53" s="63"/>
      <c r="KUU53" s="63"/>
      <c r="KUV53" s="63"/>
      <c r="KUW53" s="63"/>
      <c r="KUX53" s="63"/>
      <c r="KUY53" s="63"/>
      <c r="KUZ53" s="64"/>
      <c r="KVA53" s="61"/>
      <c r="KVB53" s="36"/>
      <c r="KVC53" s="11"/>
      <c r="KVD53" s="57"/>
      <c r="KVE53" s="62"/>
      <c r="KVF53" s="63"/>
      <c r="KVG53" s="63"/>
      <c r="KVH53" s="63"/>
      <c r="KVI53" s="63"/>
      <c r="KVJ53" s="63"/>
      <c r="KVK53" s="63"/>
      <c r="KVL53" s="63"/>
      <c r="KVM53" s="63"/>
      <c r="KVN53" s="63"/>
      <c r="KVO53" s="63"/>
      <c r="KVP53" s="63"/>
      <c r="KVQ53" s="63"/>
      <c r="KVR53" s="64"/>
      <c r="KVS53" s="61"/>
      <c r="KVT53" s="36"/>
      <c r="KVU53" s="11"/>
      <c r="KVV53" s="57"/>
      <c r="KVW53" s="62"/>
      <c r="KVX53" s="63"/>
      <c r="KVY53" s="63"/>
      <c r="KVZ53" s="63"/>
      <c r="KWA53" s="63"/>
      <c r="KWB53" s="63"/>
      <c r="KWC53" s="63"/>
      <c r="KWD53" s="63"/>
      <c r="KWE53" s="63"/>
      <c r="KWF53" s="63"/>
      <c r="KWG53" s="63"/>
      <c r="KWH53" s="63"/>
      <c r="KWI53" s="63"/>
      <c r="KWJ53" s="64"/>
      <c r="KWK53" s="61"/>
      <c r="KWL53" s="36"/>
      <c r="KWM53" s="11"/>
      <c r="KWN53" s="57"/>
      <c r="KWO53" s="62"/>
      <c r="KWP53" s="63"/>
      <c r="KWQ53" s="63"/>
      <c r="KWR53" s="63"/>
      <c r="KWS53" s="63"/>
      <c r="KWT53" s="63"/>
      <c r="KWU53" s="63"/>
      <c r="KWV53" s="63"/>
      <c r="KWW53" s="63"/>
      <c r="KWX53" s="63"/>
      <c r="KWY53" s="63"/>
      <c r="KWZ53" s="63"/>
      <c r="KXA53" s="63"/>
      <c r="KXB53" s="64"/>
      <c r="KXC53" s="61"/>
      <c r="KXD53" s="36"/>
      <c r="KXE53" s="11"/>
      <c r="KXF53" s="57"/>
      <c r="KXG53" s="62"/>
      <c r="KXH53" s="63"/>
      <c r="KXI53" s="63"/>
      <c r="KXJ53" s="63"/>
      <c r="KXK53" s="63"/>
      <c r="KXL53" s="63"/>
      <c r="KXM53" s="63"/>
      <c r="KXN53" s="63"/>
      <c r="KXO53" s="63"/>
      <c r="KXP53" s="63"/>
      <c r="KXQ53" s="63"/>
      <c r="KXR53" s="63"/>
      <c r="KXS53" s="63"/>
      <c r="KXT53" s="64"/>
      <c r="KXU53" s="61"/>
      <c r="KXV53" s="36"/>
      <c r="KXW53" s="11"/>
      <c r="KXX53" s="57"/>
      <c r="KXY53" s="62"/>
      <c r="KXZ53" s="63"/>
      <c r="KYA53" s="63"/>
      <c r="KYB53" s="63"/>
      <c r="KYC53" s="63"/>
      <c r="KYD53" s="63"/>
      <c r="KYE53" s="63"/>
      <c r="KYF53" s="63"/>
      <c r="KYG53" s="63"/>
      <c r="KYH53" s="63"/>
      <c r="KYI53" s="63"/>
      <c r="KYJ53" s="63"/>
      <c r="KYK53" s="63"/>
      <c r="KYL53" s="64"/>
      <c r="KYM53" s="61"/>
      <c r="KYN53" s="36"/>
      <c r="KYO53" s="11"/>
      <c r="KYP53" s="57"/>
      <c r="KYQ53" s="62"/>
      <c r="KYR53" s="63"/>
      <c r="KYS53" s="63"/>
      <c r="KYT53" s="63"/>
      <c r="KYU53" s="63"/>
      <c r="KYV53" s="63"/>
      <c r="KYW53" s="63"/>
      <c r="KYX53" s="63"/>
      <c r="KYY53" s="63"/>
      <c r="KYZ53" s="63"/>
      <c r="KZA53" s="63"/>
      <c r="KZB53" s="63"/>
      <c r="KZC53" s="63"/>
      <c r="KZD53" s="64"/>
      <c r="KZE53" s="61"/>
      <c r="KZF53" s="36"/>
      <c r="KZG53" s="11"/>
      <c r="KZH53" s="57"/>
      <c r="KZI53" s="62"/>
      <c r="KZJ53" s="63"/>
      <c r="KZK53" s="63"/>
      <c r="KZL53" s="63"/>
      <c r="KZM53" s="63"/>
      <c r="KZN53" s="63"/>
      <c r="KZO53" s="63"/>
      <c r="KZP53" s="63"/>
      <c r="KZQ53" s="63"/>
      <c r="KZR53" s="63"/>
      <c r="KZS53" s="63"/>
      <c r="KZT53" s="63"/>
      <c r="KZU53" s="63"/>
      <c r="KZV53" s="64"/>
      <c r="KZW53" s="61"/>
      <c r="KZX53" s="36"/>
      <c r="KZY53" s="11"/>
      <c r="KZZ53" s="57"/>
      <c r="LAA53" s="62"/>
      <c r="LAB53" s="63"/>
      <c r="LAC53" s="63"/>
      <c r="LAD53" s="63"/>
      <c r="LAE53" s="63"/>
      <c r="LAF53" s="63"/>
      <c r="LAG53" s="63"/>
      <c r="LAH53" s="63"/>
      <c r="LAI53" s="63"/>
      <c r="LAJ53" s="63"/>
      <c r="LAK53" s="63"/>
      <c r="LAL53" s="63"/>
      <c r="LAM53" s="63"/>
      <c r="LAN53" s="64"/>
      <c r="LAO53" s="61"/>
      <c r="LAP53" s="36"/>
      <c r="LAQ53" s="11"/>
      <c r="LAR53" s="57"/>
      <c r="LAS53" s="62"/>
      <c r="LAT53" s="63"/>
      <c r="LAU53" s="63"/>
      <c r="LAV53" s="63"/>
      <c r="LAW53" s="63"/>
      <c r="LAX53" s="63"/>
      <c r="LAY53" s="63"/>
      <c r="LAZ53" s="63"/>
      <c r="LBA53" s="63"/>
      <c r="LBB53" s="63"/>
      <c r="LBC53" s="63"/>
      <c r="LBD53" s="63"/>
      <c r="LBE53" s="63"/>
      <c r="LBF53" s="64"/>
      <c r="LBG53" s="61"/>
      <c r="LBH53" s="36"/>
      <c r="LBI53" s="11"/>
      <c r="LBJ53" s="57"/>
      <c r="LBK53" s="62"/>
      <c r="LBL53" s="63"/>
      <c r="LBM53" s="63"/>
      <c r="LBN53" s="63"/>
      <c r="LBO53" s="63"/>
      <c r="LBP53" s="63"/>
      <c r="LBQ53" s="63"/>
      <c r="LBR53" s="63"/>
      <c r="LBS53" s="63"/>
      <c r="LBT53" s="63"/>
      <c r="LBU53" s="63"/>
      <c r="LBV53" s="63"/>
      <c r="LBW53" s="63"/>
      <c r="LBX53" s="64"/>
      <c r="LBY53" s="61"/>
      <c r="LBZ53" s="36"/>
      <c r="LCA53" s="11"/>
      <c r="LCB53" s="57"/>
      <c r="LCC53" s="62"/>
      <c r="LCD53" s="63"/>
      <c r="LCE53" s="63"/>
      <c r="LCF53" s="63"/>
      <c r="LCG53" s="63"/>
      <c r="LCH53" s="63"/>
      <c r="LCI53" s="63"/>
      <c r="LCJ53" s="63"/>
      <c r="LCK53" s="63"/>
      <c r="LCL53" s="63"/>
      <c r="LCM53" s="63"/>
      <c r="LCN53" s="63"/>
      <c r="LCO53" s="63"/>
      <c r="LCP53" s="64"/>
      <c r="LCQ53" s="61"/>
      <c r="LCR53" s="36"/>
      <c r="LCS53" s="11"/>
      <c r="LCT53" s="57"/>
      <c r="LCU53" s="62"/>
      <c r="LCV53" s="63"/>
      <c r="LCW53" s="63"/>
      <c r="LCX53" s="63"/>
      <c r="LCY53" s="63"/>
      <c r="LCZ53" s="63"/>
      <c r="LDA53" s="63"/>
      <c r="LDB53" s="63"/>
      <c r="LDC53" s="63"/>
      <c r="LDD53" s="63"/>
      <c r="LDE53" s="63"/>
      <c r="LDF53" s="63"/>
      <c r="LDG53" s="63"/>
      <c r="LDH53" s="64"/>
      <c r="LDI53" s="61"/>
      <c r="LDJ53" s="36"/>
      <c r="LDK53" s="11"/>
      <c r="LDL53" s="57"/>
      <c r="LDM53" s="62"/>
      <c r="LDN53" s="63"/>
      <c r="LDO53" s="63"/>
      <c r="LDP53" s="63"/>
      <c r="LDQ53" s="63"/>
      <c r="LDR53" s="63"/>
      <c r="LDS53" s="63"/>
      <c r="LDT53" s="63"/>
      <c r="LDU53" s="63"/>
      <c r="LDV53" s="63"/>
      <c r="LDW53" s="63"/>
      <c r="LDX53" s="63"/>
      <c r="LDY53" s="63"/>
      <c r="LDZ53" s="64"/>
      <c r="LEA53" s="61"/>
      <c r="LEB53" s="36"/>
      <c r="LEC53" s="11"/>
      <c r="LED53" s="57"/>
      <c r="LEE53" s="62"/>
      <c r="LEF53" s="63"/>
      <c r="LEG53" s="63"/>
      <c r="LEH53" s="63"/>
      <c r="LEI53" s="63"/>
      <c r="LEJ53" s="63"/>
      <c r="LEK53" s="63"/>
      <c r="LEL53" s="63"/>
      <c r="LEM53" s="63"/>
      <c r="LEN53" s="63"/>
      <c r="LEO53" s="63"/>
      <c r="LEP53" s="63"/>
      <c r="LEQ53" s="63"/>
      <c r="LER53" s="64"/>
      <c r="LES53" s="61"/>
      <c r="LET53" s="36"/>
      <c r="LEU53" s="11"/>
      <c r="LEV53" s="57"/>
      <c r="LEW53" s="62"/>
      <c r="LEX53" s="63"/>
      <c r="LEY53" s="63"/>
      <c r="LEZ53" s="63"/>
      <c r="LFA53" s="63"/>
      <c r="LFB53" s="63"/>
      <c r="LFC53" s="63"/>
      <c r="LFD53" s="63"/>
      <c r="LFE53" s="63"/>
      <c r="LFF53" s="63"/>
      <c r="LFG53" s="63"/>
      <c r="LFH53" s="63"/>
      <c r="LFI53" s="63"/>
      <c r="LFJ53" s="64"/>
      <c r="LFK53" s="61"/>
      <c r="LFL53" s="36"/>
      <c r="LFM53" s="11"/>
      <c r="LFN53" s="57"/>
      <c r="LFO53" s="62"/>
      <c r="LFP53" s="63"/>
      <c r="LFQ53" s="63"/>
      <c r="LFR53" s="63"/>
      <c r="LFS53" s="63"/>
      <c r="LFT53" s="63"/>
      <c r="LFU53" s="63"/>
      <c r="LFV53" s="63"/>
      <c r="LFW53" s="63"/>
      <c r="LFX53" s="63"/>
      <c r="LFY53" s="63"/>
      <c r="LFZ53" s="63"/>
      <c r="LGA53" s="63"/>
      <c r="LGB53" s="64"/>
      <c r="LGC53" s="61"/>
      <c r="LGD53" s="36"/>
      <c r="LGE53" s="11"/>
      <c r="LGF53" s="57"/>
      <c r="LGG53" s="62"/>
      <c r="LGH53" s="63"/>
      <c r="LGI53" s="63"/>
      <c r="LGJ53" s="63"/>
      <c r="LGK53" s="63"/>
      <c r="LGL53" s="63"/>
      <c r="LGM53" s="63"/>
      <c r="LGN53" s="63"/>
      <c r="LGO53" s="63"/>
      <c r="LGP53" s="63"/>
      <c r="LGQ53" s="63"/>
      <c r="LGR53" s="63"/>
      <c r="LGS53" s="63"/>
      <c r="LGT53" s="64"/>
      <c r="LGU53" s="61"/>
      <c r="LGV53" s="36"/>
      <c r="LGW53" s="11"/>
      <c r="LGX53" s="57"/>
      <c r="LGY53" s="62"/>
      <c r="LGZ53" s="63"/>
      <c r="LHA53" s="63"/>
      <c r="LHB53" s="63"/>
      <c r="LHC53" s="63"/>
      <c r="LHD53" s="63"/>
      <c r="LHE53" s="63"/>
      <c r="LHF53" s="63"/>
      <c r="LHG53" s="63"/>
      <c r="LHH53" s="63"/>
      <c r="LHI53" s="63"/>
      <c r="LHJ53" s="63"/>
      <c r="LHK53" s="63"/>
      <c r="LHL53" s="64"/>
      <c r="LHM53" s="61"/>
      <c r="LHN53" s="36"/>
      <c r="LHO53" s="11"/>
      <c r="LHP53" s="57"/>
      <c r="LHQ53" s="62"/>
      <c r="LHR53" s="63"/>
      <c r="LHS53" s="63"/>
      <c r="LHT53" s="63"/>
      <c r="LHU53" s="63"/>
      <c r="LHV53" s="63"/>
      <c r="LHW53" s="63"/>
      <c r="LHX53" s="63"/>
      <c r="LHY53" s="63"/>
      <c r="LHZ53" s="63"/>
      <c r="LIA53" s="63"/>
      <c r="LIB53" s="63"/>
      <c r="LIC53" s="63"/>
      <c r="LID53" s="64"/>
      <c r="LIE53" s="61"/>
      <c r="LIF53" s="36"/>
      <c r="LIG53" s="11"/>
      <c r="LIH53" s="57"/>
      <c r="LII53" s="62"/>
      <c r="LIJ53" s="63"/>
      <c r="LIK53" s="63"/>
      <c r="LIL53" s="63"/>
      <c r="LIM53" s="63"/>
      <c r="LIN53" s="63"/>
      <c r="LIO53" s="63"/>
      <c r="LIP53" s="63"/>
      <c r="LIQ53" s="63"/>
      <c r="LIR53" s="63"/>
      <c r="LIS53" s="63"/>
      <c r="LIT53" s="63"/>
      <c r="LIU53" s="63"/>
      <c r="LIV53" s="64"/>
      <c r="LIW53" s="61"/>
      <c r="LIX53" s="36"/>
      <c r="LIY53" s="11"/>
      <c r="LIZ53" s="57"/>
      <c r="LJA53" s="62"/>
      <c r="LJB53" s="63"/>
      <c r="LJC53" s="63"/>
      <c r="LJD53" s="63"/>
      <c r="LJE53" s="63"/>
      <c r="LJF53" s="63"/>
      <c r="LJG53" s="63"/>
      <c r="LJH53" s="63"/>
      <c r="LJI53" s="63"/>
      <c r="LJJ53" s="63"/>
      <c r="LJK53" s="63"/>
      <c r="LJL53" s="63"/>
      <c r="LJM53" s="63"/>
      <c r="LJN53" s="64"/>
      <c r="LJO53" s="61"/>
      <c r="LJP53" s="36"/>
      <c r="LJQ53" s="11"/>
      <c r="LJR53" s="57"/>
      <c r="LJS53" s="62"/>
      <c r="LJT53" s="63"/>
      <c r="LJU53" s="63"/>
      <c r="LJV53" s="63"/>
      <c r="LJW53" s="63"/>
      <c r="LJX53" s="63"/>
      <c r="LJY53" s="63"/>
      <c r="LJZ53" s="63"/>
      <c r="LKA53" s="63"/>
      <c r="LKB53" s="63"/>
      <c r="LKC53" s="63"/>
      <c r="LKD53" s="63"/>
      <c r="LKE53" s="63"/>
      <c r="LKF53" s="64"/>
      <c r="LKG53" s="61"/>
      <c r="LKH53" s="36"/>
      <c r="LKI53" s="11"/>
      <c r="LKJ53" s="57"/>
      <c r="LKK53" s="62"/>
      <c r="LKL53" s="63"/>
      <c r="LKM53" s="63"/>
      <c r="LKN53" s="63"/>
      <c r="LKO53" s="63"/>
      <c r="LKP53" s="63"/>
      <c r="LKQ53" s="63"/>
      <c r="LKR53" s="63"/>
      <c r="LKS53" s="63"/>
      <c r="LKT53" s="63"/>
      <c r="LKU53" s="63"/>
      <c r="LKV53" s="63"/>
      <c r="LKW53" s="63"/>
      <c r="LKX53" s="64"/>
      <c r="LKY53" s="61"/>
      <c r="LKZ53" s="36"/>
      <c r="LLA53" s="11"/>
      <c r="LLB53" s="57"/>
      <c r="LLC53" s="62"/>
      <c r="LLD53" s="63"/>
      <c r="LLE53" s="63"/>
      <c r="LLF53" s="63"/>
      <c r="LLG53" s="63"/>
      <c r="LLH53" s="63"/>
      <c r="LLI53" s="63"/>
      <c r="LLJ53" s="63"/>
      <c r="LLK53" s="63"/>
      <c r="LLL53" s="63"/>
      <c r="LLM53" s="63"/>
      <c r="LLN53" s="63"/>
      <c r="LLO53" s="63"/>
      <c r="LLP53" s="64"/>
      <c r="LLQ53" s="61"/>
      <c r="LLR53" s="36"/>
      <c r="LLS53" s="11"/>
      <c r="LLT53" s="57"/>
      <c r="LLU53" s="62"/>
      <c r="LLV53" s="63"/>
      <c r="LLW53" s="63"/>
      <c r="LLX53" s="63"/>
      <c r="LLY53" s="63"/>
      <c r="LLZ53" s="63"/>
      <c r="LMA53" s="63"/>
      <c r="LMB53" s="63"/>
      <c r="LMC53" s="63"/>
      <c r="LMD53" s="63"/>
      <c r="LME53" s="63"/>
      <c r="LMF53" s="63"/>
      <c r="LMG53" s="63"/>
      <c r="LMH53" s="64"/>
      <c r="LMI53" s="61"/>
      <c r="LMJ53" s="36"/>
      <c r="LMK53" s="11"/>
      <c r="LML53" s="57"/>
      <c r="LMM53" s="62"/>
      <c r="LMN53" s="63"/>
      <c r="LMO53" s="63"/>
      <c r="LMP53" s="63"/>
      <c r="LMQ53" s="63"/>
      <c r="LMR53" s="63"/>
      <c r="LMS53" s="63"/>
      <c r="LMT53" s="63"/>
      <c r="LMU53" s="63"/>
      <c r="LMV53" s="63"/>
      <c r="LMW53" s="63"/>
      <c r="LMX53" s="63"/>
      <c r="LMY53" s="63"/>
      <c r="LMZ53" s="64"/>
      <c r="LNA53" s="61"/>
      <c r="LNB53" s="36"/>
      <c r="LNC53" s="11"/>
      <c r="LND53" s="57"/>
      <c r="LNE53" s="62"/>
      <c r="LNF53" s="63"/>
      <c r="LNG53" s="63"/>
      <c r="LNH53" s="63"/>
      <c r="LNI53" s="63"/>
      <c r="LNJ53" s="63"/>
      <c r="LNK53" s="63"/>
      <c r="LNL53" s="63"/>
      <c r="LNM53" s="63"/>
      <c r="LNN53" s="63"/>
      <c r="LNO53" s="63"/>
      <c r="LNP53" s="63"/>
      <c r="LNQ53" s="63"/>
      <c r="LNR53" s="64"/>
      <c r="LNS53" s="61"/>
      <c r="LNT53" s="36"/>
      <c r="LNU53" s="11"/>
      <c r="LNV53" s="57"/>
      <c r="LNW53" s="62"/>
      <c r="LNX53" s="63"/>
      <c r="LNY53" s="63"/>
      <c r="LNZ53" s="63"/>
      <c r="LOA53" s="63"/>
      <c r="LOB53" s="63"/>
      <c r="LOC53" s="63"/>
      <c r="LOD53" s="63"/>
      <c r="LOE53" s="63"/>
      <c r="LOF53" s="63"/>
      <c r="LOG53" s="63"/>
      <c r="LOH53" s="63"/>
      <c r="LOI53" s="63"/>
      <c r="LOJ53" s="64"/>
      <c r="LOK53" s="61"/>
      <c r="LOL53" s="36"/>
      <c r="LOM53" s="11"/>
      <c r="LON53" s="57"/>
      <c r="LOO53" s="62"/>
      <c r="LOP53" s="63"/>
      <c r="LOQ53" s="63"/>
      <c r="LOR53" s="63"/>
      <c r="LOS53" s="63"/>
      <c r="LOT53" s="63"/>
      <c r="LOU53" s="63"/>
      <c r="LOV53" s="63"/>
      <c r="LOW53" s="63"/>
      <c r="LOX53" s="63"/>
      <c r="LOY53" s="63"/>
      <c r="LOZ53" s="63"/>
      <c r="LPA53" s="63"/>
      <c r="LPB53" s="64"/>
      <c r="LPC53" s="61"/>
      <c r="LPD53" s="36"/>
      <c r="LPE53" s="11"/>
      <c r="LPF53" s="57"/>
      <c r="LPG53" s="62"/>
      <c r="LPH53" s="63"/>
      <c r="LPI53" s="63"/>
      <c r="LPJ53" s="63"/>
      <c r="LPK53" s="63"/>
      <c r="LPL53" s="63"/>
      <c r="LPM53" s="63"/>
      <c r="LPN53" s="63"/>
      <c r="LPO53" s="63"/>
      <c r="LPP53" s="63"/>
      <c r="LPQ53" s="63"/>
      <c r="LPR53" s="63"/>
      <c r="LPS53" s="63"/>
      <c r="LPT53" s="64"/>
      <c r="LPU53" s="61"/>
      <c r="LPV53" s="36"/>
      <c r="LPW53" s="11"/>
      <c r="LPX53" s="57"/>
      <c r="LPY53" s="62"/>
      <c r="LPZ53" s="63"/>
      <c r="LQA53" s="63"/>
      <c r="LQB53" s="63"/>
      <c r="LQC53" s="63"/>
      <c r="LQD53" s="63"/>
      <c r="LQE53" s="63"/>
      <c r="LQF53" s="63"/>
      <c r="LQG53" s="63"/>
      <c r="LQH53" s="63"/>
      <c r="LQI53" s="63"/>
      <c r="LQJ53" s="63"/>
      <c r="LQK53" s="63"/>
      <c r="LQL53" s="64"/>
      <c r="LQM53" s="61"/>
      <c r="LQN53" s="36"/>
      <c r="LQO53" s="11"/>
      <c r="LQP53" s="57"/>
      <c r="LQQ53" s="62"/>
      <c r="LQR53" s="63"/>
      <c r="LQS53" s="63"/>
      <c r="LQT53" s="63"/>
      <c r="LQU53" s="63"/>
      <c r="LQV53" s="63"/>
      <c r="LQW53" s="63"/>
      <c r="LQX53" s="63"/>
      <c r="LQY53" s="63"/>
      <c r="LQZ53" s="63"/>
      <c r="LRA53" s="63"/>
      <c r="LRB53" s="63"/>
      <c r="LRC53" s="63"/>
      <c r="LRD53" s="64"/>
      <c r="LRE53" s="61"/>
      <c r="LRF53" s="36"/>
      <c r="LRG53" s="11"/>
      <c r="LRH53" s="57"/>
      <c r="LRI53" s="62"/>
      <c r="LRJ53" s="63"/>
      <c r="LRK53" s="63"/>
      <c r="LRL53" s="63"/>
      <c r="LRM53" s="63"/>
      <c r="LRN53" s="63"/>
      <c r="LRO53" s="63"/>
      <c r="LRP53" s="63"/>
      <c r="LRQ53" s="63"/>
      <c r="LRR53" s="63"/>
      <c r="LRS53" s="63"/>
      <c r="LRT53" s="63"/>
      <c r="LRU53" s="63"/>
      <c r="LRV53" s="64"/>
      <c r="LRW53" s="61"/>
      <c r="LRX53" s="36"/>
      <c r="LRY53" s="11"/>
      <c r="LRZ53" s="57"/>
      <c r="LSA53" s="62"/>
      <c r="LSB53" s="63"/>
      <c r="LSC53" s="63"/>
      <c r="LSD53" s="63"/>
      <c r="LSE53" s="63"/>
      <c r="LSF53" s="63"/>
      <c r="LSG53" s="63"/>
      <c r="LSH53" s="63"/>
      <c r="LSI53" s="63"/>
      <c r="LSJ53" s="63"/>
      <c r="LSK53" s="63"/>
      <c r="LSL53" s="63"/>
      <c r="LSM53" s="63"/>
      <c r="LSN53" s="64"/>
      <c r="LSO53" s="61"/>
      <c r="LSP53" s="36"/>
      <c r="LSQ53" s="11"/>
      <c r="LSR53" s="57"/>
      <c r="LSS53" s="62"/>
      <c r="LST53" s="63"/>
      <c r="LSU53" s="63"/>
      <c r="LSV53" s="63"/>
      <c r="LSW53" s="63"/>
      <c r="LSX53" s="63"/>
      <c r="LSY53" s="63"/>
      <c r="LSZ53" s="63"/>
      <c r="LTA53" s="63"/>
      <c r="LTB53" s="63"/>
      <c r="LTC53" s="63"/>
      <c r="LTD53" s="63"/>
      <c r="LTE53" s="63"/>
      <c r="LTF53" s="64"/>
      <c r="LTG53" s="61"/>
      <c r="LTH53" s="36"/>
      <c r="LTI53" s="11"/>
      <c r="LTJ53" s="57"/>
      <c r="LTK53" s="62"/>
      <c r="LTL53" s="63"/>
      <c r="LTM53" s="63"/>
      <c r="LTN53" s="63"/>
      <c r="LTO53" s="63"/>
      <c r="LTP53" s="63"/>
      <c r="LTQ53" s="63"/>
      <c r="LTR53" s="63"/>
      <c r="LTS53" s="63"/>
      <c r="LTT53" s="63"/>
      <c r="LTU53" s="63"/>
      <c r="LTV53" s="63"/>
      <c r="LTW53" s="63"/>
      <c r="LTX53" s="64"/>
      <c r="LTY53" s="61"/>
      <c r="LTZ53" s="36"/>
      <c r="LUA53" s="11"/>
      <c r="LUB53" s="57"/>
      <c r="LUC53" s="62"/>
      <c r="LUD53" s="63"/>
      <c r="LUE53" s="63"/>
      <c r="LUF53" s="63"/>
      <c r="LUG53" s="63"/>
      <c r="LUH53" s="63"/>
      <c r="LUI53" s="63"/>
      <c r="LUJ53" s="63"/>
      <c r="LUK53" s="63"/>
      <c r="LUL53" s="63"/>
      <c r="LUM53" s="63"/>
      <c r="LUN53" s="63"/>
      <c r="LUO53" s="63"/>
      <c r="LUP53" s="64"/>
      <c r="LUQ53" s="61"/>
      <c r="LUR53" s="36"/>
      <c r="LUS53" s="11"/>
      <c r="LUT53" s="57"/>
      <c r="LUU53" s="62"/>
      <c r="LUV53" s="63"/>
      <c r="LUW53" s="63"/>
      <c r="LUX53" s="63"/>
      <c r="LUY53" s="63"/>
      <c r="LUZ53" s="63"/>
      <c r="LVA53" s="63"/>
      <c r="LVB53" s="63"/>
      <c r="LVC53" s="63"/>
      <c r="LVD53" s="63"/>
      <c r="LVE53" s="63"/>
      <c r="LVF53" s="63"/>
      <c r="LVG53" s="63"/>
      <c r="LVH53" s="64"/>
      <c r="LVI53" s="61"/>
      <c r="LVJ53" s="36"/>
      <c r="LVK53" s="11"/>
      <c r="LVL53" s="57"/>
      <c r="LVM53" s="62"/>
      <c r="LVN53" s="63"/>
      <c r="LVO53" s="63"/>
      <c r="LVP53" s="63"/>
      <c r="LVQ53" s="63"/>
      <c r="LVR53" s="63"/>
      <c r="LVS53" s="63"/>
      <c r="LVT53" s="63"/>
      <c r="LVU53" s="63"/>
      <c r="LVV53" s="63"/>
      <c r="LVW53" s="63"/>
      <c r="LVX53" s="63"/>
      <c r="LVY53" s="63"/>
      <c r="LVZ53" s="64"/>
      <c r="LWA53" s="61"/>
      <c r="LWB53" s="36"/>
      <c r="LWC53" s="11"/>
      <c r="LWD53" s="57"/>
      <c r="LWE53" s="62"/>
      <c r="LWF53" s="63"/>
      <c r="LWG53" s="63"/>
      <c r="LWH53" s="63"/>
      <c r="LWI53" s="63"/>
      <c r="LWJ53" s="63"/>
      <c r="LWK53" s="63"/>
      <c r="LWL53" s="63"/>
      <c r="LWM53" s="63"/>
      <c r="LWN53" s="63"/>
      <c r="LWO53" s="63"/>
      <c r="LWP53" s="63"/>
      <c r="LWQ53" s="63"/>
      <c r="LWR53" s="64"/>
      <c r="LWS53" s="61"/>
      <c r="LWT53" s="36"/>
      <c r="LWU53" s="11"/>
      <c r="LWV53" s="57"/>
      <c r="LWW53" s="62"/>
      <c r="LWX53" s="63"/>
      <c r="LWY53" s="63"/>
      <c r="LWZ53" s="63"/>
      <c r="LXA53" s="63"/>
      <c r="LXB53" s="63"/>
      <c r="LXC53" s="63"/>
      <c r="LXD53" s="63"/>
      <c r="LXE53" s="63"/>
      <c r="LXF53" s="63"/>
      <c r="LXG53" s="63"/>
      <c r="LXH53" s="63"/>
      <c r="LXI53" s="63"/>
      <c r="LXJ53" s="64"/>
      <c r="LXK53" s="61"/>
      <c r="LXL53" s="36"/>
      <c r="LXM53" s="11"/>
      <c r="LXN53" s="57"/>
      <c r="LXO53" s="62"/>
      <c r="LXP53" s="63"/>
      <c r="LXQ53" s="63"/>
      <c r="LXR53" s="63"/>
      <c r="LXS53" s="63"/>
      <c r="LXT53" s="63"/>
      <c r="LXU53" s="63"/>
      <c r="LXV53" s="63"/>
      <c r="LXW53" s="63"/>
      <c r="LXX53" s="63"/>
      <c r="LXY53" s="63"/>
      <c r="LXZ53" s="63"/>
      <c r="LYA53" s="63"/>
      <c r="LYB53" s="64"/>
      <c r="LYC53" s="61"/>
      <c r="LYD53" s="36"/>
      <c r="LYE53" s="11"/>
      <c r="LYF53" s="57"/>
      <c r="LYG53" s="62"/>
      <c r="LYH53" s="63"/>
      <c r="LYI53" s="63"/>
      <c r="LYJ53" s="63"/>
      <c r="LYK53" s="63"/>
      <c r="LYL53" s="63"/>
      <c r="LYM53" s="63"/>
      <c r="LYN53" s="63"/>
      <c r="LYO53" s="63"/>
      <c r="LYP53" s="63"/>
      <c r="LYQ53" s="63"/>
      <c r="LYR53" s="63"/>
      <c r="LYS53" s="63"/>
      <c r="LYT53" s="64"/>
      <c r="LYU53" s="61"/>
      <c r="LYV53" s="36"/>
      <c r="LYW53" s="11"/>
      <c r="LYX53" s="57"/>
      <c r="LYY53" s="62"/>
      <c r="LYZ53" s="63"/>
      <c r="LZA53" s="63"/>
      <c r="LZB53" s="63"/>
      <c r="LZC53" s="63"/>
      <c r="LZD53" s="63"/>
      <c r="LZE53" s="63"/>
      <c r="LZF53" s="63"/>
      <c r="LZG53" s="63"/>
      <c r="LZH53" s="63"/>
      <c r="LZI53" s="63"/>
      <c r="LZJ53" s="63"/>
      <c r="LZK53" s="63"/>
      <c r="LZL53" s="64"/>
      <c r="LZM53" s="61"/>
      <c r="LZN53" s="36"/>
      <c r="LZO53" s="11"/>
      <c r="LZP53" s="57"/>
      <c r="LZQ53" s="62"/>
      <c r="LZR53" s="63"/>
      <c r="LZS53" s="63"/>
      <c r="LZT53" s="63"/>
      <c r="LZU53" s="63"/>
      <c r="LZV53" s="63"/>
      <c r="LZW53" s="63"/>
      <c r="LZX53" s="63"/>
      <c r="LZY53" s="63"/>
      <c r="LZZ53" s="63"/>
      <c r="MAA53" s="63"/>
      <c r="MAB53" s="63"/>
      <c r="MAC53" s="63"/>
      <c r="MAD53" s="64"/>
      <c r="MAE53" s="61"/>
      <c r="MAF53" s="36"/>
      <c r="MAG53" s="11"/>
      <c r="MAH53" s="57"/>
      <c r="MAI53" s="62"/>
      <c r="MAJ53" s="63"/>
      <c r="MAK53" s="63"/>
      <c r="MAL53" s="63"/>
      <c r="MAM53" s="63"/>
      <c r="MAN53" s="63"/>
      <c r="MAO53" s="63"/>
      <c r="MAP53" s="63"/>
      <c r="MAQ53" s="63"/>
      <c r="MAR53" s="63"/>
      <c r="MAS53" s="63"/>
      <c r="MAT53" s="63"/>
      <c r="MAU53" s="63"/>
      <c r="MAV53" s="64"/>
      <c r="MAW53" s="61"/>
      <c r="MAX53" s="36"/>
      <c r="MAY53" s="11"/>
      <c r="MAZ53" s="57"/>
      <c r="MBA53" s="62"/>
      <c r="MBB53" s="63"/>
      <c r="MBC53" s="63"/>
      <c r="MBD53" s="63"/>
      <c r="MBE53" s="63"/>
      <c r="MBF53" s="63"/>
      <c r="MBG53" s="63"/>
      <c r="MBH53" s="63"/>
      <c r="MBI53" s="63"/>
      <c r="MBJ53" s="63"/>
      <c r="MBK53" s="63"/>
      <c r="MBL53" s="63"/>
      <c r="MBM53" s="63"/>
      <c r="MBN53" s="64"/>
      <c r="MBO53" s="61"/>
      <c r="MBP53" s="36"/>
      <c r="MBQ53" s="11"/>
      <c r="MBR53" s="57"/>
      <c r="MBS53" s="62"/>
      <c r="MBT53" s="63"/>
      <c r="MBU53" s="63"/>
      <c r="MBV53" s="63"/>
      <c r="MBW53" s="63"/>
      <c r="MBX53" s="63"/>
      <c r="MBY53" s="63"/>
      <c r="MBZ53" s="63"/>
      <c r="MCA53" s="63"/>
      <c r="MCB53" s="63"/>
      <c r="MCC53" s="63"/>
      <c r="MCD53" s="63"/>
      <c r="MCE53" s="63"/>
      <c r="MCF53" s="64"/>
      <c r="MCG53" s="61"/>
      <c r="MCH53" s="36"/>
      <c r="MCI53" s="11"/>
      <c r="MCJ53" s="57"/>
      <c r="MCK53" s="62"/>
      <c r="MCL53" s="63"/>
      <c r="MCM53" s="63"/>
      <c r="MCN53" s="63"/>
      <c r="MCO53" s="63"/>
      <c r="MCP53" s="63"/>
      <c r="MCQ53" s="63"/>
      <c r="MCR53" s="63"/>
      <c r="MCS53" s="63"/>
      <c r="MCT53" s="63"/>
      <c r="MCU53" s="63"/>
      <c r="MCV53" s="63"/>
      <c r="MCW53" s="63"/>
      <c r="MCX53" s="64"/>
      <c r="MCY53" s="61"/>
      <c r="MCZ53" s="36"/>
      <c r="MDA53" s="11"/>
      <c r="MDB53" s="57"/>
      <c r="MDC53" s="62"/>
      <c r="MDD53" s="63"/>
      <c r="MDE53" s="63"/>
      <c r="MDF53" s="63"/>
      <c r="MDG53" s="63"/>
      <c r="MDH53" s="63"/>
      <c r="MDI53" s="63"/>
      <c r="MDJ53" s="63"/>
      <c r="MDK53" s="63"/>
      <c r="MDL53" s="63"/>
      <c r="MDM53" s="63"/>
      <c r="MDN53" s="63"/>
      <c r="MDO53" s="63"/>
      <c r="MDP53" s="64"/>
      <c r="MDQ53" s="61"/>
      <c r="MDR53" s="36"/>
      <c r="MDS53" s="11"/>
      <c r="MDT53" s="57"/>
      <c r="MDU53" s="62"/>
      <c r="MDV53" s="63"/>
      <c r="MDW53" s="63"/>
      <c r="MDX53" s="63"/>
      <c r="MDY53" s="63"/>
      <c r="MDZ53" s="63"/>
      <c r="MEA53" s="63"/>
      <c r="MEB53" s="63"/>
      <c r="MEC53" s="63"/>
      <c r="MED53" s="63"/>
      <c r="MEE53" s="63"/>
      <c r="MEF53" s="63"/>
      <c r="MEG53" s="63"/>
      <c r="MEH53" s="64"/>
      <c r="MEI53" s="61"/>
      <c r="MEJ53" s="36"/>
      <c r="MEK53" s="11"/>
      <c r="MEL53" s="57"/>
      <c r="MEM53" s="62"/>
      <c r="MEN53" s="63"/>
      <c r="MEO53" s="63"/>
      <c r="MEP53" s="63"/>
      <c r="MEQ53" s="63"/>
      <c r="MER53" s="63"/>
      <c r="MES53" s="63"/>
      <c r="MET53" s="63"/>
      <c r="MEU53" s="63"/>
      <c r="MEV53" s="63"/>
      <c r="MEW53" s="63"/>
      <c r="MEX53" s="63"/>
      <c r="MEY53" s="63"/>
      <c r="MEZ53" s="64"/>
      <c r="MFA53" s="61"/>
      <c r="MFB53" s="36"/>
      <c r="MFC53" s="11"/>
      <c r="MFD53" s="57"/>
      <c r="MFE53" s="62"/>
      <c r="MFF53" s="63"/>
      <c r="MFG53" s="63"/>
      <c r="MFH53" s="63"/>
      <c r="MFI53" s="63"/>
      <c r="MFJ53" s="63"/>
      <c r="MFK53" s="63"/>
      <c r="MFL53" s="63"/>
      <c r="MFM53" s="63"/>
      <c r="MFN53" s="63"/>
      <c r="MFO53" s="63"/>
      <c r="MFP53" s="63"/>
      <c r="MFQ53" s="63"/>
      <c r="MFR53" s="64"/>
      <c r="MFS53" s="61"/>
      <c r="MFT53" s="36"/>
      <c r="MFU53" s="11"/>
      <c r="MFV53" s="57"/>
      <c r="MFW53" s="62"/>
      <c r="MFX53" s="63"/>
      <c r="MFY53" s="63"/>
      <c r="MFZ53" s="63"/>
      <c r="MGA53" s="63"/>
      <c r="MGB53" s="63"/>
      <c r="MGC53" s="63"/>
      <c r="MGD53" s="63"/>
      <c r="MGE53" s="63"/>
      <c r="MGF53" s="63"/>
      <c r="MGG53" s="63"/>
      <c r="MGH53" s="63"/>
      <c r="MGI53" s="63"/>
      <c r="MGJ53" s="64"/>
      <c r="MGK53" s="61"/>
      <c r="MGL53" s="36"/>
      <c r="MGM53" s="11"/>
      <c r="MGN53" s="57"/>
      <c r="MGO53" s="62"/>
      <c r="MGP53" s="63"/>
      <c r="MGQ53" s="63"/>
      <c r="MGR53" s="63"/>
      <c r="MGS53" s="63"/>
      <c r="MGT53" s="63"/>
      <c r="MGU53" s="63"/>
      <c r="MGV53" s="63"/>
      <c r="MGW53" s="63"/>
      <c r="MGX53" s="63"/>
      <c r="MGY53" s="63"/>
      <c r="MGZ53" s="63"/>
      <c r="MHA53" s="63"/>
      <c r="MHB53" s="64"/>
      <c r="MHC53" s="61"/>
      <c r="MHD53" s="36"/>
      <c r="MHE53" s="11"/>
      <c r="MHF53" s="57"/>
      <c r="MHG53" s="62"/>
      <c r="MHH53" s="63"/>
      <c r="MHI53" s="63"/>
      <c r="MHJ53" s="63"/>
      <c r="MHK53" s="63"/>
      <c r="MHL53" s="63"/>
      <c r="MHM53" s="63"/>
      <c r="MHN53" s="63"/>
      <c r="MHO53" s="63"/>
      <c r="MHP53" s="63"/>
      <c r="MHQ53" s="63"/>
      <c r="MHR53" s="63"/>
      <c r="MHS53" s="63"/>
      <c r="MHT53" s="64"/>
      <c r="MHU53" s="61"/>
      <c r="MHV53" s="36"/>
      <c r="MHW53" s="11"/>
      <c r="MHX53" s="57"/>
      <c r="MHY53" s="62"/>
      <c r="MHZ53" s="63"/>
      <c r="MIA53" s="63"/>
      <c r="MIB53" s="63"/>
      <c r="MIC53" s="63"/>
      <c r="MID53" s="63"/>
      <c r="MIE53" s="63"/>
      <c r="MIF53" s="63"/>
      <c r="MIG53" s="63"/>
      <c r="MIH53" s="63"/>
      <c r="MII53" s="63"/>
      <c r="MIJ53" s="63"/>
      <c r="MIK53" s="63"/>
      <c r="MIL53" s="64"/>
      <c r="MIM53" s="61"/>
      <c r="MIN53" s="36"/>
      <c r="MIO53" s="11"/>
      <c r="MIP53" s="57"/>
      <c r="MIQ53" s="62"/>
      <c r="MIR53" s="63"/>
      <c r="MIS53" s="63"/>
      <c r="MIT53" s="63"/>
      <c r="MIU53" s="63"/>
      <c r="MIV53" s="63"/>
      <c r="MIW53" s="63"/>
      <c r="MIX53" s="63"/>
      <c r="MIY53" s="63"/>
      <c r="MIZ53" s="63"/>
      <c r="MJA53" s="63"/>
      <c r="MJB53" s="63"/>
      <c r="MJC53" s="63"/>
      <c r="MJD53" s="64"/>
      <c r="MJE53" s="61"/>
      <c r="MJF53" s="36"/>
      <c r="MJG53" s="11"/>
      <c r="MJH53" s="57"/>
      <c r="MJI53" s="62"/>
      <c r="MJJ53" s="63"/>
      <c r="MJK53" s="63"/>
      <c r="MJL53" s="63"/>
      <c r="MJM53" s="63"/>
      <c r="MJN53" s="63"/>
      <c r="MJO53" s="63"/>
      <c r="MJP53" s="63"/>
      <c r="MJQ53" s="63"/>
      <c r="MJR53" s="63"/>
      <c r="MJS53" s="63"/>
      <c r="MJT53" s="63"/>
      <c r="MJU53" s="63"/>
      <c r="MJV53" s="64"/>
      <c r="MJW53" s="61"/>
      <c r="MJX53" s="36"/>
      <c r="MJY53" s="11"/>
      <c r="MJZ53" s="57"/>
      <c r="MKA53" s="62"/>
      <c r="MKB53" s="63"/>
      <c r="MKC53" s="63"/>
      <c r="MKD53" s="63"/>
      <c r="MKE53" s="63"/>
      <c r="MKF53" s="63"/>
      <c r="MKG53" s="63"/>
      <c r="MKH53" s="63"/>
      <c r="MKI53" s="63"/>
      <c r="MKJ53" s="63"/>
      <c r="MKK53" s="63"/>
      <c r="MKL53" s="63"/>
      <c r="MKM53" s="63"/>
      <c r="MKN53" s="64"/>
      <c r="MKO53" s="61"/>
      <c r="MKP53" s="36"/>
      <c r="MKQ53" s="11"/>
      <c r="MKR53" s="57"/>
      <c r="MKS53" s="62"/>
      <c r="MKT53" s="63"/>
      <c r="MKU53" s="63"/>
      <c r="MKV53" s="63"/>
      <c r="MKW53" s="63"/>
      <c r="MKX53" s="63"/>
      <c r="MKY53" s="63"/>
      <c r="MKZ53" s="63"/>
      <c r="MLA53" s="63"/>
      <c r="MLB53" s="63"/>
      <c r="MLC53" s="63"/>
      <c r="MLD53" s="63"/>
      <c r="MLE53" s="63"/>
      <c r="MLF53" s="64"/>
      <c r="MLG53" s="61"/>
      <c r="MLH53" s="36"/>
      <c r="MLI53" s="11"/>
      <c r="MLJ53" s="57"/>
      <c r="MLK53" s="62"/>
      <c r="MLL53" s="63"/>
      <c r="MLM53" s="63"/>
      <c r="MLN53" s="63"/>
      <c r="MLO53" s="63"/>
      <c r="MLP53" s="63"/>
      <c r="MLQ53" s="63"/>
      <c r="MLR53" s="63"/>
      <c r="MLS53" s="63"/>
      <c r="MLT53" s="63"/>
      <c r="MLU53" s="63"/>
      <c r="MLV53" s="63"/>
      <c r="MLW53" s="63"/>
      <c r="MLX53" s="64"/>
      <c r="MLY53" s="61"/>
      <c r="MLZ53" s="36"/>
      <c r="MMA53" s="11"/>
      <c r="MMB53" s="57"/>
      <c r="MMC53" s="62"/>
      <c r="MMD53" s="63"/>
      <c r="MME53" s="63"/>
      <c r="MMF53" s="63"/>
      <c r="MMG53" s="63"/>
      <c r="MMH53" s="63"/>
      <c r="MMI53" s="63"/>
      <c r="MMJ53" s="63"/>
      <c r="MMK53" s="63"/>
      <c r="MML53" s="63"/>
      <c r="MMM53" s="63"/>
      <c r="MMN53" s="63"/>
      <c r="MMO53" s="63"/>
      <c r="MMP53" s="64"/>
      <c r="MMQ53" s="61"/>
      <c r="MMR53" s="36"/>
      <c r="MMS53" s="11"/>
      <c r="MMT53" s="57"/>
      <c r="MMU53" s="62"/>
      <c r="MMV53" s="63"/>
      <c r="MMW53" s="63"/>
      <c r="MMX53" s="63"/>
      <c r="MMY53" s="63"/>
      <c r="MMZ53" s="63"/>
      <c r="MNA53" s="63"/>
      <c r="MNB53" s="63"/>
      <c r="MNC53" s="63"/>
      <c r="MND53" s="63"/>
      <c r="MNE53" s="63"/>
      <c r="MNF53" s="63"/>
      <c r="MNG53" s="63"/>
      <c r="MNH53" s="64"/>
      <c r="MNI53" s="61"/>
      <c r="MNJ53" s="36"/>
      <c r="MNK53" s="11"/>
      <c r="MNL53" s="57"/>
      <c r="MNM53" s="62"/>
      <c r="MNN53" s="63"/>
      <c r="MNO53" s="63"/>
      <c r="MNP53" s="63"/>
      <c r="MNQ53" s="63"/>
      <c r="MNR53" s="63"/>
      <c r="MNS53" s="63"/>
      <c r="MNT53" s="63"/>
      <c r="MNU53" s="63"/>
      <c r="MNV53" s="63"/>
      <c r="MNW53" s="63"/>
      <c r="MNX53" s="63"/>
      <c r="MNY53" s="63"/>
      <c r="MNZ53" s="64"/>
      <c r="MOA53" s="61"/>
      <c r="MOB53" s="36"/>
      <c r="MOC53" s="11"/>
      <c r="MOD53" s="57"/>
      <c r="MOE53" s="62"/>
      <c r="MOF53" s="63"/>
      <c r="MOG53" s="63"/>
      <c r="MOH53" s="63"/>
      <c r="MOI53" s="63"/>
      <c r="MOJ53" s="63"/>
      <c r="MOK53" s="63"/>
      <c r="MOL53" s="63"/>
      <c r="MOM53" s="63"/>
      <c r="MON53" s="63"/>
      <c r="MOO53" s="63"/>
      <c r="MOP53" s="63"/>
      <c r="MOQ53" s="63"/>
      <c r="MOR53" s="64"/>
      <c r="MOS53" s="61"/>
      <c r="MOT53" s="36"/>
      <c r="MOU53" s="11"/>
      <c r="MOV53" s="57"/>
      <c r="MOW53" s="62"/>
      <c r="MOX53" s="63"/>
      <c r="MOY53" s="63"/>
      <c r="MOZ53" s="63"/>
      <c r="MPA53" s="63"/>
      <c r="MPB53" s="63"/>
      <c r="MPC53" s="63"/>
      <c r="MPD53" s="63"/>
      <c r="MPE53" s="63"/>
      <c r="MPF53" s="63"/>
      <c r="MPG53" s="63"/>
      <c r="MPH53" s="63"/>
      <c r="MPI53" s="63"/>
      <c r="MPJ53" s="64"/>
      <c r="MPK53" s="61"/>
      <c r="MPL53" s="36"/>
      <c r="MPM53" s="11"/>
      <c r="MPN53" s="57"/>
      <c r="MPO53" s="62"/>
      <c r="MPP53" s="63"/>
      <c r="MPQ53" s="63"/>
      <c r="MPR53" s="63"/>
      <c r="MPS53" s="63"/>
      <c r="MPT53" s="63"/>
      <c r="MPU53" s="63"/>
      <c r="MPV53" s="63"/>
      <c r="MPW53" s="63"/>
      <c r="MPX53" s="63"/>
      <c r="MPY53" s="63"/>
      <c r="MPZ53" s="63"/>
      <c r="MQA53" s="63"/>
      <c r="MQB53" s="64"/>
      <c r="MQC53" s="61"/>
      <c r="MQD53" s="36"/>
      <c r="MQE53" s="11"/>
      <c r="MQF53" s="57"/>
      <c r="MQG53" s="62"/>
      <c r="MQH53" s="63"/>
      <c r="MQI53" s="63"/>
      <c r="MQJ53" s="63"/>
      <c r="MQK53" s="63"/>
      <c r="MQL53" s="63"/>
      <c r="MQM53" s="63"/>
      <c r="MQN53" s="63"/>
      <c r="MQO53" s="63"/>
      <c r="MQP53" s="63"/>
      <c r="MQQ53" s="63"/>
      <c r="MQR53" s="63"/>
      <c r="MQS53" s="63"/>
      <c r="MQT53" s="64"/>
      <c r="MQU53" s="61"/>
      <c r="MQV53" s="36"/>
      <c r="MQW53" s="11"/>
      <c r="MQX53" s="57"/>
      <c r="MQY53" s="62"/>
      <c r="MQZ53" s="63"/>
      <c r="MRA53" s="63"/>
      <c r="MRB53" s="63"/>
      <c r="MRC53" s="63"/>
      <c r="MRD53" s="63"/>
      <c r="MRE53" s="63"/>
      <c r="MRF53" s="63"/>
      <c r="MRG53" s="63"/>
      <c r="MRH53" s="63"/>
      <c r="MRI53" s="63"/>
      <c r="MRJ53" s="63"/>
      <c r="MRK53" s="63"/>
      <c r="MRL53" s="64"/>
      <c r="MRM53" s="61"/>
      <c r="MRN53" s="36"/>
      <c r="MRO53" s="11"/>
      <c r="MRP53" s="57"/>
      <c r="MRQ53" s="62"/>
      <c r="MRR53" s="63"/>
      <c r="MRS53" s="63"/>
      <c r="MRT53" s="63"/>
      <c r="MRU53" s="63"/>
      <c r="MRV53" s="63"/>
      <c r="MRW53" s="63"/>
      <c r="MRX53" s="63"/>
      <c r="MRY53" s="63"/>
      <c r="MRZ53" s="63"/>
      <c r="MSA53" s="63"/>
      <c r="MSB53" s="63"/>
      <c r="MSC53" s="63"/>
      <c r="MSD53" s="64"/>
      <c r="MSE53" s="61"/>
      <c r="MSF53" s="36"/>
      <c r="MSG53" s="11"/>
      <c r="MSH53" s="57"/>
      <c r="MSI53" s="62"/>
      <c r="MSJ53" s="63"/>
      <c r="MSK53" s="63"/>
      <c r="MSL53" s="63"/>
      <c r="MSM53" s="63"/>
      <c r="MSN53" s="63"/>
      <c r="MSO53" s="63"/>
      <c r="MSP53" s="63"/>
      <c r="MSQ53" s="63"/>
      <c r="MSR53" s="63"/>
      <c r="MSS53" s="63"/>
      <c r="MST53" s="63"/>
      <c r="MSU53" s="63"/>
      <c r="MSV53" s="64"/>
      <c r="MSW53" s="61"/>
      <c r="MSX53" s="36"/>
      <c r="MSY53" s="11"/>
      <c r="MSZ53" s="57"/>
      <c r="MTA53" s="62"/>
      <c r="MTB53" s="63"/>
      <c r="MTC53" s="63"/>
      <c r="MTD53" s="63"/>
      <c r="MTE53" s="63"/>
      <c r="MTF53" s="63"/>
      <c r="MTG53" s="63"/>
      <c r="MTH53" s="63"/>
      <c r="MTI53" s="63"/>
      <c r="MTJ53" s="63"/>
      <c r="MTK53" s="63"/>
      <c r="MTL53" s="63"/>
      <c r="MTM53" s="63"/>
      <c r="MTN53" s="64"/>
      <c r="MTO53" s="61"/>
      <c r="MTP53" s="36"/>
      <c r="MTQ53" s="11"/>
      <c r="MTR53" s="57"/>
      <c r="MTS53" s="62"/>
      <c r="MTT53" s="63"/>
      <c r="MTU53" s="63"/>
      <c r="MTV53" s="63"/>
      <c r="MTW53" s="63"/>
      <c r="MTX53" s="63"/>
      <c r="MTY53" s="63"/>
      <c r="MTZ53" s="63"/>
      <c r="MUA53" s="63"/>
      <c r="MUB53" s="63"/>
      <c r="MUC53" s="63"/>
      <c r="MUD53" s="63"/>
      <c r="MUE53" s="63"/>
      <c r="MUF53" s="64"/>
      <c r="MUG53" s="61"/>
      <c r="MUH53" s="36"/>
      <c r="MUI53" s="11"/>
      <c r="MUJ53" s="57"/>
      <c r="MUK53" s="62"/>
      <c r="MUL53" s="63"/>
      <c r="MUM53" s="63"/>
      <c r="MUN53" s="63"/>
      <c r="MUO53" s="63"/>
      <c r="MUP53" s="63"/>
      <c r="MUQ53" s="63"/>
      <c r="MUR53" s="63"/>
      <c r="MUS53" s="63"/>
      <c r="MUT53" s="63"/>
      <c r="MUU53" s="63"/>
      <c r="MUV53" s="63"/>
      <c r="MUW53" s="63"/>
      <c r="MUX53" s="64"/>
      <c r="MUY53" s="61"/>
      <c r="MUZ53" s="36"/>
      <c r="MVA53" s="11"/>
      <c r="MVB53" s="57"/>
      <c r="MVC53" s="62"/>
      <c r="MVD53" s="63"/>
      <c r="MVE53" s="63"/>
      <c r="MVF53" s="63"/>
      <c r="MVG53" s="63"/>
      <c r="MVH53" s="63"/>
      <c r="MVI53" s="63"/>
      <c r="MVJ53" s="63"/>
      <c r="MVK53" s="63"/>
      <c r="MVL53" s="63"/>
      <c r="MVM53" s="63"/>
      <c r="MVN53" s="63"/>
      <c r="MVO53" s="63"/>
      <c r="MVP53" s="64"/>
      <c r="MVQ53" s="61"/>
      <c r="MVR53" s="36"/>
      <c r="MVS53" s="11"/>
      <c r="MVT53" s="57"/>
      <c r="MVU53" s="62"/>
      <c r="MVV53" s="63"/>
      <c r="MVW53" s="63"/>
      <c r="MVX53" s="63"/>
      <c r="MVY53" s="63"/>
      <c r="MVZ53" s="63"/>
      <c r="MWA53" s="63"/>
      <c r="MWB53" s="63"/>
      <c r="MWC53" s="63"/>
      <c r="MWD53" s="63"/>
      <c r="MWE53" s="63"/>
      <c r="MWF53" s="63"/>
      <c r="MWG53" s="63"/>
      <c r="MWH53" s="64"/>
      <c r="MWI53" s="61"/>
      <c r="MWJ53" s="36"/>
      <c r="MWK53" s="11"/>
      <c r="MWL53" s="57"/>
      <c r="MWM53" s="62"/>
      <c r="MWN53" s="63"/>
      <c r="MWO53" s="63"/>
      <c r="MWP53" s="63"/>
      <c r="MWQ53" s="63"/>
      <c r="MWR53" s="63"/>
      <c r="MWS53" s="63"/>
      <c r="MWT53" s="63"/>
      <c r="MWU53" s="63"/>
      <c r="MWV53" s="63"/>
      <c r="MWW53" s="63"/>
      <c r="MWX53" s="63"/>
      <c r="MWY53" s="63"/>
      <c r="MWZ53" s="64"/>
      <c r="MXA53" s="61"/>
      <c r="MXB53" s="36"/>
      <c r="MXC53" s="11"/>
      <c r="MXD53" s="57"/>
      <c r="MXE53" s="62"/>
      <c r="MXF53" s="63"/>
      <c r="MXG53" s="63"/>
      <c r="MXH53" s="63"/>
      <c r="MXI53" s="63"/>
      <c r="MXJ53" s="63"/>
      <c r="MXK53" s="63"/>
      <c r="MXL53" s="63"/>
      <c r="MXM53" s="63"/>
      <c r="MXN53" s="63"/>
      <c r="MXO53" s="63"/>
      <c r="MXP53" s="63"/>
      <c r="MXQ53" s="63"/>
      <c r="MXR53" s="64"/>
      <c r="MXS53" s="61"/>
      <c r="MXT53" s="36"/>
      <c r="MXU53" s="11"/>
      <c r="MXV53" s="57"/>
      <c r="MXW53" s="62"/>
      <c r="MXX53" s="63"/>
      <c r="MXY53" s="63"/>
      <c r="MXZ53" s="63"/>
      <c r="MYA53" s="63"/>
      <c r="MYB53" s="63"/>
      <c r="MYC53" s="63"/>
      <c r="MYD53" s="63"/>
      <c r="MYE53" s="63"/>
      <c r="MYF53" s="63"/>
      <c r="MYG53" s="63"/>
      <c r="MYH53" s="63"/>
      <c r="MYI53" s="63"/>
      <c r="MYJ53" s="64"/>
      <c r="MYK53" s="61"/>
      <c r="MYL53" s="36"/>
      <c r="MYM53" s="11"/>
      <c r="MYN53" s="57"/>
      <c r="MYO53" s="62"/>
      <c r="MYP53" s="63"/>
      <c r="MYQ53" s="63"/>
      <c r="MYR53" s="63"/>
      <c r="MYS53" s="63"/>
      <c r="MYT53" s="63"/>
      <c r="MYU53" s="63"/>
      <c r="MYV53" s="63"/>
      <c r="MYW53" s="63"/>
      <c r="MYX53" s="63"/>
      <c r="MYY53" s="63"/>
      <c r="MYZ53" s="63"/>
      <c r="MZA53" s="63"/>
      <c r="MZB53" s="64"/>
      <c r="MZC53" s="61"/>
      <c r="MZD53" s="36"/>
      <c r="MZE53" s="11"/>
      <c r="MZF53" s="57"/>
      <c r="MZG53" s="62"/>
      <c r="MZH53" s="63"/>
      <c r="MZI53" s="63"/>
      <c r="MZJ53" s="63"/>
      <c r="MZK53" s="63"/>
      <c r="MZL53" s="63"/>
      <c r="MZM53" s="63"/>
      <c r="MZN53" s="63"/>
      <c r="MZO53" s="63"/>
      <c r="MZP53" s="63"/>
      <c r="MZQ53" s="63"/>
      <c r="MZR53" s="63"/>
      <c r="MZS53" s="63"/>
      <c r="MZT53" s="64"/>
      <c r="MZU53" s="61"/>
      <c r="MZV53" s="36"/>
      <c r="MZW53" s="11"/>
      <c r="MZX53" s="57"/>
      <c r="MZY53" s="62"/>
      <c r="MZZ53" s="63"/>
      <c r="NAA53" s="63"/>
      <c r="NAB53" s="63"/>
      <c r="NAC53" s="63"/>
      <c r="NAD53" s="63"/>
      <c r="NAE53" s="63"/>
      <c r="NAF53" s="63"/>
      <c r="NAG53" s="63"/>
      <c r="NAH53" s="63"/>
      <c r="NAI53" s="63"/>
      <c r="NAJ53" s="63"/>
      <c r="NAK53" s="63"/>
      <c r="NAL53" s="64"/>
      <c r="NAM53" s="61"/>
      <c r="NAN53" s="36"/>
      <c r="NAO53" s="11"/>
      <c r="NAP53" s="57"/>
      <c r="NAQ53" s="62"/>
      <c r="NAR53" s="63"/>
      <c r="NAS53" s="63"/>
      <c r="NAT53" s="63"/>
      <c r="NAU53" s="63"/>
      <c r="NAV53" s="63"/>
      <c r="NAW53" s="63"/>
      <c r="NAX53" s="63"/>
      <c r="NAY53" s="63"/>
      <c r="NAZ53" s="63"/>
      <c r="NBA53" s="63"/>
      <c r="NBB53" s="63"/>
      <c r="NBC53" s="63"/>
      <c r="NBD53" s="64"/>
      <c r="NBE53" s="61"/>
      <c r="NBF53" s="36"/>
      <c r="NBG53" s="11"/>
      <c r="NBH53" s="57"/>
      <c r="NBI53" s="62"/>
      <c r="NBJ53" s="63"/>
      <c r="NBK53" s="63"/>
      <c r="NBL53" s="63"/>
      <c r="NBM53" s="63"/>
      <c r="NBN53" s="63"/>
      <c r="NBO53" s="63"/>
      <c r="NBP53" s="63"/>
      <c r="NBQ53" s="63"/>
      <c r="NBR53" s="63"/>
      <c r="NBS53" s="63"/>
      <c r="NBT53" s="63"/>
      <c r="NBU53" s="63"/>
      <c r="NBV53" s="64"/>
      <c r="NBW53" s="61"/>
      <c r="NBX53" s="36"/>
      <c r="NBY53" s="11"/>
      <c r="NBZ53" s="57"/>
      <c r="NCA53" s="62"/>
      <c r="NCB53" s="63"/>
      <c r="NCC53" s="63"/>
      <c r="NCD53" s="63"/>
      <c r="NCE53" s="63"/>
      <c r="NCF53" s="63"/>
      <c r="NCG53" s="63"/>
      <c r="NCH53" s="63"/>
      <c r="NCI53" s="63"/>
      <c r="NCJ53" s="63"/>
      <c r="NCK53" s="63"/>
      <c r="NCL53" s="63"/>
      <c r="NCM53" s="63"/>
      <c r="NCN53" s="64"/>
      <c r="NCO53" s="61"/>
      <c r="NCP53" s="36"/>
      <c r="NCQ53" s="11"/>
      <c r="NCR53" s="57"/>
      <c r="NCS53" s="62"/>
      <c r="NCT53" s="63"/>
      <c r="NCU53" s="63"/>
      <c r="NCV53" s="63"/>
      <c r="NCW53" s="63"/>
      <c r="NCX53" s="63"/>
      <c r="NCY53" s="63"/>
      <c r="NCZ53" s="63"/>
      <c r="NDA53" s="63"/>
      <c r="NDB53" s="63"/>
      <c r="NDC53" s="63"/>
      <c r="NDD53" s="63"/>
      <c r="NDE53" s="63"/>
      <c r="NDF53" s="64"/>
      <c r="NDG53" s="61"/>
      <c r="NDH53" s="36"/>
      <c r="NDI53" s="11"/>
      <c r="NDJ53" s="57"/>
      <c r="NDK53" s="62"/>
      <c r="NDL53" s="63"/>
      <c r="NDM53" s="63"/>
      <c r="NDN53" s="63"/>
      <c r="NDO53" s="63"/>
      <c r="NDP53" s="63"/>
      <c r="NDQ53" s="63"/>
      <c r="NDR53" s="63"/>
      <c r="NDS53" s="63"/>
      <c r="NDT53" s="63"/>
      <c r="NDU53" s="63"/>
      <c r="NDV53" s="63"/>
      <c r="NDW53" s="63"/>
      <c r="NDX53" s="64"/>
      <c r="NDY53" s="61"/>
      <c r="NDZ53" s="36"/>
      <c r="NEA53" s="11"/>
      <c r="NEB53" s="57"/>
      <c r="NEC53" s="62"/>
      <c r="NED53" s="63"/>
      <c r="NEE53" s="63"/>
      <c r="NEF53" s="63"/>
      <c r="NEG53" s="63"/>
      <c r="NEH53" s="63"/>
      <c r="NEI53" s="63"/>
      <c r="NEJ53" s="63"/>
      <c r="NEK53" s="63"/>
      <c r="NEL53" s="63"/>
      <c r="NEM53" s="63"/>
      <c r="NEN53" s="63"/>
      <c r="NEO53" s="63"/>
      <c r="NEP53" s="64"/>
      <c r="NEQ53" s="61"/>
      <c r="NER53" s="36"/>
      <c r="NES53" s="11"/>
      <c r="NET53" s="57"/>
      <c r="NEU53" s="62"/>
      <c r="NEV53" s="63"/>
      <c r="NEW53" s="63"/>
      <c r="NEX53" s="63"/>
      <c r="NEY53" s="63"/>
      <c r="NEZ53" s="63"/>
      <c r="NFA53" s="63"/>
      <c r="NFB53" s="63"/>
      <c r="NFC53" s="63"/>
      <c r="NFD53" s="63"/>
      <c r="NFE53" s="63"/>
      <c r="NFF53" s="63"/>
      <c r="NFG53" s="63"/>
      <c r="NFH53" s="64"/>
      <c r="NFI53" s="61"/>
      <c r="NFJ53" s="36"/>
      <c r="NFK53" s="11"/>
      <c r="NFL53" s="57"/>
      <c r="NFM53" s="62"/>
      <c r="NFN53" s="63"/>
      <c r="NFO53" s="63"/>
      <c r="NFP53" s="63"/>
      <c r="NFQ53" s="63"/>
      <c r="NFR53" s="63"/>
      <c r="NFS53" s="63"/>
      <c r="NFT53" s="63"/>
      <c r="NFU53" s="63"/>
      <c r="NFV53" s="63"/>
      <c r="NFW53" s="63"/>
      <c r="NFX53" s="63"/>
      <c r="NFY53" s="63"/>
      <c r="NFZ53" s="64"/>
      <c r="NGA53" s="61"/>
      <c r="NGB53" s="36"/>
      <c r="NGC53" s="11"/>
      <c r="NGD53" s="57"/>
      <c r="NGE53" s="62"/>
      <c r="NGF53" s="63"/>
      <c r="NGG53" s="63"/>
      <c r="NGH53" s="63"/>
      <c r="NGI53" s="63"/>
      <c r="NGJ53" s="63"/>
      <c r="NGK53" s="63"/>
      <c r="NGL53" s="63"/>
      <c r="NGM53" s="63"/>
      <c r="NGN53" s="63"/>
      <c r="NGO53" s="63"/>
      <c r="NGP53" s="63"/>
      <c r="NGQ53" s="63"/>
      <c r="NGR53" s="64"/>
      <c r="NGS53" s="61"/>
      <c r="NGT53" s="36"/>
      <c r="NGU53" s="11"/>
      <c r="NGV53" s="57"/>
      <c r="NGW53" s="62"/>
      <c r="NGX53" s="63"/>
      <c r="NGY53" s="63"/>
      <c r="NGZ53" s="63"/>
      <c r="NHA53" s="63"/>
      <c r="NHB53" s="63"/>
      <c r="NHC53" s="63"/>
      <c r="NHD53" s="63"/>
      <c r="NHE53" s="63"/>
      <c r="NHF53" s="63"/>
      <c r="NHG53" s="63"/>
      <c r="NHH53" s="63"/>
      <c r="NHI53" s="63"/>
      <c r="NHJ53" s="64"/>
      <c r="NHK53" s="61"/>
      <c r="NHL53" s="36"/>
      <c r="NHM53" s="11"/>
      <c r="NHN53" s="57"/>
      <c r="NHO53" s="62"/>
      <c r="NHP53" s="63"/>
      <c r="NHQ53" s="63"/>
      <c r="NHR53" s="63"/>
      <c r="NHS53" s="63"/>
      <c r="NHT53" s="63"/>
      <c r="NHU53" s="63"/>
      <c r="NHV53" s="63"/>
      <c r="NHW53" s="63"/>
      <c r="NHX53" s="63"/>
      <c r="NHY53" s="63"/>
      <c r="NHZ53" s="63"/>
      <c r="NIA53" s="63"/>
      <c r="NIB53" s="64"/>
      <c r="NIC53" s="61"/>
      <c r="NID53" s="36"/>
      <c r="NIE53" s="11"/>
      <c r="NIF53" s="57"/>
      <c r="NIG53" s="62"/>
      <c r="NIH53" s="63"/>
      <c r="NII53" s="63"/>
      <c r="NIJ53" s="63"/>
      <c r="NIK53" s="63"/>
      <c r="NIL53" s="63"/>
      <c r="NIM53" s="63"/>
      <c r="NIN53" s="63"/>
      <c r="NIO53" s="63"/>
      <c r="NIP53" s="63"/>
      <c r="NIQ53" s="63"/>
      <c r="NIR53" s="63"/>
      <c r="NIS53" s="63"/>
      <c r="NIT53" s="64"/>
      <c r="NIU53" s="61"/>
      <c r="NIV53" s="36"/>
      <c r="NIW53" s="11"/>
      <c r="NIX53" s="57"/>
      <c r="NIY53" s="62"/>
      <c r="NIZ53" s="63"/>
      <c r="NJA53" s="63"/>
      <c r="NJB53" s="63"/>
      <c r="NJC53" s="63"/>
      <c r="NJD53" s="63"/>
      <c r="NJE53" s="63"/>
      <c r="NJF53" s="63"/>
      <c r="NJG53" s="63"/>
      <c r="NJH53" s="63"/>
      <c r="NJI53" s="63"/>
      <c r="NJJ53" s="63"/>
      <c r="NJK53" s="63"/>
      <c r="NJL53" s="64"/>
      <c r="NJM53" s="61"/>
      <c r="NJN53" s="36"/>
      <c r="NJO53" s="11"/>
      <c r="NJP53" s="57"/>
      <c r="NJQ53" s="62"/>
      <c r="NJR53" s="63"/>
      <c r="NJS53" s="63"/>
      <c r="NJT53" s="63"/>
      <c r="NJU53" s="63"/>
      <c r="NJV53" s="63"/>
      <c r="NJW53" s="63"/>
      <c r="NJX53" s="63"/>
      <c r="NJY53" s="63"/>
      <c r="NJZ53" s="63"/>
      <c r="NKA53" s="63"/>
      <c r="NKB53" s="63"/>
      <c r="NKC53" s="63"/>
      <c r="NKD53" s="64"/>
      <c r="NKE53" s="61"/>
      <c r="NKF53" s="36"/>
      <c r="NKG53" s="11"/>
      <c r="NKH53" s="57"/>
      <c r="NKI53" s="62"/>
      <c r="NKJ53" s="63"/>
      <c r="NKK53" s="63"/>
      <c r="NKL53" s="63"/>
      <c r="NKM53" s="63"/>
      <c r="NKN53" s="63"/>
      <c r="NKO53" s="63"/>
      <c r="NKP53" s="63"/>
      <c r="NKQ53" s="63"/>
      <c r="NKR53" s="63"/>
      <c r="NKS53" s="63"/>
      <c r="NKT53" s="63"/>
      <c r="NKU53" s="63"/>
      <c r="NKV53" s="64"/>
      <c r="NKW53" s="61"/>
      <c r="NKX53" s="36"/>
      <c r="NKY53" s="11"/>
      <c r="NKZ53" s="57"/>
      <c r="NLA53" s="62"/>
      <c r="NLB53" s="63"/>
      <c r="NLC53" s="63"/>
      <c r="NLD53" s="63"/>
      <c r="NLE53" s="63"/>
      <c r="NLF53" s="63"/>
      <c r="NLG53" s="63"/>
      <c r="NLH53" s="63"/>
      <c r="NLI53" s="63"/>
      <c r="NLJ53" s="63"/>
      <c r="NLK53" s="63"/>
      <c r="NLL53" s="63"/>
      <c r="NLM53" s="63"/>
      <c r="NLN53" s="64"/>
      <c r="NLO53" s="61"/>
      <c r="NLP53" s="36"/>
      <c r="NLQ53" s="11"/>
      <c r="NLR53" s="57"/>
      <c r="NLS53" s="62"/>
      <c r="NLT53" s="63"/>
      <c r="NLU53" s="63"/>
      <c r="NLV53" s="63"/>
      <c r="NLW53" s="63"/>
      <c r="NLX53" s="63"/>
      <c r="NLY53" s="63"/>
      <c r="NLZ53" s="63"/>
      <c r="NMA53" s="63"/>
      <c r="NMB53" s="63"/>
      <c r="NMC53" s="63"/>
      <c r="NMD53" s="63"/>
      <c r="NME53" s="63"/>
      <c r="NMF53" s="64"/>
      <c r="NMG53" s="61"/>
      <c r="NMH53" s="36"/>
      <c r="NMI53" s="11"/>
      <c r="NMJ53" s="57"/>
      <c r="NMK53" s="62"/>
      <c r="NML53" s="63"/>
      <c r="NMM53" s="63"/>
      <c r="NMN53" s="63"/>
      <c r="NMO53" s="63"/>
      <c r="NMP53" s="63"/>
      <c r="NMQ53" s="63"/>
      <c r="NMR53" s="63"/>
      <c r="NMS53" s="63"/>
      <c r="NMT53" s="63"/>
      <c r="NMU53" s="63"/>
      <c r="NMV53" s="63"/>
      <c r="NMW53" s="63"/>
      <c r="NMX53" s="64"/>
      <c r="NMY53" s="61"/>
      <c r="NMZ53" s="36"/>
      <c r="NNA53" s="11"/>
      <c r="NNB53" s="57"/>
      <c r="NNC53" s="62"/>
      <c r="NND53" s="63"/>
      <c r="NNE53" s="63"/>
      <c r="NNF53" s="63"/>
      <c r="NNG53" s="63"/>
      <c r="NNH53" s="63"/>
      <c r="NNI53" s="63"/>
      <c r="NNJ53" s="63"/>
      <c r="NNK53" s="63"/>
      <c r="NNL53" s="63"/>
      <c r="NNM53" s="63"/>
      <c r="NNN53" s="63"/>
      <c r="NNO53" s="63"/>
      <c r="NNP53" s="64"/>
      <c r="NNQ53" s="61"/>
      <c r="NNR53" s="36"/>
      <c r="NNS53" s="11"/>
      <c r="NNT53" s="57"/>
      <c r="NNU53" s="62"/>
      <c r="NNV53" s="63"/>
      <c r="NNW53" s="63"/>
      <c r="NNX53" s="63"/>
      <c r="NNY53" s="63"/>
      <c r="NNZ53" s="63"/>
      <c r="NOA53" s="63"/>
      <c r="NOB53" s="63"/>
      <c r="NOC53" s="63"/>
      <c r="NOD53" s="63"/>
      <c r="NOE53" s="63"/>
      <c r="NOF53" s="63"/>
      <c r="NOG53" s="63"/>
      <c r="NOH53" s="64"/>
      <c r="NOI53" s="61"/>
      <c r="NOJ53" s="36"/>
      <c r="NOK53" s="11"/>
      <c r="NOL53" s="57"/>
      <c r="NOM53" s="62"/>
      <c r="NON53" s="63"/>
      <c r="NOO53" s="63"/>
      <c r="NOP53" s="63"/>
      <c r="NOQ53" s="63"/>
      <c r="NOR53" s="63"/>
      <c r="NOS53" s="63"/>
      <c r="NOT53" s="63"/>
      <c r="NOU53" s="63"/>
      <c r="NOV53" s="63"/>
      <c r="NOW53" s="63"/>
      <c r="NOX53" s="63"/>
      <c r="NOY53" s="63"/>
      <c r="NOZ53" s="64"/>
      <c r="NPA53" s="61"/>
      <c r="NPB53" s="36"/>
      <c r="NPC53" s="11"/>
      <c r="NPD53" s="57"/>
      <c r="NPE53" s="62"/>
      <c r="NPF53" s="63"/>
      <c r="NPG53" s="63"/>
      <c r="NPH53" s="63"/>
      <c r="NPI53" s="63"/>
      <c r="NPJ53" s="63"/>
      <c r="NPK53" s="63"/>
      <c r="NPL53" s="63"/>
      <c r="NPM53" s="63"/>
      <c r="NPN53" s="63"/>
      <c r="NPO53" s="63"/>
      <c r="NPP53" s="63"/>
      <c r="NPQ53" s="63"/>
      <c r="NPR53" s="64"/>
      <c r="NPS53" s="61"/>
      <c r="NPT53" s="36"/>
      <c r="NPU53" s="11"/>
      <c r="NPV53" s="57"/>
      <c r="NPW53" s="62"/>
      <c r="NPX53" s="63"/>
      <c r="NPY53" s="63"/>
      <c r="NPZ53" s="63"/>
      <c r="NQA53" s="63"/>
      <c r="NQB53" s="63"/>
      <c r="NQC53" s="63"/>
      <c r="NQD53" s="63"/>
      <c r="NQE53" s="63"/>
      <c r="NQF53" s="63"/>
      <c r="NQG53" s="63"/>
      <c r="NQH53" s="63"/>
      <c r="NQI53" s="63"/>
      <c r="NQJ53" s="64"/>
      <c r="NQK53" s="61"/>
      <c r="NQL53" s="36"/>
      <c r="NQM53" s="11"/>
      <c r="NQN53" s="57"/>
      <c r="NQO53" s="62"/>
      <c r="NQP53" s="63"/>
      <c r="NQQ53" s="63"/>
      <c r="NQR53" s="63"/>
      <c r="NQS53" s="63"/>
      <c r="NQT53" s="63"/>
      <c r="NQU53" s="63"/>
      <c r="NQV53" s="63"/>
      <c r="NQW53" s="63"/>
      <c r="NQX53" s="63"/>
      <c r="NQY53" s="63"/>
      <c r="NQZ53" s="63"/>
      <c r="NRA53" s="63"/>
      <c r="NRB53" s="64"/>
      <c r="NRC53" s="61"/>
      <c r="NRD53" s="36"/>
      <c r="NRE53" s="11"/>
      <c r="NRF53" s="57"/>
      <c r="NRG53" s="62"/>
      <c r="NRH53" s="63"/>
      <c r="NRI53" s="63"/>
      <c r="NRJ53" s="63"/>
      <c r="NRK53" s="63"/>
      <c r="NRL53" s="63"/>
      <c r="NRM53" s="63"/>
      <c r="NRN53" s="63"/>
      <c r="NRO53" s="63"/>
      <c r="NRP53" s="63"/>
      <c r="NRQ53" s="63"/>
      <c r="NRR53" s="63"/>
      <c r="NRS53" s="63"/>
      <c r="NRT53" s="64"/>
      <c r="NRU53" s="61"/>
      <c r="NRV53" s="36"/>
      <c r="NRW53" s="11"/>
      <c r="NRX53" s="57"/>
      <c r="NRY53" s="62"/>
      <c r="NRZ53" s="63"/>
      <c r="NSA53" s="63"/>
      <c r="NSB53" s="63"/>
      <c r="NSC53" s="63"/>
      <c r="NSD53" s="63"/>
      <c r="NSE53" s="63"/>
      <c r="NSF53" s="63"/>
      <c r="NSG53" s="63"/>
      <c r="NSH53" s="63"/>
      <c r="NSI53" s="63"/>
      <c r="NSJ53" s="63"/>
      <c r="NSK53" s="63"/>
      <c r="NSL53" s="64"/>
      <c r="NSM53" s="61"/>
      <c r="NSN53" s="36"/>
      <c r="NSO53" s="11"/>
      <c r="NSP53" s="57"/>
      <c r="NSQ53" s="62"/>
      <c r="NSR53" s="63"/>
      <c r="NSS53" s="63"/>
      <c r="NST53" s="63"/>
      <c r="NSU53" s="63"/>
      <c r="NSV53" s="63"/>
      <c r="NSW53" s="63"/>
      <c r="NSX53" s="63"/>
      <c r="NSY53" s="63"/>
      <c r="NSZ53" s="63"/>
      <c r="NTA53" s="63"/>
      <c r="NTB53" s="63"/>
      <c r="NTC53" s="63"/>
      <c r="NTD53" s="64"/>
      <c r="NTE53" s="61"/>
      <c r="NTF53" s="36"/>
      <c r="NTG53" s="11"/>
      <c r="NTH53" s="57"/>
      <c r="NTI53" s="62"/>
      <c r="NTJ53" s="63"/>
      <c r="NTK53" s="63"/>
      <c r="NTL53" s="63"/>
      <c r="NTM53" s="63"/>
      <c r="NTN53" s="63"/>
      <c r="NTO53" s="63"/>
      <c r="NTP53" s="63"/>
      <c r="NTQ53" s="63"/>
      <c r="NTR53" s="63"/>
      <c r="NTS53" s="63"/>
      <c r="NTT53" s="63"/>
      <c r="NTU53" s="63"/>
      <c r="NTV53" s="64"/>
      <c r="NTW53" s="61"/>
      <c r="NTX53" s="36"/>
      <c r="NTY53" s="11"/>
      <c r="NTZ53" s="57"/>
      <c r="NUA53" s="62"/>
      <c r="NUB53" s="63"/>
      <c r="NUC53" s="63"/>
      <c r="NUD53" s="63"/>
      <c r="NUE53" s="63"/>
      <c r="NUF53" s="63"/>
      <c r="NUG53" s="63"/>
      <c r="NUH53" s="63"/>
      <c r="NUI53" s="63"/>
      <c r="NUJ53" s="63"/>
      <c r="NUK53" s="63"/>
      <c r="NUL53" s="63"/>
      <c r="NUM53" s="63"/>
      <c r="NUN53" s="64"/>
      <c r="NUO53" s="61"/>
      <c r="NUP53" s="36"/>
      <c r="NUQ53" s="11"/>
      <c r="NUR53" s="57"/>
      <c r="NUS53" s="62"/>
      <c r="NUT53" s="63"/>
      <c r="NUU53" s="63"/>
      <c r="NUV53" s="63"/>
      <c r="NUW53" s="63"/>
      <c r="NUX53" s="63"/>
      <c r="NUY53" s="63"/>
      <c r="NUZ53" s="63"/>
      <c r="NVA53" s="63"/>
      <c r="NVB53" s="63"/>
      <c r="NVC53" s="63"/>
      <c r="NVD53" s="63"/>
      <c r="NVE53" s="63"/>
      <c r="NVF53" s="64"/>
      <c r="NVG53" s="61"/>
      <c r="NVH53" s="36"/>
      <c r="NVI53" s="11"/>
      <c r="NVJ53" s="57"/>
      <c r="NVK53" s="62"/>
      <c r="NVL53" s="63"/>
      <c r="NVM53" s="63"/>
      <c r="NVN53" s="63"/>
      <c r="NVO53" s="63"/>
      <c r="NVP53" s="63"/>
      <c r="NVQ53" s="63"/>
      <c r="NVR53" s="63"/>
      <c r="NVS53" s="63"/>
      <c r="NVT53" s="63"/>
      <c r="NVU53" s="63"/>
      <c r="NVV53" s="63"/>
      <c r="NVW53" s="63"/>
      <c r="NVX53" s="64"/>
      <c r="NVY53" s="61"/>
      <c r="NVZ53" s="36"/>
      <c r="NWA53" s="11"/>
      <c r="NWB53" s="57"/>
      <c r="NWC53" s="62"/>
      <c r="NWD53" s="63"/>
      <c r="NWE53" s="63"/>
      <c r="NWF53" s="63"/>
      <c r="NWG53" s="63"/>
      <c r="NWH53" s="63"/>
      <c r="NWI53" s="63"/>
      <c r="NWJ53" s="63"/>
      <c r="NWK53" s="63"/>
      <c r="NWL53" s="63"/>
      <c r="NWM53" s="63"/>
      <c r="NWN53" s="63"/>
      <c r="NWO53" s="63"/>
      <c r="NWP53" s="64"/>
      <c r="NWQ53" s="61"/>
      <c r="NWR53" s="36"/>
      <c r="NWS53" s="11"/>
      <c r="NWT53" s="57"/>
      <c r="NWU53" s="62"/>
      <c r="NWV53" s="63"/>
      <c r="NWW53" s="63"/>
      <c r="NWX53" s="63"/>
      <c r="NWY53" s="63"/>
      <c r="NWZ53" s="63"/>
      <c r="NXA53" s="63"/>
      <c r="NXB53" s="63"/>
      <c r="NXC53" s="63"/>
      <c r="NXD53" s="63"/>
      <c r="NXE53" s="63"/>
      <c r="NXF53" s="63"/>
      <c r="NXG53" s="63"/>
      <c r="NXH53" s="64"/>
      <c r="NXI53" s="61"/>
      <c r="NXJ53" s="36"/>
      <c r="NXK53" s="11"/>
      <c r="NXL53" s="57"/>
      <c r="NXM53" s="62"/>
      <c r="NXN53" s="63"/>
      <c r="NXO53" s="63"/>
      <c r="NXP53" s="63"/>
      <c r="NXQ53" s="63"/>
      <c r="NXR53" s="63"/>
      <c r="NXS53" s="63"/>
      <c r="NXT53" s="63"/>
      <c r="NXU53" s="63"/>
      <c r="NXV53" s="63"/>
      <c r="NXW53" s="63"/>
      <c r="NXX53" s="63"/>
      <c r="NXY53" s="63"/>
      <c r="NXZ53" s="64"/>
      <c r="NYA53" s="61"/>
      <c r="NYB53" s="36"/>
      <c r="NYC53" s="11"/>
      <c r="NYD53" s="57"/>
      <c r="NYE53" s="62"/>
      <c r="NYF53" s="63"/>
      <c r="NYG53" s="63"/>
      <c r="NYH53" s="63"/>
      <c r="NYI53" s="63"/>
      <c r="NYJ53" s="63"/>
      <c r="NYK53" s="63"/>
      <c r="NYL53" s="63"/>
      <c r="NYM53" s="63"/>
      <c r="NYN53" s="63"/>
      <c r="NYO53" s="63"/>
      <c r="NYP53" s="63"/>
      <c r="NYQ53" s="63"/>
      <c r="NYR53" s="64"/>
      <c r="NYS53" s="61"/>
      <c r="NYT53" s="36"/>
      <c r="NYU53" s="11"/>
      <c r="NYV53" s="57"/>
      <c r="NYW53" s="62"/>
      <c r="NYX53" s="63"/>
      <c r="NYY53" s="63"/>
      <c r="NYZ53" s="63"/>
      <c r="NZA53" s="63"/>
      <c r="NZB53" s="63"/>
      <c r="NZC53" s="63"/>
      <c r="NZD53" s="63"/>
      <c r="NZE53" s="63"/>
      <c r="NZF53" s="63"/>
      <c r="NZG53" s="63"/>
      <c r="NZH53" s="63"/>
      <c r="NZI53" s="63"/>
      <c r="NZJ53" s="64"/>
      <c r="NZK53" s="61"/>
      <c r="NZL53" s="36"/>
      <c r="NZM53" s="11"/>
      <c r="NZN53" s="57"/>
      <c r="NZO53" s="62"/>
      <c r="NZP53" s="63"/>
      <c r="NZQ53" s="63"/>
      <c r="NZR53" s="63"/>
      <c r="NZS53" s="63"/>
      <c r="NZT53" s="63"/>
      <c r="NZU53" s="63"/>
      <c r="NZV53" s="63"/>
      <c r="NZW53" s="63"/>
      <c r="NZX53" s="63"/>
      <c r="NZY53" s="63"/>
      <c r="NZZ53" s="63"/>
      <c r="OAA53" s="63"/>
      <c r="OAB53" s="64"/>
      <c r="OAC53" s="61"/>
      <c r="OAD53" s="36"/>
      <c r="OAE53" s="11"/>
      <c r="OAF53" s="57"/>
      <c r="OAG53" s="62"/>
      <c r="OAH53" s="63"/>
      <c r="OAI53" s="63"/>
      <c r="OAJ53" s="63"/>
      <c r="OAK53" s="63"/>
      <c r="OAL53" s="63"/>
      <c r="OAM53" s="63"/>
      <c r="OAN53" s="63"/>
      <c r="OAO53" s="63"/>
      <c r="OAP53" s="63"/>
      <c r="OAQ53" s="63"/>
      <c r="OAR53" s="63"/>
      <c r="OAS53" s="63"/>
      <c r="OAT53" s="64"/>
      <c r="OAU53" s="61"/>
      <c r="OAV53" s="36"/>
      <c r="OAW53" s="11"/>
      <c r="OAX53" s="57"/>
      <c r="OAY53" s="62"/>
      <c r="OAZ53" s="63"/>
      <c r="OBA53" s="63"/>
      <c r="OBB53" s="63"/>
      <c r="OBC53" s="63"/>
      <c r="OBD53" s="63"/>
      <c r="OBE53" s="63"/>
      <c r="OBF53" s="63"/>
      <c r="OBG53" s="63"/>
      <c r="OBH53" s="63"/>
      <c r="OBI53" s="63"/>
      <c r="OBJ53" s="63"/>
      <c r="OBK53" s="63"/>
      <c r="OBL53" s="64"/>
      <c r="OBM53" s="61"/>
      <c r="OBN53" s="36"/>
      <c r="OBO53" s="11"/>
      <c r="OBP53" s="57"/>
      <c r="OBQ53" s="62"/>
      <c r="OBR53" s="63"/>
      <c r="OBS53" s="63"/>
      <c r="OBT53" s="63"/>
      <c r="OBU53" s="63"/>
      <c r="OBV53" s="63"/>
      <c r="OBW53" s="63"/>
      <c r="OBX53" s="63"/>
      <c r="OBY53" s="63"/>
      <c r="OBZ53" s="63"/>
      <c r="OCA53" s="63"/>
      <c r="OCB53" s="63"/>
      <c r="OCC53" s="63"/>
      <c r="OCD53" s="64"/>
      <c r="OCE53" s="61"/>
      <c r="OCF53" s="36"/>
      <c r="OCG53" s="11"/>
      <c r="OCH53" s="57"/>
      <c r="OCI53" s="62"/>
      <c r="OCJ53" s="63"/>
      <c r="OCK53" s="63"/>
      <c r="OCL53" s="63"/>
      <c r="OCM53" s="63"/>
      <c r="OCN53" s="63"/>
      <c r="OCO53" s="63"/>
      <c r="OCP53" s="63"/>
      <c r="OCQ53" s="63"/>
      <c r="OCR53" s="63"/>
      <c r="OCS53" s="63"/>
      <c r="OCT53" s="63"/>
      <c r="OCU53" s="63"/>
      <c r="OCV53" s="64"/>
      <c r="OCW53" s="61"/>
      <c r="OCX53" s="36"/>
      <c r="OCY53" s="11"/>
      <c r="OCZ53" s="57"/>
      <c r="ODA53" s="62"/>
      <c r="ODB53" s="63"/>
      <c r="ODC53" s="63"/>
      <c r="ODD53" s="63"/>
      <c r="ODE53" s="63"/>
      <c r="ODF53" s="63"/>
      <c r="ODG53" s="63"/>
      <c r="ODH53" s="63"/>
      <c r="ODI53" s="63"/>
      <c r="ODJ53" s="63"/>
      <c r="ODK53" s="63"/>
      <c r="ODL53" s="63"/>
      <c r="ODM53" s="63"/>
      <c r="ODN53" s="64"/>
      <c r="ODO53" s="61"/>
      <c r="ODP53" s="36"/>
      <c r="ODQ53" s="11"/>
      <c r="ODR53" s="57"/>
      <c r="ODS53" s="62"/>
      <c r="ODT53" s="63"/>
      <c r="ODU53" s="63"/>
      <c r="ODV53" s="63"/>
      <c r="ODW53" s="63"/>
      <c r="ODX53" s="63"/>
      <c r="ODY53" s="63"/>
      <c r="ODZ53" s="63"/>
      <c r="OEA53" s="63"/>
      <c r="OEB53" s="63"/>
      <c r="OEC53" s="63"/>
      <c r="OED53" s="63"/>
      <c r="OEE53" s="63"/>
      <c r="OEF53" s="64"/>
      <c r="OEG53" s="61"/>
      <c r="OEH53" s="36"/>
      <c r="OEI53" s="11"/>
      <c r="OEJ53" s="57"/>
      <c r="OEK53" s="62"/>
      <c r="OEL53" s="63"/>
      <c r="OEM53" s="63"/>
      <c r="OEN53" s="63"/>
      <c r="OEO53" s="63"/>
      <c r="OEP53" s="63"/>
      <c r="OEQ53" s="63"/>
      <c r="OER53" s="63"/>
      <c r="OES53" s="63"/>
      <c r="OET53" s="63"/>
      <c r="OEU53" s="63"/>
      <c r="OEV53" s="63"/>
      <c r="OEW53" s="63"/>
      <c r="OEX53" s="64"/>
      <c r="OEY53" s="61"/>
      <c r="OEZ53" s="36"/>
      <c r="OFA53" s="11"/>
      <c r="OFB53" s="57"/>
      <c r="OFC53" s="62"/>
      <c r="OFD53" s="63"/>
      <c r="OFE53" s="63"/>
      <c r="OFF53" s="63"/>
      <c r="OFG53" s="63"/>
      <c r="OFH53" s="63"/>
      <c r="OFI53" s="63"/>
      <c r="OFJ53" s="63"/>
      <c r="OFK53" s="63"/>
      <c r="OFL53" s="63"/>
      <c r="OFM53" s="63"/>
      <c r="OFN53" s="63"/>
      <c r="OFO53" s="63"/>
      <c r="OFP53" s="64"/>
      <c r="OFQ53" s="61"/>
      <c r="OFR53" s="36"/>
      <c r="OFS53" s="11"/>
      <c r="OFT53" s="57"/>
      <c r="OFU53" s="62"/>
      <c r="OFV53" s="63"/>
      <c r="OFW53" s="63"/>
      <c r="OFX53" s="63"/>
      <c r="OFY53" s="63"/>
      <c r="OFZ53" s="63"/>
      <c r="OGA53" s="63"/>
      <c r="OGB53" s="63"/>
      <c r="OGC53" s="63"/>
      <c r="OGD53" s="63"/>
      <c r="OGE53" s="63"/>
      <c r="OGF53" s="63"/>
      <c r="OGG53" s="63"/>
      <c r="OGH53" s="64"/>
      <c r="OGI53" s="61"/>
      <c r="OGJ53" s="36"/>
      <c r="OGK53" s="11"/>
      <c r="OGL53" s="57"/>
      <c r="OGM53" s="62"/>
      <c r="OGN53" s="63"/>
      <c r="OGO53" s="63"/>
      <c r="OGP53" s="63"/>
      <c r="OGQ53" s="63"/>
      <c r="OGR53" s="63"/>
      <c r="OGS53" s="63"/>
      <c r="OGT53" s="63"/>
      <c r="OGU53" s="63"/>
      <c r="OGV53" s="63"/>
      <c r="OGW53" s="63"/>
      <c r="OGX53" s="63"/>
      <c r="OGY53" s="63"/>
      <c r="OGZ53" s="64"/>
      <c r="OHA53" s="61"/>
      <c r="OHB53" s="36"/>
      <c r="OHC53" s="11"/>
      <c r="OHD53" s="57"/>
      <c r="OHE53" s="62"/>
      <c r="OHF53" s="63"/>
      <c r="OHG53" s="63"/>
      <c r="OHH53" s="63"/>
      <c r="OHI53" s="63"/>
      <c r="OHJ53" s="63"/>
      <c r="OHK53" s="63"/>
      <c r="OHL53" s="63"/>
      <c r="OHM53" s="63"/>
      <c r="OHN53" s="63"/>
      <c r="OHO53" s="63"/>
      <c r="OHP53" s="63"/>
      <c r="OHQ53" s="63"/>
      <c r="OHR53" s="64"/>
      <c r="OHS53" s="61"/>
      <c r="OHT53" s="36"/>
      <c r="OHU53" s="11"/>
      <c r="OHV53" s="57"/>
      <c r="OHW53" s="62"/>
      <c r="OHX53" s="63"/>
      <c r="OHY53" s="63"/>
      <c r="OHZ53" s="63"/>
      <c r="OIA53" s="63"/>
      <c r="OIB53" s="63"/>
      <c r="OIC53" s="63"/>
      <c r="OID53" s="63"/>
      <c r="OIE53" s="63"/>
      <c r="OIF53" s="63"/>
      <c r="OIG53" s="63"/>
      <c r="OIH53" s="63"/>
      <c r="OII53" s="63"/>
      <c r="OIJ53" s="64"/>
      <c r="OIK53" s="61"/>
      <c r="OIL53" s="36"/>
      <c r="OIM53" s="11"/>
      <c r="OIN53" s="57"/>
      <c r="OIO53" s="62"/>
      <c r="OIP53" s="63"/>
      <c r="OIQ53" s="63"/>
      <c r="OIR53" s="63"/>
      <c r="OIS53" s="63"/>
      <c r="OIT53" s="63"/>
      <c r="OIU53" s="63"/>
      <c r="OIV53" s="63"/>
      <c r="OIW53" s="63"/>
      <c r="OIX53" s="63"/>
      <c r="OIY53" s="63"/>
      <c r="OIZ53" s="63"/>
      <c r="OJA53" s="63"/>
      <c r="OJB53" s="64"/>
      <c r="OJC53" s="61"/>
      <c r="OJD53" s="36"/>
      <c r="OJE53" s="11"/>
      <c r="OJF53" s="57"/>
      <c r="OJG53" s="62"/>
      <c r="OJH53" s="63"/>
      <c r="OJI53" s="63"/>
      <c r="OJJ53" s="63"/>
      <c r="OJK53" s="63"/>
      <c r="OJL53" s="63"/>
      <c r="OJM53" s="63"/>
      <c r="OJN53" s="63"/>
      <c r="OJO53" s="63"/>
      <c r="OJP53" s="63"/>
      <c r="OJQ53" s="63"/>
      <c r="OJR53" s="63"/>
      <c r="OJS53" s="63"/>
      <c r="OJT53" s="64"/>
      <c r="OJU53" s="61"/>
      <c r="OJV53" s="36"/>
      <c r="OJW53" s="11"/>
      <c r="OJX53" s="57"/>
      <c r="OJY53" s="62"/>
      <c r="OJZ53" s="63"/>
      <c r="OKA53" s="63"/>
      <c r="OKB53" s="63"/>
      <c r="OKC53" s="63"/>
      <c r="OKD53" s="63"/>
      <c r="OKE53" s="63"/>
      <c r="OKF53" s="63"/>
      <c r="OKG53" s="63"/>
      <c r="OKH53" s="63"/>
      <c r="OKI53" s="63"/>
      <c r="OKJ53" s="63"/>
      <c r="OKK53" s="63"/>
      <c r="OKL53" s="64"/>
      <c r="OKM53" s="61"/>
      <c r="OKN53" s="36"/>
      <c r="OKO53" s="11"/>
      <c r="OKP53" s="57"/>
      <c r="OKQ53" s="62"/>
      <c r="OKR53" s="63"/>
      <c r="OKS53" s="63"/>
      <c r="OKT53" s="63"/>
      <c r="OKU53" s="63"/>
      <c r="OKV53" s="63"/>
      <c r="OKW53" s="63"/>
      <c r="OKX53" s="63"/>
      <c r="OKY53" s="63"/>
      <c r="OKZ53" s="63"/>
      <c r="OLA53" s="63"/>
      <c r="OLB53" s="63"/>
      <c r="OLC53" s="63"/>
      <c r="OLD53" s="64"/>
      <c r="OLE53" s="61"/>
      <c r="OLF53" s="36"/>
      <c r="OLG53" s="11"/>
      <c r="OLH53" s="57"/>
      <c r="OLI53" s="62"/>
      <c r="OLJ53" s="63"/>
      <c r="OLK53" s="63"/>
      <c r="OLL53" s="63"/>
      <c r="OLM53" s="63"/>
      <c r="OLN53" s="63"/>
      <c r="OLO53" s="63"/>
      <c r="OLP53" s="63"/>
      <c r="OLQ53" s="63"/>
      <c r="OLR53" s="63"/>
      <c r="OLS53" s="63"/>
      <c r="OLT53" s="63"/>
      <c r="OLU53" s="63"/>
      <c r="OLV53" s="64"/>
      <c r="OLW53" s="61"/>
      <c r="OLX53" s="36"/>
      <c r="OLY53" s="11"/>
      <c r="OLZ53" s="57"/>
      <c r="OMA53" s="62"/>
      <c r="OMB53" s="63"/>
      <c r="OMC53" s="63"/>
      <c r="OMD53" s="63"/>
      <c r="OME53" s="63"/>
      <c r="OMF53" s="63"/>
      <c r="OMG53" s="63"/>
      <c r="OMH53" s="63"/>
      <c r="OMI53" s="63"/>
      <c r="OMJ53" s="63"/>
      <c r="OMK53" s="63"/>
      <c r="OML53" s="63"/>
      <c r="OMM53" s="63"/>
      <c r="OMN53" s="64"/>
      <c r="OMO53" s="61"/>
      <c r="OMP53" s="36"/>
      <c r="OMQ53" s="11"/>
      <c r="OMR53" s="57"/>
      <c r="OMS53" s="62"/>
      <c r="OMT53" s="63"/>
      <c r="OMU53" s="63"/>
      <c r="OMV53" s="63"/>
      <c r="OMW53" s="63"/>
      <c r="OMX53" s="63"/>
      <c r="OMY53" s="63"/>
      <c r="OMZ53" s="63"/>
      <c r="ONA53" s="63"/>
      <c r="ONB53" s="63"/>
      <c r="ONC53" s="63"/>
      <c r="OND53" s="63"/>
      <c r="ONE53" s="63"/>
      <c r="ONF53" s="64"/>
      <c r="ONG53" s="61"/>
      <c r="ONH53" s="36"/>
      <c r="ONI53" s="11"/>
      <c r="ONJ53" s="57"/>
      <c r="ONK53" s="62"/>
      <c r="ONL53" s="63"/>
      <c r="ONM53" s="63"/>
      <c r="ONN53" s="63"/>
      <c r="ONO53" s="63"/>
      <c r="ONP53" s="63"/>
      <c r="ONQ53" s="63"/>
      <c r="ONR53" s="63"/>
      <c r="ONS53" s="63"/>
      <c r="ONT53" s="63"/>
      <c r="ONU53" s="63"/>
      <c r="ONV53" s="63"/>
      <c r="ONW53" s="63"/>
      <c r="ONX53" s="64"/>
      <c r="ONY53" s="61"/>
      <c r="ONZ53" s="36"/>
      <c r="OOA53" s="11"/>
      <c r="OOB53" s="57"/>
      <c r="OOC53" s="62"/>
      <c r="OOD53" s="63"/>
      <c r="OOE53" s="63"/>
      <c r="OOF53" s="63"/>
      <c r="OOG53" s="63"/>
      <c r="OOH53" s="63"/>
      <c r="OOI53" s="63"/>
      <c r="OOJ53" s="63"/>
      <c r="OOK53" s="63"/>
      <c r="OOL53" s="63"/>
      <c r="OOM53" s="63"/>
      <c r="OON53" s="63"/>
      <c r="OOO53" s="63"/>
      <c r="OOP53" s="64"/>
      <c r="OOQ53" s="61"/>
      <c r="OOR53" s="36"/>
      <c r="OOS53" s="11"/>
      <c r="OOT53" s="57"/>
      <c r="OOU53" s="62"/>
      <c r="OOV53" s="63"/>
      <c r="OOW53" s="63"/>
      <c r="OOX53" s="63"/>
      <c r="OOY53" s="63"/>
      <c r="OOZ53" s="63"/>
      <c r="OPA53" s="63"/>
      <c r="OPB53" s="63"/>
      <c r="OPC53" s="63"/>
      <c r="OPD53" s="63"/>
      <c r="OPE53" s="63"/>
      <c r="OPF53" s="63"/>
      <c r="OPG53" s="63"/>
      <c r="OPH53" s="64"/>
      <c r="OPI53" s="61"/>
      <c r="OPJ53" s="36"/>
      <c r="OPK53" s="11"/>
      <c r="OPL53" s="57"/>
      <c r="OPM53" s="62"/>
      <c r="OPN53" s="63"/>
      <c r="OPO53" s="63"/>
      <c r="OPP53" s="63"/>
      <c r="OPQ53" s="63"/>
      <c r="OPR53" s="63"/>
      <c r="OPS53" s="63"/>
      <c r="OPT53" s="63"/>
      <c r="OPU53" s="63"/>
      <c r="OPV53" s="63"/>
      <c r="OPW53" s="63"/>
      <c r="OPX53" s="63"/>
      <c r="OPY53" s="63"/>
      <c r="OPZ53" s="64"/>
      <c r="OQA53" s="61"/>
      <c r="OQB53" s="36"/>
      <c r="OQC53" s="11"/>
      <c r="OQD53" s="57"/>
      <c r="OQE53" s="62"/>
      <c r="OQF53" s="63"/>
      <c r="OQG53" s="63"/>
      <c r="OQH53" s="63"/>
      <c r="OQI53" s="63"/>
      <c r="OQJ53" s="63"/>
      <c r="OQK53" s="63"/>
      <c r="OQL53" s="63"/>
      <c r="OQM53" s="63"/>
      <c r="OQN53" s="63"/>
      <c r="OQO53" s="63"/>
      <c r="OQP53" s="63"/>
      <c r="OQQ53" s="63"/>
      <c r="OQR53" s="64"/>
      <c r="OQS53" s="61"/>
      <c r="OQT53" s="36"/>
      <c r="OQU53" s="11"/>
      <c r="OQV53" s="57"/>
      <c r="OQW53" s="62"/>
      <c r="OQX53" s="63"/>
      <c r="OQY53" s="63"/>
      <c r="OQZ53" s="63"/>
      <c r="ORA53" s="63"/>
      <c r="ORB53" s="63"/>
      <c r="ORC53" s="63"/>
      <c r="ORD53" s="63"/>
      <c r="ORE53" s="63"/>
      <c r="ORF53" s="63"/>
      <c r="ORG53" s="63"/>
      <c r="ORH53" s="63"/>
      <c r="ORI53" s="63"/>
      <c r="ORJ53" s="64"/>
      <c r="ORK53" s="61"/>
      <c r="ORL53" s="36"/>
      <c r="ORM53" s="11"/>
      <c r="ORN53" s="57"/>
      <c r="ORO53" s="62"/>
      <c r="ORP53" s="63"/>
      <c r="ORQ53" s="63"/>
      <c r="ORR53" s="63"/>
      <c r="ORS53" s="63"/>
      <c r="ORT53" s="63"/>
      <c r="ORU53" s="63"/>
      <c r="ORV53" s="63"/>
      <c r="ORW53" s="63"/>
      <c r="ORX53" s="63"/>
      <c r="ORY53" s="63"/>
      <c r="ORZ53" s="63"/>
      <c r="OSA53" s="63"/>
      <c r="OSB53" s="64"/>
      <c r="OSC53" s="61"/>
      <c r="OSD53" s="36"/>
      <c r="OSE53" s="11"/>
      <c r="OSF53" s="57"/>
      <c r="OSG53" s="62"/>
      <c r="OSH53" s="63"/>
      <c r="OSI53" s="63"/>
      <c r="OSJ53" s="63"/>
      <c r="OSK53" s="63"/>
      <c r="OSL53" s="63"/>
      <c r="OSM53" s="63"/>
      <c r="OSN53" s="63"/>
      <c r="OSO53" s="63"/>
      <c r="OSP53" s="63"/>
      <c r="OSQ53" s="63"/>
      <c r="OSR53" s="63"/>
      <c r="OSS53" s="63"/>
      <c r="OST53" s="64"/>
      <c r="OSU53" s="61"/>
      <c r="OSV53" s="36"/>
      <c r="OSW53" s="11"/>
      <c r="OSX53" s="57"/>
      <c r="OSY53" s="62"/>
      <c r="OSZ53" s="63"/>
      <c r="OTA53" s="63"/>
      <c r="OTB53" s="63"/>
      <c r="OTC53" s="63"/>
      <c r="OTD53" s="63"/>
      <c r="OTE53" s="63"/>
      <c r="OTF53" s="63"/>
      <c r="OTG53" s="63"/>
      <c r="OTH53" s="63"/>
      <c r="OTI53" s="63"/>
      <c r="OTJ53" s="63"/>
      <c r="OTK53" s="63"/>
      <c r="OTL53" s="64"/>
      <c r="OTM53" s="61"/>
      <c r="OTN53" s="36"/>
      <c r="OTO53" s="11"/>
      <c r="OTP53" s="57"/>
      <c r="OTQ53" s="62"/>
      <c r="OTR53" s="63"/>
      <c r="OTS53" s="63"/>
      <c r="OTT53" s="63"/>
      <c r="OTU53" s="63"/>
      <c r="OTV53" s="63"/>
      <c r="OTW53" s="63"/>
      <c r="OTX53" s="63"/>
      <c r="OTY53" s="63"/>
      <c r="OTZ53" s="63"/>
      <c r="OUA53" s="63"/>
      <c r="OUB53" s="63"/>
      <c r="OUC53" s="63"/>
      <c r="OUD53" s="64"/>
      <c r="OUE53" s="61"/>
      <c r="OUF53" s="36"/>
      <c r="OUG53" s="11"/>
      <c r="OUH53" s="57"/>
      <c r="OUI53" s="62"/>
      <c r="OUJ53" s="63"/>
      <c r="OUK53" s="63"/>
      <c r="OUL53" s="63"/>
      <c r="OUM53" s="63"/>
      <c r="OUN53" s="63"/>
      <c r="OUO53" s="63"/>
      <c r="OUP53" s="63"/>
      <c r="OUQ53" s="63"/>
      <c r="OUR53" s="63"/>
      <c r="OUS53" s="63"/>
      <c r="OUT53" s="63"/>
      <c r="OUU53" s="63"/>
      <c r="OUV53" s="64"/>
      <c r="OUW53" s="61"/>
      <c r="OUX53" s="36"/>
      <c r="OUY53" s="11"/>
      <c r="OUZ53" s="57"/>
      <c r="OVA53" s="62"/>
      <c r="OVB53" s="63"/>
      <c r="OVC53" s="63"/>
      <c r="OVD53" s="63"/>
      <c r="OVE53" s="63"/>
      <c r="OVF53" s="63"/>
      <c r="OVG53" s="63"/>
      <c r="OVH53" s="63"/>
      <c r="OVI53" s="63"/>
      <c r="OVJ53" s="63"/>
      <c r="OVK53" s="63"/>
      <c r="OVL53" s="63"/>
      <c r="OVM53" s="63"/>
      <c r="OVN53" s="64"/>
      <c r="OVO53" s="61"/>
      <c r="OVP53" s="36"/>
      <c r="OVQ53" s="11"/>
      <c r="OVR53" s="57"/>
      <c r="OVS53" s="62"/>
      <c r="OVT53" s="63"/>
      <c r="OVU53" s="63"/>
      <c r="OVV53" s="63"/>
      <c r="OVW53" s="63"/>
      <c r="OVX53" s="63"/>
      <c r="OVY53" s="63"/>
      <c r="OVZ53" s="63"/>
      <c r="OWA53" s="63"/>
      <c r="OWB53" s="63"/>
      <c r="OWC53" s="63"/>
      <c r="OWD53" s="63"/>
      <c r="OWE53" s="63"/>
      <c r="OWF53" s="64"/>
      <c r="OWG53" s="61"/>
      <c r="OWH53" s="36"/>
      <c r="OWI53" s="11"/>
      <c r="OWJ53" s="57"/>
      <c r="OWK53" s="62"/>
      <c r="OWL53" s="63"/>
      <c r="OWM53" s="63"/>
      <c r="OWN53" s="63"/>
      <c r="OWO53" s="63"/>
      <c r="OWP53" s="63"/>
      <c r="OWQ53" s="63"/>
      <c r="OWR53" s="63"/>
      <c r="OWS53" s="63"/>
      <c r="OWT53" s="63"/>
      <c r="OWU53" s="63"/>
      <c r="OWV53" s="63"/>
      <c r="OWW53" s="63"/>
      <c r="OWX53" s="64"/>
      <c r="OWY53" s="61"/>
      <c r="OWZ53" s="36"/>
      <c r="OXA53" s="11"/>
      <c r="OXB53" s="57"/>
      <c r="OXC53" s="62"/>
      <c r="OXD53" s="63"/>
      <c r="OXE53" s="63"/>
      <c r="OXF53" s="63"/>
      <c r="OXG53" s="63"/>
      <c r="OXH53" s="63"/>
      <c r="OXI53" s="63"/>
      <c r="OXJ53" s="63"/>
      <c r="OXK53" s="63"/>
      <c r="OXL53" s="63"/>
      <c r="OXM53" s="63"/>
      <c r="OXN53" s="63"/>
      <c r="OXO53" s="63"/>
      <c r="OXP53" s="64"/>
      <c r="OXQ53" s="61"/>
      <c r="OXR53" s="36"/>
      <c r="OXS53" s="11"/>
      <c r="OXT53" s="57"/>
      <c r="OXU53" s="62"/>
      <c r="OXV53" s="63"/>
      <c r="OXW53" s="63"/>
      <c r="OXX53" s="63"/>
      <c r="OXY53" s="63"/>
      <c r="OXZ53" s="63"/>
      <c r="OYA53" s="63"/>
      <c r="OYB53" s="63"/>
      <c r="OYC53" s="63"/>
      <c r="OYD53" s="63"/>
      <c r="OYE53" s="63"/>
      <c r="OYF53" s="63"/>
      <c r="OYG53" s="63"/>
      <c r="OYH53" s="64"/>
      <c r="OYI53" s="61"/>
      <c r="OYJ53" s="36"/>
      <c r="OYK53" s="11"/>
      <c r="OYL53" s="57"/>
      <c r="OYM53" s="62"/>
      <c r="OYN53" s="63"/>
      <c r="OYO53" s="63"/>
      <c r="OYP53" s="63"/>
      <c r="OYQ53" s="63"/>
      <c r="OYR53" s="63"/>
      <c r="OYS53" s="63"/>
      <c r="OYT53" s="63"/>
      <c r="OYU53" s="63"/>
      <c r="OYV53" s="63"/>
      <c r="OYW53" s="63"/>
      <c r="OYX53" s="63"/>
      <c r="OYY53" s="63"/>
      <c r="OYZ53" s="64"/>
      <c r="OZA53" s="61"/>
      <c r="OZB53" s="36"/>
      <c r="OZC53" s="11"/>
      <c r="OZD53" s="57"/>
      <c r="OZE53" s="62"/>
      <c r="OZF53" s="63"/>
      <c r="OZG53" s="63"/>
      <c r="OZH53" s="63"/>
      <c r="OZI53" s="63"/>
      <c r="OZJ53" s="63"/>
      <c r="OZK53" s="63"/>
      <c r="OZL53" s="63"/>
      <c r="OZM53" s="63"/>
      <c r="OZN53" s="63"/>
      <c r="OZO53" s="63"/>
      <c r="OZP53" s="63"/>
      <c r="OZQ53" s="63"/>
      <c r="OZR53" s="64"/>
      <c r="OZS53" s="61"/>
      <c r="OZT53" s="36"/>
      <c r="OZU53" s="11"/>
      <c r="OZV53" s="57"/>
      <c r="OZW53" s="62"/>
      <c r="OZX53" s="63"/>
      <c r="OZY53" s="63"/>
      <c r="OZZ53" s="63"/>
      <c r="PAA53" s="63"/>
      <c r="PAB53" s="63"/>
      <c r="PAC53" s="63"/>
      <c r="PAD53" s="63"/>
      <c r="PAE53" s="63"/>
      <c r="PAF53" s="63"/>
      <c r="PAG53" s="63"/>
      <c r="PAH53" s="63"/>
      <c r="PAI53" s="63"/>
      <c r="PAJ53" s="64"/>
      <c r="PAK53" s="61"/>
      <c r="PAL53" s="36"/>
      <c r="PAM53" s="11"/>
      <c r="PAN53" s="57"/>
      <c r="PAO53" s="62"/>
      <c r="PAP53" s="63"/>
      <c r="PAQ53" s="63"/>
      <c r="PAR53" s="63"/>
      <c r="PAS53" s="63"/>
      <c r="PAT53" s="63"/>
      <c r="PAU53" s="63"/>
      <c r="PAV53" s="63"/>
      <c r="PAW53" s="63"/>
      <c r="PAX53" s="63"/>
      <c r="PAY53" s="63"/>
      <c r="PAZ53" s="63"/>
      <c r="PBA53" s="63"/>
      <c r="PBB53" s="64"/>
      <c r="PBC53" s="61"/>
      <c r="PBD53" s="36"/>
      <c r="PBE53" s="11"/>
      <c r="PBF53" s="57"/>
      <c r="PBG53" s="62"/>
      <c r="PBH53" s="63"/>
      <c r="PBI53" s="63"/>
      <c r="PBJ53" s="63"/>
      <c r="PBK53" s="63"/>
      <c r="PBL53" s="63"/>
      <c r="PBM53" s="63"/>
      <c r="PBN53" s="63"/>
      <c r="PBO53" s="63"/>
      <c r="PBP53" s="63"/>
      <c r="PBQ53" s="63"/>
      <c r="PBR53" s="63"/>
      <c r="PBS53" s="63"/>
      <c r="PBT53" s="64"/>
      <c r="PBU53" s="61"/>
      <c r="PBV53" s="36"/>
      <c r="PBW53" s="11"/>
      <c r="PBX53" s="57"/>
      <c r="PBY53" s="62"/>
      <c r="PBZ53" s="63"/>
      <c r="PCA53" s="63"/>
      <c r="PCB53" s="63"/>
      <c r="PCC53" s="63"/>
      <c r="PCD53" s="63"/>
      <c r="PCE53" s="63"/>
      <c r="PCF53" s="63"/>
      <c r="PCG53" s="63"/>
      <c r="PCH53" s="63"/>
      <c r="PCI53" s="63"/>
      <c r="PCJ53" s="63"/>
      <c r="PCK53" s="63"/>
      <c r="PCL53" s="64"/>
      <c r="PCM53" s="61"/>
      <c r="PCN53" s="36"/>
      <c r="PCO53" s="11"/>
      <c r="PCP53" s="57"/>
      <c r="PCQ53" s="62"/>
      <c r="PCR53" s="63"/>
      <c r="PCS53" s="63"/>
      <c r="PCT53" s="63"/>
      <c r="PCU53" s="63"/>
      <c r="PCV53" s="63"/>
      <c r="PCW53" s="63"/>
      <c r="PCX53" s="63"/>
      <c r="PCY53" s="63"/>
      <c r="PCZ53" s="63"/>
      <c r="PDA53" s="63"/>
      <c r="PDB53" s="63"/>
      <c r="PDC53" s="63"/>
      <c r="PDD53" s="64"/>
      <c r="PDE53" s="61"/>
      <c r="PDF53" s="36"/>
      <c r="PDG53" s="11"/>
      <c r="PDH53" s="57"/>
      <c r="PDI53" s="62"/>
      <c r="PDJ53" s="63"/>
      <c r="PDK53" s="63"/>
      <c r="PDL53" s="63"/>
      <c r="PDM53" s="63"/>
      <c r="PDN53" s="63"/>
      <c r="PDO53" s="63"/>
      <c r="PDP53" s="63"/>
      <c r="PDQ53" s="63"/>
      <c r="PDR53" s="63"/>
      <c r="PDS53" s="63"/>
      <c r="PDT53" s="63"/>
      <c r="PDU53" s="63"/>
      <c r="PDV53" s="64"/>
      <c r="PDW53" s="61"/>
      <c r="PDX53" s="36"/>
      <c r="PDY53" s="11"/>
      <c r="PDZ53" s="57"/>
      <c r="PEA53" s="62"/>
      <c r="PEB53" s="63"/>
      <c r="PEC53" s="63"/>
      <c r="PED53" s="63"/>
      <c r="PEE53" s="63"/>
      <c r="PEF53" s="63"/>
      <c r="PEG53" s="63"/>
      <c r="PEH53" s="63"/>
      <c r="PEI53" s="63"/>
      <c r="PEJ53" s="63"/>
      <c r="PEK53" s="63"/>
      <c r="PEL53" s="63"/>
      <c r="PEM53" s="63"/>
      <c r="PEN53" s="64"/>
      <c r="PEO53" s="61"/>
      <c r="PEP53" s="36"/>
      <c r="PEQ53" s="11"/>
      <c r="PER53" s="57"/>
      <c r="PES53" s="62"/>
      <c r="PET53" s="63"/>
      <c r="PEU53" s="63"/>
      <c r="PEV53" s="63"/>
      <c r="PEW53" s="63"/>
      <c r="PEX53" s="63"/>
      <c r="PEY53" s="63"/>
      <c r="PEZ53" s="63"/>
      <c r="PFA53" s="63"/>
      <c r="PFB53" s="63"/>
      <c r="PFC53" s="63"/>
      <c r="PFD53" s="63"/>
      <c r="PFE53" s="63"/>
      <c r="PFF53" s="64"/>
      <c r="PFG53" s="61"/>
      <c r="PFH53" s="36"/>
      <c r="PFI53" s="11"/>
      <c r="PFJ53" s="57"/>
      <c r="PFK53" s="62"/>
      <c r="PFL53" s="63"/>
      <c r="PFM53" s="63"/>
      <c r="PFN53" s="63"/>
      <c r="PFO53" s="63"/>
      <c r="PFP53" s="63"/>
      <c r="PFQ53" s="63"/>
      <c r="PFR53" s="63"/>
      <c r="PFS53" s="63"/>
      <c r="PFT53" s="63"/>
      <c r="PFU53" s="63"/>
      <c r="PFV53" s="63"/>
      <c r="PFW53" s="63"/>
      <c r="PFX53" s="64"/>
      <c r="PFY53" s="61"/>
      <c r="PFZ53" s="36"/>
      <c r="PGA53" s="11"/>
      <c r="PGB53" s="57"/>
      <c r="PGC53" s="62"/>
      <c r="PGD53" s="63"/>
      <c r="PGE53" s="63"/>
      <c r="PGF53" s="63"/>
      <c r="PGG53" s="63"/>
      <c r="PGH53" s="63"/>
      <c r="PGI53" s="63"/>
      <c r="PGJ53" s="63"/>
      <c r="PGK53" s="63"/>
      <c r="PGL53" s="63"/>
      <c r="PGM53" s="63"/>
      <c r="PGN53" s="63"/>
      <c r="PGO53" s="63"/>
      <c r="PGP53" s="64"/>
      <c r="PGQ53" s="61"/>
      <c r="PGR53" s="36"/>
      <c r="PGS53" s="11"/>
      <c r="PGT53" s="57"/>
      <c r="PGU53" s="62"/>
      <c r="PGV53" s="63"/>
      <c r="PGW53" s="63"/>
      <c r="PGX53" s="63"/>
      <c r="PGY53" s="63"/>
      <c r="PGZ53" s="63"/>
      <c r="PHA53" s="63"/>
      <c r="PHB53" s="63"/>
      <c r="PHC53" s="63"/>
      <c r="PHD53" s="63"/>
      <c r="PHE53" s="63"/>
      <c r="PHF53" s="63"/>
      <c r="PHG53" s="63"/>
      <c r="PHH53" s="64"/>
      <c r="PHI53" s="61"/>
      <c r="PHJ53" s="36"/>
      <c r="PHK53" s="11"/>
      <c r="PHL53" s="57"/>
      <c r="PHM53" s="62"/>
      <c r="PHN53" s="63"/>
      <c r="PHO53" s="63"/>
      <c r="PHP53" s="63"/>
      <c r="PHQ53" s="63"/>
      <c r="PHR53" s="63"/>
      <c r="PHS53" s="63"/>
      <c r="PHT53" s="63"/>
      <c r="PHU53" s="63"/>
      <c r="PHV53" s="63"/>
      <c r="PHW53" s="63"/>
      <c r="PHX53" s="63"/>
      <c r="PHY53" s="63"/>
      <c r="PHZ53" s="64"/>
      <c r="PIA53" s="61"/>
      <c r="PIB53" s="36"/>
      <c r="PIC53" s="11"/>
      <c r="PID53" s="57"/>
      <c r="PIE53" s="62"/>
      <c r="PIF53" s="63"/>
      <c r="PIG53" s="63"/>
      <c r="PIH53" s="63"/>
      <c r="PII53" s="63"/>
      <c r="PIJ53" s="63"/>
      <c r="PIK53" s="63"/>
      <c r="PIL53" s="63"/>
      <c r="PIM53" s="63"/>
      <c r="PIN53" s="63"/>
      <c r="PIO53" s="63"/>
      <c r="PIP53" s="63"/>
      <c r="PIQ53" s="63"/>
      <c r="PIR53" s="64"/>
      <c r="PIS53" s="61"/>
      <c r="PIT53" s="36"/>
      <c r="PIU53" s="11"/>
      <c r="PIV53" s="57"/>
      <c r="PIW53" s="62"/>
      <c r="PIX53" s="63"/>
      <c r="PIY53" s="63"/>
      <c r="PIZ53" s="63"/>
      <c r="PJA53" s="63"/>
      <c r="PJB53" s="63"/>
      <c r="PJC53" s="63"/>
      <c r="PJD53" s="63"/>
      <c r="PJE53" s="63"/>
      <c r="PJF53" s="63"/>
      <c r="PJG53" s="63"/>
      <c r="PJH53" s="63"/>
      <c r="PJI53" s="63"/>
      <c r="PJJ53" s="64"/>
      <c r="PJK53" s="61"/>
      <c r="PJL53" s="36"/>
      <c r="PJM53" s="11"/>
      <c r="PJN53" s="57"/>
      <c r="PJO53" s="62"/>
      <c r="PJP53" s="63"/>
      <c r="PJQ53" s="63"/>
      <c r="PJR53" s="63"/>
      <c r="PJS53" s="63"/>
      <c r="PJT53" s="63"/>
      <c r="PJU53" s="63"/>
      <c r="PJV53" s="63"/>
      <c r="PJW53" s="63"/>
      <c r="PJX53" s="63"/>
      <c r="PJY53" s="63"/>
      <c r="PJZ53" s="63"/>
      <c r="PKA53" s="63"/>
      <c r="PKB53" s="64"/>
      <c r="PKC53" s="61"/>
      <c r="PKD53" s="36"/>
      <c r="PKE53" s="11"/>
      <c r="PKF53" s="57"/>
      <c r="PKG53" s="62"/>
      <c r="PKH53" s="63"/>
      <c r="PKI53" s="63"/>
      <c r="PKJ53" s="63"/>
      <c r="PKK53" s="63"/>
      <c r="PKL53" s="63"/>
      <c r="PKM53" s="63"/>
      <c r="PKN53" s="63"/>
      <c r="PKO53" s="63"/>
      <c r="PKP53" s="63"/>
      <c r="PKQ53" s="63"/>
      <c r="PKR53" s="63"/>
      <c r="PKS53" s="63"/>
      <c r="PKT53" s="64"/>
      <c r="PKU53" s="61"/>
      <c r="PKV53" s="36"/>
      <c r="PKW53" s="11"/>
      <c r="PKX53" s="57"/>
      <c r="PKY53" s="62"/>
      <c r="PKZ53" s="63"/>
      <c r="PLA53" s="63"/>
      <c r="PLB53" s="63"/>
      <c r="PLC53" s="63"/>
      <c r="PLD53" s="63"/>
      <c r="PLE53" s="63"/>
      <c r="PLF53" s="63"/>
      <c r="PLG53" s="63"/>
      <c r="PLH53" s="63"/>
      <c r="PLI53" s="63"/>
      <c r="PLJ53" s="63"/>
      <c r="PLK53" s="63"/>
      <c r="PLL53" s="64"/>
      <c r="PLM53" s="61"/>
      <c r="PLN53" s="36"/>
      <c r="PLO53" s="11"/>
      <c r="PLP53" s="57"/>
      <c r="PLQ53" s="62"/>
      <c r="PLR53" s="63"/>
      <c r="PLS53" s="63"/>
      <c r="PLT53" s="63"/>
      <c r="PLU53" s="63"/>
      <c r="PLV53" s="63"/>
      <c r="PLW53" s="63"/>
      <c r="PLX53" s="63"/>
      <c r="PLY53" s="63"/>
      <c r="PLZ53" s="63"/>
      <c r="PMA53" s="63"/>
      <c r="PMB53" s="63"/>
      <c r="PMC53" s="63"/>
      <c r="PMD53" s="64"/>
      <c r="PME53" s="61"/>
      <c r="PMF53" s="36"/>
      <c r="PMG53" s="11"/>
      <c r="PMH53" s="57"/>
      <c r="PMI53" s="62"/>
      <c r="PMJ53" s="63"/>
      <c r="PMK53" s="63"/>
      <c r="PML53" s="63"/>
      <c r="PMM53" s="63"/>
      <c r="PMN53" s="63"/>
      <c r="PMO53" s="63"/>
      <c r="PMP53" s="63"/>
      <c r="PMQ53" s="63"/>
      <c r="PMR53" s="63"/>
      <c r="PMS53" s="63"/>
      <c r="PMT53" s="63"/>
      <c r="PMU53" s="63"/>
      <c r="PMV53" s="64"/>
      <c r="PMW53" s="61"/>
      <c r="PMX53" s="36"/>
      <c r="PMY53" s="11"/>
      <c r="PMZ53" s="57"/>
      <c r="PNA53" s="62"/>
      <c r="PNB53" s="63"/>
      <c r="PNC53" s="63"/>
      <c r="PND53" s="63"/>
      <c r="PNE53" s="63"/>
      <c r="PNF53" s="63"/>
      <c r="PNG53" s="63"/>
      <c r="PNH53" s="63"/>
      <c r="PNI53" s="63"/>
      <c r="PNJ53" s="63"/>
      <c r="PNK53" s="63"/>
      <c r="PNL53" s="63"/>
      <c r="PNM53" s="63"/>
      <c r="PNN53" s="64"/>
      <c r="PNO53" s="61"/>
      <c r="PNP53" s="36"/>
      <c r="PNQ53" s="11"/>
      <c r="PNR53" s="57"/>
      <c r="PNS53" s="62"/>
      <c r="PNT53" s="63"/>
      <c r="PNU53" s="63"/>
      <c r="PNV53" s="63"/>
      <c r="PNW53" s="63"/>
      <c r="PNX53" s="63"/>
      <c r="PNY53" s="63"/>
      <c r="PNZ53" s="63"/>
      <c r="POA53" s="63"/>
      <c r="POB53" s="63"/>
      <c r="POC53" s="63"/>
      <c r="POD53" s="63"/>
      <c r="POE53" s="63"/>
      <c r="POF53" s="64"/>
      <c r="POG53" s="61"/>
      <c r="POH53" s="36"/>
      <c r="POI53" s="11"/>
      <c r="POJ53" s="57"/>
      <c r="POK53" s="62"/>
      <c r="POL53" s="63"/>
      <c r="POM53" s="63"/>
      <c r="PON53" s="63"/>
      <c r="POO53" s="63"/>
      <c r="POP53" s="63"/>
      <c r="POQ53" s="63"/>
      <c r="POR53" s="63"/>
      <c r="POS53" s="63"/>
      <c r="POT53" s="63"/>
      <c r="POU53" s="63"/>
      <c r="POV53" s="63"/>
      <c r="POW53" s="63"/>
      <c r="POX53" s="64"/>
      <c r="POY53" s="61"/>
      <c r="POZ53" s="36"/>
      <c r="PPA53" s="11"/>
      <c r="PPB53" s="57"/>
      <c r="PPC53" s="62"/>
      <c r="PPD53" s="63"/>
      <c r="PPE53" s="63"/>
      <c r="PPF53" s="63"/>
      <c r="PPG53" s="63"/>
      <c r="PPH53" s="63"/>
      <c r="PPI53" s="63"/>
      <c r="PPJ53" s="63"/>
      <c r="PPK53" s="63"/>
      <c r="PPL53" s="63"/>
      <c r="PPM53" s="63"/>
      <c r="PPN53" s="63"/>
      <c r="PPO53" s="63"/>
      <c r="PPP53" s="64"/>
      <c r="PPQ53" s="61"/>
      <c r="PPR53" s="36"/>
      <c r="PPS53" s="11"/>
      <c r="PPT53" s="57"/>
      <c r="PPU53" s="62"/>
      <c r="PPV53" s="63"/>
      <c r="PPW53" s="63"/>
      <c r="PPX53" s="63"/>
      <c r="PPY53" s="63"/>
      <c r="PPZ53" s="63"/>
      <c r="PQA53" s="63"/>
      <c r="PQB53" s="63"/>
      <c r="PQC53" s="63"/>
      <c r="PQD53" s="63"/>
      <c r="PQE53" s="63"/>
      <c r="PQF53" s="63"/>
      <c r="PQG53" s="63"/>
      <c r="PQH53" s="64"/>
      <c r="PQI53" s="61"/>
      <c r="PQJ53" s="36"/>
      <c r="PQK53" s="11"/>
      <c r="PQL53" s="57"/>
      <c r="PQM53" s="62"/>
      <c r="PQN53" s="63"/>
      <c r="PQO53" s="63"/>
      <c r="PQP53" s="63"/>
      <c r="PQQ53" s="63"/>
      <c r="PQR53" s="63"/>
      <c r="PQS53" s="63"/>
      <c r="PQT53" s="63"/>
      <c r="PQU53" s="63"/>
      <c r="PQV53" s="63"/>
      <c r="PQW53" s="63"/>
      <c r="PQX53" s="63"/>
      <c r="PQY53" s="63"/>
      <c r="PQZ53" s="64"/>
      <c r="PRA53" s="61"/>
      <c r="PRB53" s="36"/>
      <c r="PRC53" s="11"/>
      <c r="PRD53" s="57"/>
      <c r="PRE53" s="62"/>
      <c r="PRF53" s="63"/>
      <c r="PRG53" s="63"/>
      <c r="PRH53" s="63"/>
      <c r="PRI53" s="63"/>
      <c r="PRJ53" s="63"/>
      <c r="PRK53" s="63"/>
      <c r="PRL53" s="63"/>
      <c r="PRM53" s="63"/>
      <c r="PRN53" s="63"/>
      <c r="PRO53" s="63"/>
      <c r="PRP53" s="63"/>
      <c r="PRQ53" s="63"/>
      <c r="PRR53" s="64"/>
      <c r="PRS53" s="61"/>
      <c r="PRT53" s="36"/>
      <c r="PRU53" s="11"/>
      <c r="PRV53" s="57"/>
      <c r="PRW53" s="62"/>
      <c r="PRX53" s="63"/>
      <c r="PRY53" s="63"/>
      <c r="PRZ53" s="63"/>
      <c r="PSA53" s="63"/>
      <c r="PSB53" s="63"/>
      <c r="PSC53" s="63"/>
      <c r="PSD53" s="63"/>
      <c r="PSE53" s="63"/>
      <c r="PSF53" s="63"/>
      <c r="PSG53" s="63"/>
      <c r="PSH53" s="63"/>
      <c r="PSI53" s="63"/>
      <c r="PSJ53" s="64"/>
      <c r="PSK53" s="61"/>
      <c r="PSL53" s="36"/>
      <c r="PSM53" s="11"/>
      <c r="PSN53" s="57"/>
      <c r="PSO53" s="62"/>
      <c r="PSP53" s="63"/>
      <c r="PSQ53" s="63"/>
      <c r="PSR53" s="63"/>
      <c r="PSS53" s="63"/>
      <c r="PST53" s="63"/>
      <c r="PSU53" s="63"/>
      <c r="PSV53" s="63"/>
      <c r="PSW53" s="63"/>
      <c r="PSX53" s="63"/>
      <c r="PSY53" s="63"/>
      <c r="PSZ53" s="63"/>
      <c r="PTA53" s="63"/>
      <c r="PTB53" s="64"/>
      <c r="PTC53" s="61"/>
      <c r="PTD53" s="36"/>
      <c r="PTE53" s="11"/>
      <c r="PTF53" s="57"/>
      <c r="PTG53" s="62"/>
      <c r="PTH53" s="63"/>
      <c r="PTI53" s="63"/>
      <c r="PTJ53" s="63"/>
      <c r="PTK53" s="63"/>
      <c r="PTL53" s="63"/>
      <c r="PTM53" s="63"/>
      <c r="PTN53" s="63"/>
      <c r="PTO53" s="63"/>
      <c r="PTP53" s="63"/>
      <c r="PTQ53" s="63"/>
      <c r="PTR53" s="63"/>
      <c r="PTS53" s="63"/>
      <c r="PTT53" s="64"/>
      <c r="PTU53" s="61"/>
      <c r="PTV53" s="36"/>
      <c r="PTW53" s="11"/>
      <c r="PTX53" s="57"/>
      <c r="PTY53" s="62"/>
      <c r="PTZ53" s="63"/>
      <c r="PUA53" s="63"/>
      <c r="PUB53" s="63"/>
      <c r="PUC53" s="63"/>
      <c r="PUD53" s="63"/>
      <c r="PUE53" s="63"/>
      <c r="PUF53" s="63"/>
      <c r="PUG53" s="63"/>
      <c r="PUH53" s="63"/>
      <c r="PUI53" s="63"/>
      <c r="PUJ53" s="63"/>
      <c r="PUK53" s="63"/>
      <c r="PUL53" s="64"/>
      <c r="PUM53" s="61"/>
      <c r="PUN53" s="36"/>
      <c r="PUO53" s="11"/>
      <c r="PUP53" s="57"/>
      <c r="PUQ53" s="62"/>
      <c r="PUR53" s="63"/>
      <c r="PUS53" s="63"/>
      <c r="PUT53" s="63"/>
      <c r="PUU53" s="63"/>
      <c r="PUV53" s="63"/>
      <c r="PUW53" s="63"/>
      <c r="PUX53" s="63"/>
      <c r="PUY53" s="63"/>
      <c r="PUZ53" s="63"/>
      <c r="PVA53" s="63"/>
      <c r="PVB53" s="63"/>
      <c r="PVC53" s="63"/>
      <c r="PVD53" s="64"/>
      <c r="PVE53" s="61"/>
      <c r="PVF53" s="36"/>
      <c r="PVG53" s="11"/>
      <c r="PVH53" s="57"/>
      <c r="PVI53" s="62"/>
      <c r="PVJ53" s="63"/>
      <c r="PVK53" s="63"/>
      <c r="PVL53" s="63"/>
      <c r="PVM53" s="63"/>
      <c r="PVN53" s="63"/>
      <c r="PVO53" s="63"/>
      <c r="PVP53" s="63"/>
      <c r="PVQ53" s="63"/>
      <c r="PVR53" s="63"/>
      <c r="PVS53" s="63"/>
      <c r="PVT53" s="63"/>
      <c r="PVU53" s="63"/>
      <c r="PVV53" s="64"/>
      <c r="PVW53" s="61"/>
      <c r="PVX53" s="36"/>
      <c r="PVY53" s="11"/>
      <c r="PVZ53" s="57"/>
      <c r="PWA53" s="62"/>
      <c r="PWB53" s="63"/>
      <c r="PWC53" s="63"/>
      <c r="PWD53" s="63"/>
      <c r="PWE53" s="63"/>
      <c r="PWF53" s="63"/>
      <c r="PWG53" s="63"/>
      <c r="PWH53" s="63"/>
      <c r="PWI53" s="63"/>
      <c r="PWJ53" s="63"/>
      <c r="PWK53" s="63"/>
      <c r="PWL53" s="63"/>
      <c r="PWM53" s="63"/>
      <c r="PWN53" s="64"/>
      <c r="PWO53" s="61"/>
      <c r="PWP53" s="36"/>
      <c r="PWQ53" s="11"/>
      <c r="PWR53" s="57"/>
      <c r="PWS53" s="62"/>
      <c r="PWT53" s="63"/>
      <c r="PWU53" s="63"/>
      <c r="PWV53" s="63"/>
      <c r="PWW53" s="63"/>
      <c r="PWX53" s="63"/>
      <c r="PWY53" s="63"/>
      <c r="PWZ53" s="63"/>
      <c r="PXA53" s="63"/>
      <c r="PXB53" s="63"/>
      <c r="PXC53" s="63"/>
      <c r="PXD53" s="63"/>
      <c r="PXE53" s="63"/>
      <c r="PXF53" s="64"/>
      <c r="PXG53" s="61"/>
      <c r="PXH53" s="36"/>
      <c r="PXI53" s="11"/>
      <c r="PXJ53" s="57"/>
      <c r="PXK53" s="62"/>
      <c r="PXL53" s="63"/>
      <c r="PXM53" s="63"/>
      <c r="PXN53" s="63"/>
      <c r="PXO53" s="63"/>
      <c r="PXP53" s="63"/>
      <c r="PXQ53" s="63"/>
      <c r="PXR53" s="63"/>
      <c r="PXS53" s="63"/>
      <c r="PXT53" s="63"/>
      <c r="PXU53" s="63"/>
      <c r="PXV53" s="63"/>
      <c r="PXW53" s="63"/>
      <c r="PXX53" s="64"/>
      <c r="PXY53" s="61"/>
      <c r="PXZ53" s="36"/>
      <c r="PYA53" s="11"/>
      <c r="PYB53" s="57"/>
      <c r="PYC53" s="62"/>
      <c r="PYD53" s="63"/>
      <c r="PYE53" s="63"/>
      <c r="PYF53" s="63"/>
      <c r="PYG53" s="63"/>
      <c r="PYH53" s="63"/>
      <c r="PYI53" s="63"/>
      <c r="PYJ53" s="63"/>
      <c r="PYK53" s="63"/>
      <c r="PYL53" s="63"/>
      <c r="PYM53" s="63"/>
      <c r="PYN53" s="63"/>
      <c r="PYO53" s="63"/>
      <c r="PYP53" s="64"/>
      <c r="PYQ53" s="61"/>
      <c r="PYR53" s="36"/>
      <c r="PYS53" s="11"/>
      <c r="PYT53" s="57"/>
      <c r="PYU53" s="62"/>
      <c r="PYV53" s="63"/>
      <c r="PYW53" s="63"/>
      <c r="PYX53" s="63"/>
      <c r="PYY53" s="63"/>
      <c r="PYZ53" s="63"/>
      <c r="PZA53" s="63"/>
      <c r="PZB53" s="63"/>
      <c r="PZC53" s="63"/>
      <c r="PZD53" s="63"/>
      <c r="PZE53" s="63"/>
      <c r="PZF53" s="63"/>
      <c r="PZG53" s="63"/>
      <c r="PZH53" s="64"/>
      <c r="PZI53" s="61"/>
      <c r="PZJ53" s="36"/>
      <c r="PZK53" s="11"/>
      <c r="PZL53" s="57"/>
      <c r="PZM53" s="62"/>
      <c r="PZN53" s="63"/>
      <c r="PZO53" s="63"/>
      <c r="PZP53" s="63"/>
      <c r="PZQ53" s="63"/>
      <c r="PZR53" s="63"/>
      <c r="PZS53" s="63"/>
      <c r="PZT53" s="63"/>
      <c r="PZU53" s="63"/>
      <c r="PZV53" s="63"/>
      <c r="PZW53" s="63"/>
      <c r="PZX53" s="63"/>
      <c r="PZY53" s="63"/>
      <c r="PZZ53" s="64"/>
      <c r="QAA53" s="61"/>
      <c r="QAB53" s="36"/>
      <c r="QAC53" s="11"/>
      <c r="QAD53" s="57"/>
      <c r="QAE53" s="62"/>
      <c r="QAF53" s="63"/>
      <c r="QAG53" s="63"/>
      <c r="QAH53" s="63"/>
      <c r="QAI53" s="63"/>
      <c r="QAJ53" s="63"/>
      <c r="QAK53" s="63"/>
      <c r="QAL53" s="63"/>
      <c r="QAM53" s="63"/>
      <c r="QAN53" s="63"/>
      <c r="QAO53" s="63"/>
      <c r="QAP53" s="63"/>
      <c r="QAQ53" s="63"/>
      <c r="QAR53" s="64"/>
      <c r="QAS53" s="61"/>
      <c r="QAT53" s="36"/>
      <c r="QAU53" s="11"/>
      <c r="QAV53" s="57"/>
      <c r="QAW53" s="62"/>
      <c r="QAX53" s="63"/>
      <c r="QAY53" s="63"/>
      <c r="QAZ53" s="63"/>
      <c r="QBA53" s="63"/>
      <c r="QBB53" s="63"/>
      <c r="QBC53" s="63"/>
      <c r="QBD53" s="63"/>
      <c r="QBE53" s="63"/>
      <c r="QBF53" s="63"/>
      <c r="QBG53" s="63"/>
      <c r="QBH53" s="63"/>
      <c r="QBI53" s="63"/>
      <c r="QBJ53" s="64"/>
      <c r="QBK53" s="61"/>
      <c r="QBL53" s="36"/>
      <c r="QBM53" s="11"/>
      <c r="QBN53" s="57"/>
      <c r="QBO53" s="62"/>
      <c r="QBP53" s="63"/>
      <c r="QBQ53" s="63"/>
      <c r="QBR53" s="63"/>
      <c r="QBS53" s="63"/>
      <c r="QBT53" s="63"/>
      <c r="QBU53" s="63"/>
      <c r="QBV53" s="63"/>
      <c r="QBW53" s="63"/>
      <c r="QBX53" s="63"/>
      <c r="QBY53" s="63"/>
      <c r="QBZ53" s="63"/>
      <c r="QCA53" s="63"/>
      <c r="QCB53" s="64"/>
      <c r="QCC53" s="61"/>
      <c r="QCD53" s="36"/>
      <c r="QCE53" s="11"/>
      <c r="QCF53" s="57"/>
      <c r="QCG53" s="62"/>
      <c r="QCH53" s="63"/>
      <c r="QCI53" s="63"/>
      <c r="QCJ53" s="63"/>
      <c r="QCK53" s="63"/>
      <c r="QCL53" s="63"/>
      <c r="QCM53" s="63"/>
      <c r="QCN53" s="63"/>
      <c r="QCO53" s="63"/>
      <c r="QCP53" s="63"/>
      <c r="QCQ53" s="63"/>
      <c r="QCR53" s="63"/>
      <c r="QCS53" s="63"/>
      <c r="QCT53" s="64"/>
      <c r="QCU53" s="61"/>
      <c r="QCV53" s="36"/>
      <c r="QCW53" s="11"/>
      <c r="QCX53" s="57"/>
      <c r="QCY53" s="62"/>
      <c r="QCZ53" s="63"/>
      <c r="QDA53" s="63"/>
      <c r="QDB53" s="63"/>
      <c r="QDC53" s="63"/>
      <c r="QDD53" s="63"/>
      <c r="QDE53" s="63"/>
      <c r="QDF53" s="63"/>
      <c r="QDG53" s="63"/>
      <c r="QDH53" s="63"/>
      <c r="QDI53" s="63"/>
      <c r="QDJ53" s="63"/>
      <c r="QDK53" s="63"/>
      <c r="QDL53" s="64"/>
      <c r="QDM53" s="61"/>
      <c r="QDN53" s="36"/>
      <c r="QDO53" s="11"/>
      <c r="QDP53" s="57"/>
      <c r="QDQ53" s="62"/>
      <c r="QDR53" s="63"/>
      <c r="QDS53" s="63"/>
      <c r="QDT53" s="63"/>
      <c r="QDU53" s="63"/>
      <c r="QDV53" s="63"/>
      <c r="QDW53" s="63"/>
      <c r="QDX53" s="63"/>
      <c r="QDY53" s="63"/>
      <c r="QDZ53" s="63"/>
      <c r="QEA53" s="63"/>
      <c r="QEB53" s="63"/>
      <c r="QEC53" s="63"/>
      <c r="QED53" s="64"/>
      <c r="QEE53" s="61"/>
      <c r="QEF53" s="36"/>
      <c r="QEG53" s="11"/>
      <c r="QEH53" s="57"/>
      <c r="QEI53" s="62"/>
      <c r="QEJ53" s="63"/>
      <c r="QEK53" s="63"/>
      <c r="QEL53" s="63"/>
      <c r="QEM53" s="63"/>
      <c r="QEN53" s="63"/>
      <c r="QEO53" s="63"/>
      <c r="QEP53" s="63"/>
      <c r="QEQ53" s="63"/>
      <c r="QER53" s="63"/>
      <c r="QES53" s="63"/>
      <c r="QET53" s="63"/>
      <c r="QEU53" s="63"/>
      <c r="QEV53" s="64"/>
      <c r="QEW53" s="61"/>
      <c r="QEX53" s="36"/>
      <c r="QEY53" s="11"/>
      <c r="QEZ53" s="57"/>
      <c r="QFA53" s="62"/>
      <c r="QFB53" s="63"/>
      <c r="QFC53" s="63"/>
      <c r="QFD53" s="63"/>
      <c r="QFE53" s="63"/>
      <c r="QFF53" s="63"/>
      <c r="QFG53" s="63"/>
      <c r="QFH53" s="63"/>
      <c r="QFI53" s="63"/>
      <c r="QFJ53" s="63"/>
      <c r="QFK53" s="63"/>
      <c r="QFL53" s="63"/>
      <c r="QFM53" s="63"/>
      <c r="QFN53" s="64"/>
      <c r="QFO53" s="61"/>
      <c r="QFP53" s="36"/>
      <c r="QFQ53" s="11"/>
      <c r="QFR53" s="57"/>
      <c r="QFS53" s="62"/>
      <c r="QFT53" s="63"/>
      <c r="QFU53" s="63"/>
      <c r="QFV53" s="63"/>
      <c r="QFW53" s="63"/>
      <c r="QFX53" s="63"/>
      <c r="QFY53" s="63"/>
      <c r="QFZ53" s="63"/>
      <c r="QGA53" s="63"/>
      <c r="QGB53" s="63"/>
      <c r="QGC53" s="63"/>
      <c r="QGD53" s="63"/>
      <c r="QGE53" s="63"/>
      <c r="QGF53" s="64"/>
      <c r="QGG53" s="61"/>
      <c r="QGH53" s="36"/>
      <c r="QGI53" s="11"/>
      <c r="QGJ53" s="57"/>
      <c r="QGK53" s="62"/>
      <c r="QGL53" s="63"/>
      <c r="QGM53" s="63"/>
      <c r="QGN53" s="63"/>
      <c r="QGO53" s="63"/>
      <c r="QGP53" s="63"/>
      <c r="QGQ53" s="63"/>
      <c r="QGR53" s="63"/>
      <c r="QGS53" s="63"/>
      <c r="QGT53" s="63"/>
      <c r="QGU53" s="63"/>
      <c r="QGV53" s="63"/>
      <c r="QGW53" s="63"/>
      <c r="QGX53" s="64"/>
      <c r="QGY53" s="61"/>
      <c r="QGZ53" s="36"/>
      <c r="QHA53" s="11"/>
      <c r="QHB53" s="57"/>
      <c r="QHC53" s="62"/>
      <c r="QHD53" s="63"/>
      <c r="QHE53" s="63"/>
      <c r="QHF53" s="63"/>
      <c r="QHG53" s="63"/>
      <c r="QHH53" s="63"/>
      <c r="QHI53" s="63"/>
      <c r="QHJ53" s="63"/>
      <c r="QHK53" s="63"/>
      <c r="QHL53" s="63"/>
      <c r="QHM53" s="63"/>
      <c r="QHN53" s="63"/>
      <c r="QHO53" s="63"/>
      <c r="QHP53" s="64"/>
      <c r="QHQ53" s="61"/>
      <c r="QHR53" s="36"/>
      <c r="QHS53" s="11"/>
      <c r="QHT53" s="57"/>
      <c r="QHU53" s="62"/>
      <c r="QHV53" s="63"/>
      <c r="QHW53" s="63"/>
      <c r="QHX53" s="63"/>
      <c r="QHY53" s="63"/>
      <c r="QHZ53" s="63"/>
      <c r="QIA53" s="63"/>
      <c r="QIB53" s="63"/>
      <c r="QIC53" s="63"/>
      <c r="QID53" s="63"/>
      <c r="QIE53" s="63"/>
      <c r="QIF53" s="63"/>
      <c r="QIG53" s="63"/>
      <c r="QIH53" s="64"/>
      <c r="QII53" s="61"/>
      <c r="QIJ53" s="36"/>
      <c r="QIK53" s="11"/>
      <c r="QIL53" s="57"/>
      <c r="QIM53" s="62"/>
      <c r="QIN53" s="63"/>
      <c r="QIO53" s="63"/>
      <c r="QIP53" s="63"/>
      <c r="QIQ53" s="63"/>
      <c r="QIR53" s="63"/>
      <c r="QIS53" s="63"/>
      <c r="QIT53" s="63"/>
      <c r="QIU53" s="63"/>
      <c r="QIV53" s="63"/>
      <c r="QIW53" s="63"/>
      <c r="QIX53" s="63"/>
      <c r="QIY53" s="63"/>
      <c r="QIZ53" s="64"/>
      <c r="QJA53" s="61"/>
      <c r="QJB53" s="36"/>
      <c r="QJC53" s="11"/>
      <c r="QJD53" s="57"/>
      <c r="QJE53" s="62"/>
      <c r="QJF53" s="63"/>
      <c r="QJG53" s="63"/>
      <c r="QJH53" s="63"/>
      <c r="QJI53" s="63"/>
      <c r="QJJ53" s="63"/>
      <c r="QJK53" s="63"/>
      <c r="QJL53" s="63"/>
      <c r="QJM53" s="63"/>
      <c r="QJN53" s="63"/>
      <c r="QJO53" s="63"/>
      <c r="QJP53" s="63"/>
      <c r="QJQ53" s="63"/>
      <c r="QJR53" s="64"/>
      <c r="QJS53" s="61"/>
      <c r="QJT53" s="36"/>
      <c r="QJU53" s="11"/>
      <c r="QJV53" s="57"/>
      <c r="QJW53" s="62"/>
      <c r="QJX53" s="63"/>
      <c r="QJY53" s="63"/>
      <c r="QJZ53" s="63"/>
      <c r="QKA53" s="63"/>
      <c r="QKB53" s="63"/>
      <c r="QKC53" s="63"/>
      <c r="QKD53" s="63"/>
      <c r="QKE53" s="63"/>
      <c r="QKF53" s="63"/>
      <c r="QKG53" s="63"/>
      <c r="QKH53" s="63"/>
      <c r="QKI53" s="63"/>
      <c r="QKJ53" s="64"/>
      <c r="QKK53" s="61"/>
      <c r="QKL53" s="36"/>
      <c r="QKM53" s="11"/>
      <c r="QKN53" s="57"/>
      <c r="QKO53" s="62"/>
      <c r="QKP53" s="63"/>
      <c r="QKQ53" s="63"/>
      <c r="QKR53" s="63"/>
      <c r="QKS53" s="63"/>
      <c r="QKT53" s="63"/>
      <c r="QKU53" s="63"/>
      <c r="QKV53" s="63"/>
      <c r="QKW53" s="63"/>
      <c r="QKX53" s="63"/>
      <c r="QKY53" s="63"/>
      <c r="QKZ53" s="63"/>
      <c r="QLA53" s="63"/>
      <c r="QLB53" s="64"/>
      <c r="QLC53" s="61"/>
      <c r="QLD53" s="36"/>
      <c r="QLE53" s="11"/>
      <c r="QLF53" s="57"/>
      <c r="QLG53" s="62"/>
      <c r="QLH53" s="63"/>
      <c r="QLI53" s="63"/>
      <c r="QLJ53" s="63"/>
      <c r="QLK53" s="63"/>
      <c r="QLL53" s="63"/>
      <c r="QLM53" s="63"/>
      <c r="QLN53" s="63"/>
      <c r="QLO53" s="63"/>
      <c r="QLP53" s="63"/>
      <c r="QLQ53" s="63"/>
      <c r="QLR53" s="63"/>
      <c r="QLS53" s="63"/>
      <c r="QLT53" s="64"/>
      <c r="QLU53" s="61"/>
      <c r="QLV53" s="36"/>
      <c r="QLW53" s="11"/>
      <c r="QLX53" s="57"/>
      <c r="QLY53" s="62"/>
      <c r="QLZ53" s="63"/>
      <c r="QMA53" s="63"/>
      <c r="QMB53" s="63"/>
      <c r="QMC53" s="63"/>
      <c r="QMD53" s="63"/>
      <c r="QME53" s="63"/>
      <c r="QMF53" s="63"/>
      <c r="QMG53" s="63"/>
      <c r="QMH53" s="63"/>
      <c r="QMI53" s="63"/>
      <c r="QMJ53" s="63"/>
      <c r="QMK53" s="63"/>
      <c r="QML53" s="64"/>
      <c r="QMM53" s="61"/>
      <c r="QMN53" s="36"/>
      <c r="QMO53" s="11"/>
      <c r="QMP53" s="57"/>
      <c r="QMQ53" s="62"/>
      <c r="QMR53" s="63"/>
      <c r="QMS53" s="63"/>
      <c r="QMT53" s="63"/>
      <c r="QMU53" s="63"/>
      <c r="QMV53" s="63"/>
      <c r="QMW53" s="63"/>
      <c r="QMX53" s="63"/>
      <c r="QMY53" s="63"/>
      <c r="QMZ53" s="63"/>
      <c r="QNA53" s="63"/>
      <c r="QNB53" s="63"/>
      <c r="QNC53" s="63"/>
      <c r="QND53" s="64"/>
      <c r="QNE53" s="61"/>
      <c r="QNF53" s="36"/>
      <c r="QNG53" s="11"/>
      <c r="QNH53" s="57"/>
      <c r="QNI53" s="62"/>
      <c r="QNJ53" s="63"/>
      <c r="QNK53" s="63"/>
      <c r="QNL53" s="63"/>
      <c r="QNM53" s="63"/>
      <c r="QNN53" s="63"/>
      <c r="QNO53" s="63"/>
      <c r="QNP53" s="63"/>
      <c r="QNQ53" s="63"/>
      <c r="QNR53" s="63"/>
      <c r="QNS53" s="63"/>
      <c r="QNT53" s="63"/>
      <c r="QNU53" s="63"/>
      <c r="QNV53" s="64"/>
      <c r="QNW53" s="61"/>
      <c r="QNX53" s="36"/>
      <c r="QNY53" s="11"/>
      <c r="QNZ53" s="57"/>
      <c r="QOA53" s="62"/>
      <c r="QOB53" s="63"/>
      <c r="QOC53" s="63"/>
      <c r="QOD53" s="63"/>
      <c r="QOE53" s="63"/>
      <c r="QOF53" s="63"/>
      <c r="QOG53" s="63"/>
      <c r="QOH53" s="63"/>
      <c r="QOI53" s="63"/>
      <c r="QOJ53" s="63"/>
      <c r="QOK53" s="63"/>
      <c r="QOL53" s="63"/>
      <c r="QOM53" s="63"/>
      <c r="QON53" s="64"/>
      <c r="QOO53" s="61"/>
      <c r="QOP53" s="36"/>
      <c r="QOQ53" s="11"/>
      <c r="QOR53" s="57"/>
      <c r="QOS53" s="62"/>
      <c r="QOT53" s="63"/>
      <c r="QOU53" s="63"/>
      <c r="QOV53" s="63"/>
      <c r="QOW53" s="63"/>
      <c r="QOX53" s="63"/>
      <c r="QOY53" s="63"/>
      <c r="QOZ53" s="63"/>
      <c r="QPA53" s="63"/>
      <c r="QPB53" s="63"/>
      <c r="QPC53" s="63"/>
      <c r="QPD53" s="63"/>
      <c r="QPE53" s="63"/>
      <c r="QPF53" s="64"/>
      <c r="QPG53" s="61"/>
      <c r="QPH53" s="36"/>
      <c r="QPI53" s="11"/>
      <c r="QPJ53" s="57"/>
      <c r="QPK53" s="62"/>
      <c r="QPL53" s="63"/>
      <c r="QPM53" s="63"/>
      <c r="QPN53" s="63"/>
      <c r="QPO53" s="63"/>
      <c r="QPP53" s="63"/>
      <c r="QPQ53" s="63"/>
      <c r="QPR53" s="63"/>
      <c r="QPS53" s="63"/>
      <c r="QPT53" s="63"/>
      <c r="QPU53" s="63"/>
      <c r="QPV53" s="63"/>
      <c r="QPW53" s="63"/>
      <c r="QPX53" s="64"/>
      <c r="QPY53" s="61"/>
      <c r="QPZ53" s="36"/>
      <c r="QQA53" s="11"/>
      <c r="QQB53" s="57"/>
      <c r="QQC53" s="62"/>
      <c r="QQD53" s="63"/>
      <c r="QQE53" s="63"/>
      <c r="QQF53" s="63"/>
      <c r="QQG53" s="63"/>
      <c r="QQH53" s="63"/>
      <c r="QQI53" s="63"/>
      <c r="QQJ53" s="63"/>
      <c r="QQK53" s="63"/>
      <c r="QQL53" s="63"/>
      <c r="QQM53" s="63"/>
      <c r="QQN53" s="63"/>
      <c r="QQO53" s="63"/>
      <c r="QQP53" s="64"/>
      <c r="QQQ53" s="61"/>
      <c r="QQR53" s="36"/>
      <c r="QQS53" s="11"/>
      <c r="QQT53" s="57"/>
      <c r="QQU53" s="62"/>
      <c r="QQV53" s="63"/>
      <c r="QQW53" s="63"/>
      <c r="QQX53" s="63"/>
      <c r="QQY53" s="63"/>
      <c r="QQZ53" s="63"/>
      <c r="QRA53" s="63"/>
      <c r="QRB53" s="63"/>
      <c r="QRC53" s="63"/>
      <c r="QRD53" s="63"/>
      <c r="QRE53" s="63"/>
      <c r="QRF53" s="63"/>
      <c r="QRG53" s="63"/>
      <c r="QRH53" s="64"/>
      <c r="QRI53" s="61"/>
      <c r="QRJ53" s="36"/>
      <c r="QRK53" s="11"/>
      <c r="QRL53" s="57"/>
      <c r="QRM53" s="62"/>
      <c r="QRN53" s="63"/>
      <c r="QRO53" s="63"/>
      <c r="QRP53" s="63"/>
      <c r="QRQ53" s="63"/>
      <c r="QRR53" s="63"/>
      <c r="QRS53" s="63"/>
      <c r="QRT53" s="63"/>
      <c r="QRU53" s="63"/>
      <c r="QRV53" s="63"/>
      <c r="QRW53" s="63"/>
      <c r="QRX53" s="63"/>
      <c r="QRY53" s="63"/>
      <c r="QRZ53" s="64"/>
      <c r="QSA53" s="61"/>
      <c r="QSB53" s="36"/>
      <c r="QSC53" s="11"/>
      <c r="QSD53" s="57"/>
      <c r="QSE53" s="62"/>
      <c r="QSF53" s="63"/>
      <c r="QSG53" s="63"/>
      <c r="QSH53" s="63"/>
      <c r="QSI53" s="63"/>
      <c r="QSJ53" s="63"/>
      <c r="QSK53" s="63"/>
      <c r="QSL53" s="63"/>
      <c r="QSM53" s="63"/>
      <c r="QSN53" s="63"/>
      <c r="QSO53" s="63"/>
      <c r="QSP53" s="63"/>
      <c r="QSQ53" s="63"/>
      <c r="QSR53" s="64"/>
      <c r="QSS53" s="61"/>
      <c r="QST53" s="36"/>
      <c r="QSU53" s="11"/>
      <c r="QSV53" s="57"/>
      <c r="QSW53" s="62"/>
      <c r="QSX53" s="63"/>
      <c r="QSY53" s="63"/>
      <c r="QSZ53" s="63"/>
      <c r="QTA53" s="63"/>
      <c r="QTB53" s="63"/>
      <c r="QTC53" s="63"/>
      <c r="QTD53" s="63"/>
      <c r="QTE53" s="63"/>
      <c r="QTF53" s="63"/>
      <c r="QTG53" s="63"/>
      <c r="QTH53" s="63"/>
      <c r="QTI53" s="63"/>
      <c r="QTJ53" s="64"/>
      <c r="QTK53" s="61"/>
      <c r="QTL53" s="36"/>
      <c r="QTM53" s="11"/>
      <c r="QTN53" s="57"/>
      <c r="QTO53" s="62"/>
      <c r="QTP53" s="63"/>
      <c r="QTQ53" s="63"/>
      <c r="QTR53" s="63"/>
      <c r="QTS53" s="63"/>
      <c r="QTT53" s="63"/>
      <c r="QTU53" s="63"/>
      <c r="QTV53" s="63"/>
      <c r="QTW53" s="63"/>
      <c r="QTX53" s="63"/>
      <c r="QTY53" s="63"/>
      <c r="QTZ53" s="63"/>
      <c r="QUA53" s="63"/>
      <c r="QUB53" s="64"/>
      <c r="QUC53" s="61"/>
      <c r="QUD53" s="36"/>
      <c r="QUE53" s="11"/>
      <c r="QUF53" s="57"/>
      <c r="QUG53" s="62"/>
      <c r="QUH53" s="63"/>
      <c r="QUI53" s="63"/>
      <c r="QUJ53" s="63"/>
      <c r="QUK53" s="63"/>
      <c r="QUL53" s="63"/>
      <c r="QUM53" s="63"/>
      <c r="QUN53" s="63"/>
      <c r="QUO53" s="63"/>
      <c r="QUP53" s="63"/>
      <c r="QUQ53" s="63"/>
      <c r="QUR53" s="63"/>
      <c r="QUS53" s="63"/>
      <c r="QUT53" s="64"/>
      <c r="QUU53" s="61"/>
      <c r="QUV53" s="36"/>
      <c r="QUW53" s="11"/>
      <c r="QUX53" s="57"/>
      <c r="QUY53" s="62"/>
      <c r="QUZ53" s="63"/>
      <c r="QVA53" s="63"/>
      <c r="QVB53" s="63"/>
      <c r="QVC53" s="63"/>
      <c r="QVD53" s="63"/>
      <c r="QVE53" s="63"/>
      <c r="QVF53" s="63"/>
      <c r="QVG53" s="63"/>
      <c r="QVH53" s="63"/>
      <c r="QVI53" s="63"/>
      <c r="QVJ53" s="63"/>
      <c r="QVK53" s="63"/>
      <c r="QVL53" s="64"/>
      <c r="QVM53" s="61"/>
      <c r="QVN53" s="36"/>
      <c r="QVO53" s="11"/>
      <c r="QVP53" s="57"/>
      <c r="QVQ53" s="62"/>
      <c r="QVR53" s="63"/>
      <c r="QVS53" s="63"/>
      <c r="QVT53" s="63"/>
      <c r="QVU53" s="63"/>
      <c r="QVV53" s="63"/>
      <c r="QVW53" s="63"/>
      <c r="QVX53" s="63"/>
      <c r="QVY53" s="63"/>
      <c r="QVZ53" s="63"/>
      <c r="QWA53" s="63"/>
      <c r="QWB53" s="63"/>
      <c r="QWC53" s="63"/>
      <c r="QWD53" s="64"/>
      <c r="QWE53" s="61"/>
      <c r="QWF53" s="36"/>
      <c r="QWG53" s="11"/>
      <c r="QWH53" s="57"/>
      <c r="QWI53" s="62"/>
      <c r="QWJ53" s="63"/>
      <c r="QWK53" s="63"/>
      <c r="QWL53" s="63"/>
      <c r="QWM53" s="63"/>
      <c r="QWN53" s="63"/>
      <c r="QWO53" s="63"/>
      <c r="QWP53" s="63"/>
      <c r="QWQ53" s="63"/>
      <c r="QWR53" s="63"/>
      <c r="QWS53" s="63"/>
      <c r="QWT53" s="63"/>
      <c r="QWU53" s="63"/>
      <c r="QWV53" s="64"/>
      <c r="QWW53" s="61"/>
      <c r="QWX53" s="36"/>
      <c r="QWY53" s="11"/>
      <c r="QWZ53" s="57"/>
      <c r="QXA53" s="62"/>
      <c r="QXB53" s="63"/>
      <c r="QXC53" s="63"/>
      <c r="QXD53" s="63"/>
      <c r="QXE53" s="63"/>
      <c r="QXF53" s="63"/>
      <c r="QXG53" s="63"/>
      <c r="QXH53" s="63"/>
      <c r="QXI53" s="63"/>
      <c r="QXJ53" s="63"/>
      <c r="QXK53" s="63"/>
      <c r="QXL53" s="63"/>
      <c r="QXM53" s="63"/>
      <c r="QXN53" s="64"/>
      <c r="QXO53" s="61"/>
      <c r="QXP53" s="36"/>
      <c r="QXQ53" s="11"/>
      <c r="QXR53" s="57"/>
      <c r="QXS53" s="62"/>
      <c r="QXT53" s="63"/>
      <c r="QXU53" s="63"/>
      <c r="QXV53" s="63"/>
      <c r="QXW53" s="63"/>
      <c r="QXX53" s="63"/>
      <c r="QXY53" s="63"/>
      <c r="QXZ53" s="63"/>
      <c r="QYA53" s="63"/>
      <c r="QYB53" s="63"/>
      <c r="QYC53" s="63"/>
      <c r="QYD53" s="63"/>
      <c r="QYE53" s="63"/>
      <c r="QYF53" s="64"/>
      <c r="QYG53" s="61"/>
      <c r="QYH53" s="36"/>
      <c r="QYI53" s="11"/>
      <c r="QYJ53" s="57"/>
      <c r="QYK53" s="62"/>
      <c r="QYL53" s="63"/>
      <c r="QYM53" s="63"/>
      <c r="QYN53" s="63"/>
      <c r="QYO53" s="63"/>
      <c r="QYP53" s="63"/>
      <c r="QYQ53" s="63"/>
      <c r="QYR53" s="63"/>
      <c r="QYS53" s="63"/>
      <c r="QYT53" s="63"/>
      <c r="QYU53" s="63"/>
      <c r="QYV53" s="63"/>
      <c r="QYW53" s="63"/>
      <c r="QYX53" s="64"/>
      <c r="QYY53" s="61"/>
      <c r="QYZ53" s="36"/>
      <c r="QZA53" s="11"/>
      <c r="QZB53" s="57"/>
      <c r="QZC53" s="62"/>
      <c r="QZD53" s="63"/>
      <c r="QZE53" s="63"/>
      <c r="QZF53" s="63"/>
      <c r="QZG53" s="63"/>
      <c r="QZH53" s="63"/>
      <c r="QZI53" s="63"/>
      <c r="QZJ53" s="63"/>
      <c r="QZK53" s="63"/>
      <c r="QZL53" s="63"/>
      <c r="QZM53" s="63"/>
      <c r="QZN53" s="63"/>
      <c r="QZO53" s="63"/>
      <c r="QZP53" s="64"/>
      <c r="QZQ53" s="61"/>
      <c r="QZR53" s="36"/>
      <c r="QZS53" s="11"/>
      <c r="QZT53" s="57"/>
      <c r="QZU53" s="62"/>
      <c r="QZV53" s="63"/>
      <c r="QZW53" s="63"/>
      <c r="QZX53" s="63"/>
      <c r="QZY53" s="63"/>
      <c r="QZZ53" s="63"/>
      <c r="RAA53" s="63"/>
      <c r="RAB53" s="63"/>
      <c r="RAC53" s="63"/>
      <c r="RAD53" s="63"/>
      <c r="RAE53" s="63"/>
      <c r="RAF53" s="63"/>
      <c r="RAG53" s="63"/>
      <c r="RAH53" s="64"/>
      <c r="RAI53" s="61"/>
      <c r="RAJ53" s="36"/>
      <c r="RAK53" s="11"/>
      <c r="RAL53" s="57"/>
      <c r="RAM53" s="62"/>
      <c r="RAN53" s="63"/>
      <c r="RAO53" s="63"/>
      <c r="RAP53" s="63"/>
      <c r="RAQ53" s="63"/>
      <c r="RAR53" s="63"/>
      <c r="RAS53" s="63"/>
      <c r="RAT53" s="63"/>
      <c r="RAU53" s="63"/>
      <c r="RAV53" s="63"/>
      <c r="RAW53" s="63"/>
      <c r="RAX53" s="63"/>
      <c r="RAY53" s="63"/>
      <c r="RAZ53" s="64"/>
      <c r="RBA53" s="61"/>
      <c r="RBB53" s="36"/>
      <c r="RBC53" s="11"/>
      <c r="RBD53" s="57"/>
      <c r="RBE53" s="62"/>
      <c r="RBF53" s="63"/>
      <c r="RBG53" s="63"/>
      <c r="RBH53" s="63"/>
      <c r="RBI53" s="63"/>
      <c r="RBJ53" s="63"/>
      <c r="RBK53" s="63"/>
      <c r="RBL53" s="63"/>
      <c r="RBM53" s="63"/>
      <c r="RBN53" s="63"/>
      <c r="RBO53" s="63"/>
      <c r="RBP53" s="63"/>
      <c r="RBQ53" s="63"/>
      <c r="RBR53" s="64"/>
      <c r="RBS53" s="61"/>
      <c r="RBT53" s="36"/>
      <c r="RBU53" s="11"/>
      <c r="RBV53" s="57"/>
      <c r="RBW53" s="62"/>
      <c r="RBX53" s="63"/>
      <c r="RBY53" s="63"/>
      <c r="RBZ53" s="63"/>
      <c r="RCA53" s="63"/>
      <c r="RCB53" s="63"/>
      <c r="RCC53" s="63"/>
      <c r="RCD53" s="63"/>
      <c r="RCE53" s="63"/>
      <c r="RCF53" s="63"/>
      <c r="RCG53" s="63"/>
      <c r="RCH53" s="63"/>
      <c r="RCI53" s="63"/>
      <c r="RCJ53" s="64"/>
      <c r="RCK53" s="61"/>
      <c r="RCL53" s="36"/>
      <c r="RCM53" s="11"/>
      <c r="RCN53" s="57"/>
      <c r="RCO53" s="62"/>
      <c r="RCP53" s="63"/>
      <c r="RCQ53" s="63"/>
      <c r="RCR53" s="63"/>
      <c r="RCS53" s="63"/>
      <c r="RCT53" s="63"/>
      <c r="RCU53" s="63"/>
      <c r="RCV53" s="63"/>
      <c r="RCW53" s="63"/>
      <c r="RCX53" s="63"/>
      <c r="RCY53" s="63"/>
      <c r="RCZ53" s="63"/>
      <c r="RDA53" s="63"/>
      <c r="RDB53" s="64"/>
      <c r="RDC53" s="61"/>
      <c r="RDD53" s="36"/>
      <c r="RDE53" s="11"/>
      <c r="RDF53" s="57"/>
      <c r="RDG53" s="62"/>
      <c r="RDH53" s="63"/>
      <c r="RDI53" s="63"/>
      <c r="RDJ53" s="63"/>
      <c r="RDK53" s="63"/>
      <c r="RDL53" s="63"/>
      <c r="RDM53" s="63"/>
      <c r="RDN53" s="63"/>
      <c r="RDO53" s="63"/>
      <c r="RDP53" s="63"/>
      <c r="RDQ53" s="63"/>
      <c r="RDR53" s="63"/>
      <c r="RDS53" s="63"/>
      <c r="RDT53" s="64"/>
      <c r="RDU53" s="61"/>
      <c r="RDV53" s="36"/>
      <c r="RDW53" s="11"/>
      <c r="RDX53" s="57"/>
      <c r="RDY53" s="62"/>
      <c r="RDZ53" s="63"/>
      <c r="REA53" s="63"/>
      <c r="REB53" s="63"/>
      <c r="REC53" s="63"/>
      <c r="RED53" s="63"/>
      <c r="REE53" s="63"/>
      <c r="REF53" s="63"/>
      <c r="REG53" s="63"/>
      <c r="REH53" s="63"/>
      <c r="REI53" s="63"/>
      <c r="REJ53" s="63"/>
      <c r="REK53" s="63"/>
      <c r="REL53" s="64"/>
      <c r="REM53" s="61"/>
      <c r="REN53" s="36"/>
      <c r="REO53" s="11"/>
      <c r="REP53" s="57"/>
      <c r="REQ53" s="62"/>
      <c r="RER53" s="63"/>
      <c r="RES53" s="63"/>
      <c r="RET53" s="63"/>
      <c r="REU53" s="63"/>
      <c r="REV53" s="63"/>
      <c r="REW53" s="63"/>
      <c r="REX53" s="63"/>
      <c r="REY53" s="63"/>
      <c r="REZ53" s="63"/>
      <c r="RFA53" s="63"/>
      <c r="RFB53" s="63"/>
      <c r="RFC53" s="63"/>
      <c r="RFD53" s="64"/>
      <c r="RFE53" s="61"/>
      <c r="RFF53" s="36"/>
      <c r="RFG53" s="11"/>
      <c r="RFH53" s="57"/>
      <c r="RFI53" s="62"/>
      <c r="RFJ53" s="63"/>
      <c r="RFK53" s="63"/>
      <c r="RFL53" s="63"/>
      <c r="RFM53" s="63"/>
      <c r="RFN53" s="63"/>
      <c r="RFO53" s="63"/>
      <c r="RFP53" s="63"/>
      <c r="RFQ53" s="63"/>
      <c r="RFR53" s="63"/>
      <c r="RFS53" s="63"/>
      <c r="RFT53" s="63"/>
      <c r="RFU53" s="63"/>
      <c r="RFV53" s="64"/>
      <c r="RFW53" s="61"/>
      <c r="RFX53" s="36"/>
      <c r="RFY53" s="11"/>
      <c r="RFZ53" s="57"/>
      <c r="RGA53" s="62"/>
      <c r="RGB53" s="63"/>
      <c r="RGC53" s="63"/>
      <c r="RGD53" s="63"/>
      <c r="RGE53" s="63"/>
      <c r="RGF53" s="63"/>
      <c r="RGG53" s="63"/>
      <c r="RGH53" s="63"/>
      <c r="RGI53" s="63"/>
      <c r="RGJ53" s="63"/>
      <c r="RGK53" s="63"/>
      <c r="RGL53" s="63"/>
      <c r="RGM53" s="63"/>
      <c r="RGN53" s="64"/>
      <c r="RGO53" s="61"/>
      <c r="RGP53" s="36"/>
      <c r="RGQ53" s="11"/>
      <c r="RGR53" s="57"/>
      <c r="RGS53" s="62"/>
      <c r="RGT53" s="63"/>
      <c r="RGU53" s="63"/>
      <c r="RGV53" s="63"/>
      <c r="RGW53" s="63"/>
      <c r="RGX53" s="63"/>
      <c r="RGY53" s="63"/>
      <c r="RGZ53" s="63"/>
      <c r="RHA53" s="63"/>
      <c r="RHB53" s="63"/>
      <c r="RHC53" s="63"/>
      <c r="RHD53" s="63"/>
      <c r="RHE53" s="63"/>
      <c r="RHF53" s="64"/>
      <c r="RHG53" s="61"/>
      <c r="RHH53" s="36"/>
      <c r="RHI53" s="11"/>
      <c r="RHJ53" s="57"/>
      <c r="RHK53" s="62"/>
      <c r="RHL53" s="63"/>
      <c r="RHM53" s="63"/>
      <c r="RHN53" s="63"/>
      <c r="RHO53" s="63"/>
      <c r="RHP53" s="63"/>
      <c r="RHQ53" s="63"/>
      <c r="RHR53" s="63"/>
      <c r="RHS53" s="63"/>
      <c r="RHT53" s="63"/>
      <c r="RHU53" s="63"/>
      <c r="RHV53" s="63"/>
      <c r="RHW53" s="63"/>
      <c r="RHX53" s="64"/>
      <c r="RHY53" s="61"/>
      <c r="RHZ53" s="36"/>
      <c r="RIA53" s="11"/>
      <c r="RIB53" s="57"/>
      <c r="RIC53" s="62"/>
      <c r="RID53" s="63"/>
      <c r="RIE53" s="63"/>
      <c r="RIF53" s="63"/>
      <c r="RIG53" s="63"/>
      <c r="RIH53" s="63"/>
      <c r="RII53" s="63"/>
      <c r="RIJ53" s="63"/>
      <c r="RIK53" s="63"/>
      <c r="RIL53" s="63"/>
      <c r="RIM53" s="63"/>
      <c r="RIN53" s="63"/>
      <c r="RIO53" s="63"/>
      <c r="RIP53" s="64"/>
      <c r="RIQ53" s="61"/>
      <c r="RIR53" s="36"/>
      <c r="RIS53" s="11"/>
      <c r="RIT53" s="57"/>
      <c r="RIU53" s="62"/>
      <c r="RIV53" s="63"/>
      <c r="RIW53" s="63"/>
      <c r="RIX53" s="63"/>
      <c r="RIY53" s="63"/>
      <c r="RIZ53" s="63"/>
      <c r="RJA53" s="63"/>
      <c r="RJB53" s="63"/>
      <c r="RJC53" s="63"/>
      <c r="RJD53" s="63"/>
      <c r="RJE53" s="63"/>
      <c r="RJF53" s="63"/>
      <c r="RJG53" s="63"/>
      <c r="RJH53" s="64"/>
      <c r="RJI53" s="61"/>
      <c r="RJJ53" s="36"/>
      <c r="RJK53" s="11"/>
      <c r="RJL53" s="57"/>
      <c r="RJM53" s="62"/>
      <c r="RJN53" s="63"/>
      <c r="RJO53" s="63"/>
      <c r="RJP53" s="63"/>
      <c r="RJQ53" s="63"/>
      <c r="RJR53" s="63"/>
      <c r="RJS53" s="63"/>
      <c r="RJT53" s="63"/>
      <c r="RJU53" s="63"/>
      <c r="RJV53" s="63"/>
      <c r="RJW53" s="63"/>
      <c r="RJX53" s="63"/>
      <c r="RJY53" s="63"/>
      <c r="RJZ53" s="64"/>
      <c r="RKA53" s="61"/>
      <c r="RKB53" s="36"/>
      <c r="RKC53" s="11"/>
      <c r="RKD53" s="57"/>
      <c r="RKE53" s="62"/>
      <c r="RKF53" s="63"/>
      <c r="RKG53" s="63"/>
      <c r="RKH53" s="63"/>
      <c r="RKI53" s="63"/>
      <c r="RKJ53" s="63"/>
      <c r="RKK53" s="63"/>
      <c r="RKL53" s="63"/>
      <c r="RKM53" s="63"/>
      <c r="RKN53" s="63"/>
      <c r="RKO53" s="63"/>
      <c r="RKP53" s="63"/>
      <c r="RKQ53" s="63"/>
      <c r="RKR53" s="64"/>
      <c r="RKS53" s="61"/>
      <c r="RKT53" s="36"/>
      <c r="RKU53" s="11"/>
      <c r="RKV53" s="57"/>
      <c r="RKW53" s="62"/>
      <c r="RKX53" s="63"/>
      <c r="RKY53" s="63"/>
      <c r="RKZ53" s="63"/>
      <c r="RLA53" s="63"/>
      <c r="RLB53" s="63"/>
      <c r="RLC53" s="63"/>
      <c r="RLD53" s="63"/>
      <c r="RLE53" s="63"/>
      <c r="RLF53" s="63"/>
      <c r="RLG53" s="63"/>
      <c r="RLH53" s="63"/>
      <c r="RLI53" s="63"/>
      <c r="RLJ53" s="64"/>
      <c r="RLK53" s="61"/>
      <c r="RLL53" s="36"/>
      <c r="RLM53" s="11"/>
      <c r="RLN53" s="57"/>
      <c r="RLO53" s="62"/>
      <c r="RLP53" s="63"/>
      <c r="RLQ53" s="63"/>
      <c r="RLR53" s="63"/>
      <c r="RLS53" s="63"/>
      <c r="RLT53" s="63"/>
      <c r="RLU53" s="63"/>
      <c r="RLV53" s="63"/>
      <c r="RLW53" s="63"/>
      <c r="RLX53" s="63"/>
      <c r="RLY53" s="63"/>
      <c r="RLZ53" s="63"/>
      <c r="RMA53" s="63"/>
      <c r="RMB53" s="64"/>
      <c r="RMC53" s="61"/>
      <c r="RMD53" s="36"/>
      <c r="RME53" s="11"/>
      <c r="RMF53" s="57"/>
      <c r="RMG53" s="62"/>
      <c r="RMH53" s="63"/>
      <c r="RMI53" s="63"/>
      <c r="RMJ53" s="63"/>
      <c r="RMK53" s="63"/>
      <c r="RML53" s="63"/>
      <c r="RMM53" s="63"/>
      <c r="RMN53" s="63"/>
      <c r="RMO53" s="63"/>
      <c r="RMP53" s="63"/>
      <c r="RMQ53" s="63"/>
      <c r="RMR53" s="63"/>
      <c r="RMS53" s="63"/>
      <c r="RMT53" s="64"/>
      <c r="RMU53" s="61"/>
      <c r="RMV53" s="36"/>
      <c r="RMW53" s="11"/>
      <c r="RMX53" s="57"/>
      <c r="RMY53" s="62"/>
      <c r="RMZ53" s="63"/>
      <c r="RNA53" s="63"/>
      <c r="RNB53" s="63"/>
      <c r="RNC53" s="63"/>
      <c r="RND53" s="63"/>
      <c r="RNE53" s="63"/>
      <c r="RNF53" s="63"/>
      <c r="RNG53" s="63"/>
      <c r="RNH53" s="63"/>
      <c r="RNI53" s="63"/>
      <c r="RNJ53" s="63"/>
      <c r="RNK53" s="63"/>
      <c r="RNL53" s="64"/>
      <c r="RNM53" s="61"/>
      <c r="RNN53" s="36"/>
      <c r="RNO53" s="11"/>
      <c r="RNP53" s="57"/>
      <c r="RNQ53" s="62"/>
      <c r="RNR53" s="63"/>
      <c r="RNS53" s="63"/>
      <c r="RNT53" s="63"/>
      <c r="RNU53" s="63"/>
      <c r="RNV53" s="63"/>
      <c r="RNW53" s="63"/>
      <c r="RNX53" s="63"/>
      <c r="RNY53" s="63"/>
      <c r="RNZ53" s="63"/>
      <c r="ROA53" s="63"/>
      <c r="ROB53" s="63"/>
      <c r="ROC53" s="63"/>
      <c r="ROD53" s="64"/>
      <c r="ROE53" s="61"/>
      <c r="ROF53" s="36"/>
      <c r="ROG53" s="11"/>
      <c r="ROH53" s="57"/>
      <c r="ROI53" s="62"/>
      <c r="ROJ53" s="63"/>
      <c r="ROK53" s="63"/>
      <c r="ROL53" s="63"/>
      <c r="ROM53" s="63"/>
      <c r="RON53" s="63"/>
      <c r="ROO53" s="63"/>
      <c r="ROP53" s="63"/>
      <c r="ROQ53" s="63"/>
      <c r="ROR53" s="63"/>
      <c r="ROS53" s="63"/>
      <c r="ROT53" s="63"/>
      <c r="ROU53" s="63"/>
      <c r="ROV53" s="64"/>
      <c r="ROW53" s="61"/>
      <c r="ROX53" s="36"/>
      <c r="ROY53" s="11"/>
      <c r="ROZ53" s="57"/>
      <c r="RPA53" s="62"/>
      <c r="RPB53" s="63"/>
      <c r="RPC53" s="63"/>
      <c r="RPD53" s="63"/>
      <c r="RPE53" s="63"/>
      <c r="RPF53" s="63"/>
      <c r="RPG53" s="63"/>
      <c r="RPH53" s="63"/>
      <c r="RPI53" s="63"/>
      <c r="RPJ53" s="63"/>
      <c r="RPK53" s="63"/>
      <c r="RPL53" s="63"/>
      <c r="RPM53" s="63"/>
      <c r="RPN53" s="64"/>
      <c r="RPO53" s="61"/>
      <c r="RPP53" s="36"/>
      <c r="RPQ53" s="11"/>
      <c r="RPR53" s="57"/>
      <c r="RPS53" s="62"/>
      <c r="RPT53" s="63"/>
      <c r="RPU53" s="63"/>
      <c r="RPV53" s="63"/>
      <c r="RPW53" s="63"/>
      <c r="RPX53" s="63"/>
      <c r="RPY53" s="63"/>
      <c r="RPZ53" s="63"/>
      <c r="RQA53" s="63"/>
      <c r="RQB53" s="63"/>
      <c r="RQC53" s="63"/>
      <c r="RQD53" s="63"/>
      <c r="RQE53" s="63"/>
      <c r="RQF53" s="64"/>
      <c r="RQG53" s="61"/>
      <c r="RQH53" s="36"/>
      <c r="RQI53" s="11"/>
      <c r="RQJ53" s="57"/>
      <c r="RQK53" s="62"/>
      <c r="RQL53" s="63"/>
      <c r="RQM53" s="63"/>
      <c r="RQN53" s="63"/>
      <c r="RQO53" s="63"/>
      <c r="RQP53" s="63"/>
      <c r="RQQ53" s="63"/>
      <c r="RQR53" s="63"/>
      <c r="RQS53" s="63"/>
      <c r="RQT53" s="63"/>
      <c r="RQU53" s="63"/>
      <c r="RQV53" s="63"/>
      <c r="RQW53" s="63"/>
      <c r="RQX53" s="64"/>
      <c r="RQY53" s="61"/>
      <c r="RQZ53" s="36"/>
      <c r="RRA53" s="11"/>
      <c r="RRB53" s="57"/>
      <c r="RRC53" s="62"/>
      <c r="RRD53" s="63"/>
      <c r="RRE53" s="63"/>
      <c r="RRF53" s="63"/>
      <c r="RRG53" s="63"/>
      <c r="RRH53" s="63"/>
      <c r="RRI53" s="63"/>
      <c r="RRJ53" s="63"/>
      <c r="RRK53" s="63"/>
      <c r="RRL53" s="63"/>
      <c r="RRM53" s="63"/>
      <c r="RRN53" s="63"/>
      <c r="RRO53" s="63"/>
      <c r="RRP53" s="64"/>
      <c r="RRQ53" s="61"/>
      <c r="RRR53" s="36"/>
      <c r="RRS53" s="11"/>
      <c r="RRT53" s="57"/>
      <c r="RRU53" s="62"/>
      <c r="RRV53" s="63"/>
      <c r="RRW53" s="63"/>
      <c r="RRX53" s="63"/>
      <c r="RRY53" s="63"/>
      <c r="RRZ53" s="63"/>
      <c r="RSA53" s="63"/>
      <c r="RSB53" s="63"/>
      <c r="RSC53" s="63"/>
      <c r="RSD53" s="63"/>
      <c r="RSE53" s="63"/>
      <c r="RSF53" s="63"/>
      <c r="RSG53" s="63"/>
      <c r="RSH53" s="64"/>
      <c r="RSI53" s="61"/>
      <c r="RSJ53" s="36"/>
      <c r="RSK53" s="11"/>
      <c r="RSL53" s="57"/>
      <c r="RSM53" s="62"/>
      <c r="RSN53" s="63"/>
      <c r="RSO53" s="63"/>
      <c r="RSP53" s="63"/>
      <c r="RSQ53" s="63"/>
      <c r="RSR53" s="63"/>
      <c r="RSS53" s="63"/>
      <c r="RST53" s="63"/>
      <c r="RSU53" s="63"/>
      <c r="RSV53" s="63"/>
      <c r="RSW53" s="63"/>
      <c r="RSX53" s="63"/>
      <c r="RSY53" s="63"/>
      <c r="RSZ53" s="64"/>
      <c r="RTA53" s="61"/>
      <c r="RTB53" s="36"/>
      <c r="RTC53" s="11"/>
      <c r="RTD53" s="57"/>
      <c r="RTE53" s="62"/>
      <c r="RTF53" s="63"/>
      <c r="RTG53" s="63"/>
      <c r="RTH53" s="63"/>
      <c r="RTI53" s="63"/>
      <c r="RTJ53" s="63"/>
      <c r="RTK53" s="63"/>
      <c r="RTL53" s="63"/>
      <c r="RTM53" s="63"/>
      <c r="RTN53" s="63"/>
      <c r="RTO53" s="63"/>
      <c r="RTP53" s="63"/>
      <c r="RTQ53" s="63"/>
      <c r="RTR53" s="64"/>
      <c r="RTS53" s="61"/>
      <c r="RTT53" s="36"/>
      <c r="RTU53" s="11"/>
      <c r="RTV53" s="57"/>
      <c r="RTW53" s="62"/>
      <c r="RTX53" s="63"/>
      <c r="RTY53" s="63"/>
      <c r="RTZ53" s="63"/>
      <c r="RUA53" s="63"/>
      <c r="RUB53" s="63"/>
      <c r="RUC53" s="63"/>
      <c r="RUD53" s="63"/>
      <c r="RUE53" s="63"/>
      <c r="RUF53" s="63"/>
      <c r="RUG53" s="63"/>
      <c r="RUH53" s="63"/>
      <c r="RUI53" s="63"/>
      <c r="RUJ53" s="64"/>
      <c r="RUK53" s="61"/>
      <c r="RUL53" s="36"/>
      <c r="RUM53" s="11"/>
      <c r="RUN53" s="57"/>
      <c r="RUO53" s="62"/>
      <c r="RUP53" s="63"/>
      <c r="RUQ53" s="63"/>
      <c r="RUR53" s="63"/>
      <c r="RUS53" s="63"/>
      <c r="RUT53" s="63"/>
      <c r="RUU53" s="63"/>
      <c r="RUV53" s="63"/>
      <c r="RUW53" s="63"/>
      <c r="RUX53" s="63"/>
      <c r="RUY53" s="63"/>
      <c r="RUZ53" s="63"/>
      <c r="RVA53" s="63"/>
      <c r="RVB53" s="64"/>
      <c r="RVC53" s="61"/>
      <c r="RVD53" s="36"/>
      <c r="RVE53" s="11"/>
      <c r="RVF53" s="57"/>
      <c r="RVG53" s="62"/>
      <c r="RVH53" s="63"/>
      <c r="RVI53" s="63"/>
      <c r="RVJ53" s="63"/>
      <c r="RVK53" s="63"/>
      <c r="RVL53" s="63"/>
      <c r="RVM53" s="63"/>
      <c r="RVN53" s="63"/>
      <c r="RVO53" s="63"/>
      <c r="RVP53" s="63"/>
      <c r="RVQ53" s="63"/>
      <c r="RVR53" s="63"/>
      <c r="RVS53" s="63"/>
      <c r="RVT53" s="64"/>
      <c r="RVU53" s="61"/>
      <c r="RVV53" s="36"/>
      <c r="RVW53" s="11"/>
      <c r="RVX53" s="57"/>
      <c r="RVY53" s="62"/>
      <c r="RVZ53" s="63"/>
      <c r="RWA53" s="63"/>
      <c r="RWB53" s="63"/>
      <c r="RWC53" s="63"/>
      <c r="RWD53" s="63"/>
      <c r="RWE53" s="63"/>
      <c r="RWF53" s="63"/>
      <c r="RWG53" s="63"/>
      <c r="RWH53" s="63"/>
      <c r="RWI53" s="63"/>
      <c r="RWJ53" s="63"/>
      <c r="RWK53" s="63"/>
      <c r="RWL53" s="64"/>
      <c r="RWM53" s="61"/>
      <c r="RWN53" s="36"/>
      <c r="RWO53" s="11"/>
      <c r="RWP53" s="57"/>
      <c r="RWQ53" s="62"/>
      <c r="RWR53" s="63"/>
      <c r="RWS53" s="63"/>
      <c r="RWT53" s="63"/>
      <c r="RWU53" s="63"/>
      <c r="RWV53" s="63"/>
      <c r="RWW53" s="63"/>
      <c r="RWX53" s="63"/>
      <c r="RWY53" s="63"/>
      <c r="RWZ53" s="63"/>
      <c r="RXA53" s="63"/>
      <c r="RXB53" s="63"/>
      <c r="RXC53" s="63"/>
      <c r="RXD53" s="64"/>
      <c r="RXE53" s="61"/>
      <c r="RXF53" s="36"/>
      <c r="RXG53" s="11"/>
      <c r="RXH53" s="57"/>
      <c r="RXI53" s="62"/>
      <c r="RXJ53" s="63"/>
      <c r="RXK53" s="63"/>
      <c r="RXL53" s="63"/>
      <c r="RXM53" s="63"/>
      <c r="RXN53" s="63"/>
      <c r="RXO53" s="63"/>
      <c r="RXP53" s="63"/>
      <c r="RXQ53" s="63"/>
      <c r="RXR53" s="63"/>
      <c r="RXS53" s="63"/>
      <c r="RXT53" s="63"/>
      <c r="RXU53" s="63"/>
      <c r="RXV53" s="64"/>
      <c r="RXW53" s="61"/>
      <c r="RXX53" s="36"/>
      <c r="RXY53" s="11"/>
      <c r="RXZ53" s="57"/>
      <c r="RYA53" s="62"/>
      <c r="RYB53" s="63"/>
      <c r="RYC53" s="63"/>
      <c r="RYD53" s="63"/>
      <c r="RYE53" s="63"/>
      <c r="RYF53" s="63"/>
      <c r="RYG53" s="63"/>
      <c r="RYH53" s="63"/>
      <c r="RYI53" s="63"/>
      <c r="RYJ53" s="63"/>
      <c r="RYK53" s="63"/>
      <c r="RYL53" s="63"/>
      <c r="RYM53" s="63"/>
      <c r="RYN53" s="64"/>
      <c r="RYO53" s="61"/>
      <c r="RYP53" s="36"/>
      <c r="RYQ53" s="11"/>
      <c r="RYR53" s="57"/>
      <c r="RYS53" s="62"/>
      <c r="RYT53" s="63"/>
      <c r="RYU53" s="63"/>
      <c r="RYV53" s="63"/>
      <c r="RYW53" s="63"/>
      <c r="RYX53" s="63"/>
      <c r="RYY53" s="63"/>
      <c r="RYZ53" s="63"/>
      <c r="RZA53" s="63"/>
      <c r="RZB53" s="63"/>
      <c r="RZC53" s="63"/>
      <c r="RZD53" s="63"/>
      <c r="RZE53" s="63"/>
      <c r="RZF53" s="64"/>
      <c r="RZG53" s="61"/>
      <c r="RZH53" s="36"/>
      <c r="RZI53" s="11"/>
      <c r="RZJ53" s="57"/>
      <c r="RZK53" s="62"/>
      <c r="RZL53" s="63"/>
      <c r="RZM53" s="63"/>
      <c r="RZN53" s="63"/>
      <c r="RZO53" s="63"/>
      <c r="RZP53" s="63"/>
      <c r="RZQ53" s="63"/>
      <c r="RZR53" s="63"/>
      <c r="RZS53" s="63"/>
      <c r="RZT53" s="63"/>
      <c r="RZU53" s="63"/>
      <c r="RZV53" s="63"/>
      <c r="RZW53" s="63"/>
      <c r="RZX53" s="64"/>
      <c r="RZY53" s="61"/>
      <c r="RZZ53" s="36"/>
      <c r="SAA53" s="11"/>
      <c r="SAB53" s="57"/>
      <c r="SAC53" s="62"/>
      <c r="SAD53" s="63"/>
      <c r="SAE53" s="63"/>
      <c r="SAF53" s="63"/>
      <c r="SAG53" s="63"/>
      <c r="SAH53" s="63"/>
      <c r="SAI53" s="63"/>
      <c r="SAJ53" s="63"/>
      <c r="SAK53" s="63"/>
      <c r="SAL53" s="63"/>
      <c r="SAM53" s="63"/>
      <c r="SAN53" s="63"/>
      <c r="SAO53" s="63"/>
      <c r="SAP53" s="64"/>
      <c r="SAQ53" s="61"/>
      <c r="SAR53" s="36"/>
      <c r="SAS53" s="11"/>
      <c r="SAT53" s="57"/>
      <c r="SAU53" s="62"/>
      <c r="SAV53" s="63"/>
      <c r="SAW53" s="63"/>
      <c r="SAX53" s="63"/>
      <c r="SAY53" s="63"/>
      <c r="SAZ53" s="63"/>
      <c r="SBA53" s="63"/>
      <c r="SBB53" s="63"/>
      <c r="SBC53" s="63"/>
      <c r="SBD53" s="63"/>
      <c r="SBE53" s="63"/>
      <c r="SBF53" s="63"/>
      <c r="SBG53" s="63"/>
      <c r="SBH53" s="64"/>
      <c r="SBI53" s="61"/>
      <c r="SBJ53" s="36"/>
      <c r="SBK53" s="11"/>
      <c r="SBL53" s="57"/>
      <c r="SBM53" s="62"/>
      <c r="SBN53" s="63"/>
      <c r="SBO53" s="63"/>
      <c r="SBP53" s="63"/>
      <c r="SBQ53" s="63"/>
      <c r="SBR53" s="63"/>
      <c r="SBS53" s="63"/>
      <c r="SBT53" s="63"/>
      <c r="SBU53" s="63"/>
      <c r="SBV53" s="63"/>
      <c r="SBW53" s="63"/>
      <c r="SBX53" s="63"/>
      <c r="SBY53" s="63"/>
      <c r="SBZ53" s="64"/>
      <c r="SCA53" s="61"/>
      <c r="SCB53" s="36"/>
      <c r="SCC53" s="11"/>
      <c r="SCD53" s="57"/>
      <c r="SCE53" s="62"/>
      <c r="SCF53" s="63"/>
      <c r="SCG53" s="63"/>
      <c r="SCH53" s="63"/>
      <c r="SCI53" s="63"/>
      <c r="SCJ53" s="63"/>
      <c r="SCK53" s="63"/>
      <c r="SCL53" s="63"/>
      <c r="SCM53" s="63"/>
      <c r="SCN53" s="63"/>
      <c r="SCO53" s="63"/>
      <c r="SCP53" s="63"/>
      <c r="SCQ53" s="63"/>
      <c r="SCR53" s="64"/>
      <c r="SCS53" s="61"/>
      <c r="SCT53" s="36"/>
      <c r="SCU53" s="11"/>
      <c r="SCV53" s="57"/>
      <c r="SCW53" s="62"/>
      <c r="SCX53" s="63"/>
      <c r="SCY53" s="63"/>
      <c r="SCZ53" s="63"/>
      <c r="SDA53" s="63"/>
      <c r="SDB53" s="63"/>
      <c r="SDC53" s="63"/>
      <c r="SDD53" s="63"/>
      <c r="SDE53" s="63"/>
      <c r="SDF53" s="63"/>
      <c r="SDG53" s="63"/>
      <c r="SDH53" s="63"/>
      <c r="SDI53" s="63"/>
      <c r="SDJ53" s="64"/>
      <c r="SDK53" s="61"/>
      <c r="SDL53" s="36"/>
      <c r="SDM53" s="11"/>
      <c r="SDN53" s="57"/>
      <c r="SDO53" s="62"/>
      <c r="SDP53" s="63"/>
      <c r="SDQ53" s="63"/>
      <c r="SDR53" s="63"/>
      <c r="SDS53" s="63"/>
      <c r="SDT53" s="63"/>
      <c r="SDU53" s="63"/>
      <c r="SDV53" s="63"/>
      <c r="SDW53" s="63"/>
      <c r="SDX53" s="63"/>
      <c r="SDY53" s="63"/>
      <c r="SDZ53" s="63"/>
      <c r="SEA53" s="63"/>
      <c r="SEB53" s="64"/>
      <c r="SEC53" s="61"/>
      <c r="SED53" s="36"/>
      <c r="SEE53" s="11"/>
      <c r="SEF53" s="57"/>
      <c r="SEG53" s="62"/>
      <c r="SEH53" s="63"/>
      <c r="SEI53" s="63"/>
      <c r="SEJ53" s="63"/>
      <c r="SEK53" s="63"/>
      <c r="SEL53" s="63"/>
      <c r="SEM53" s="63"/>
      <c r="SEN53" s="63"/>
      <c r="SEO53" s="63"/>
      <c r="SEP53" s="63"/>
      <c r="SEQ53" s="63"/>
      <c r="SER53" s="63"/>
      <c r="SES53" s="63"/>
      <c r="SET53" s="64"/>
      <c r="SEU53" s="61"/>
      <c r="SEV53" s="36"/>
      <c r="SEW53" s="11"/>
      <c r="SEX53" s="57"/>
      <c r="SEY53" s="62"/>
      <c r="SEZ53" s="63"/>
      <c r="SFA53" s="63"/>
      <c r="SFB53" s="63"/>
      <c r="SFC53" s="63"/>
      <c r="SFD53" s="63"/>
      <c r="SFE53" s="63"/>
      <c r="SFF53" s="63"/>
      <c r="SFG53" s="63"/>
      <c r="SFH53" s="63"/>
      <c r="SFI53" s="63"/>
      <c r="SFJ53" s="63"/>
      <c r="SFK53" s="63"/>
      <c r="SFL53" s="64"/>
      <c r="SFM53" s="61"/>
      <c r="SFN53" s="36"/>
      <c r="SFO53" s="11"/>
      <c r="SFP53" s="57"/>
      <c r="SFQ53" s="62"/>
      <c r="SFR53" s="63"/>
      <c r="SFS53" s="63"/>
      <c r="SFT53" s="63"/>
      <c r="SFU53" s="63"/>
      <c r="SFV53" s="63"/>
      <c r="SFW53" s="63"/>
      <c r="SFX53" s="63"/>
      <c r="SFY53" s="63"/>
      <c r="SFZ53" s="63"/>
      <c r="SGA53" s="63"/>
      <c r="SGB53" s="63"/>
      <c r="SGC53" s="63"/>
      <c r="SGD53" s="64"/>
      <c r="SGE53" s="61"/>
      <c r="SGF53" s="36"/>
      <c r="SGG53" s="11"/>
      <c r="SGH53" s="57"/>
      <c r="SGI53" s="62"/>
      <c r="SGJ53" s="63"/>
      <c r="SGK53" s="63"/>
      <c r="SGL53" s="63"/>
      <c r="SGM53" s="63"/>
      <c r="SGN53" s="63"/>
      <c r="SGO53" s="63"/>
      <c r="SGP53" s="63"/>
      <c r="SGQ53" s="63"/>
      <c r="SGR53" s="63"/>
      <c r="SGS53" s="63"/>
      <c r="SGT53" s="63"/>
      <c r="SGU53" s="63"/>
      <c r="SGV53" s="64"/>
      <c r="SGW53" s="61"/>
      <c r="SGX53" s="36"/>
      <c r="SGY53" s="11"/>
      <c r="SGZ53" s="57"/>
      <c r="SHA53" s="62"/>
      <c r="SHB53" s="63"/>
      <c r="SHC53" s="63"/>
      <c r="SHD53" s="63"/>
      <c r="SHE53" s="63"/>
      <c r="SHF53" s="63"/>
      <c r="SHG53" s="63"/>
      <c r="SHH53" s="63"/>
      <c r="SHI53" s="63"/>
      <c r="SHJ53" s="63"/>
      <c r="SHK53" s="63"/>
      <c r="SHL53" s="63"/>
      <c r="SHM53" s="63"/>
      <c r="SHN53" s="64"/>
      <c r="SHO53" s="61"/>
      <c r="SHP53" s="36"/>
      <c r="SHQ53" s="11"/>
      <c r="SHR53" s="57"/>
      <c r="SHS53" s="62"/>
      <c r="SHT53" s="63"/>
      <c r="SHU53" s="63"/>
      <c r="SHV53" s="63"/>
      <c r="SHW53" s="63"/>
      <c r="SHX53" s="63"/>
      <c r="SHY53" s="63"/>
      <c r="SHZ53" s="63"/>
      <c r="SIA53" s="63"/>
      <c r="SIB53" s="63"/>
      <c r="SIC53" s="63"/>
      <c r="SID53" s="63"/>
      <c r="SIE53" s="63"/>
      <c r="SIF53" s="64"/>
      <c r="SIG53" s="61"/>
      <c r="SIH53" s="36"/>
      <c r="SII53" s="11"/>
      <c r="SIJ53" s="57"/>
      <c r="SIK53" s="62"/>
      <c r="SIL53" s="63"/>
      <c r="SIM53" s="63"/>
      <c r="SIN53" s="63"/>
      <c r="SIO53" s="63"/>
      <c r="SIP53" s="63"/>
      <c r="SIQ53" s="63"/>
      <c r="SIR53" s="63"/>
      <c r="SIS53" s="63"/>
      <c r="SIT53" s="63"/>
      <c r="SIU53" s="63"/>
      <c r="SIV53" s="63"/>
      <c r="SIW53" s="63"/>
      <c r="SIX53" s="64"/>
      <c r="SIY53" s="61"/>
      <c r="SIZ53" s="36"/>
      <c r="SJA53" s="11"/>
      <c r="SJB53" s="57"/>
      <c r="SJC53" s="62"/>
      <c r="SJD53" s="63"/>
      <c r="SJE53" s="63"/>
      <c r="SJF53" s="63"/>
      <c r="SJG53" s="63"/>
      <c r="SJH53" s="63"/>
      <c r="SJI53" s="63"/>
      <c r="SJJ53" s="63"/>
      <c r="SJK53" s="63"/>
      <c r="SJL53" s="63"/>
      <c r="SJM53" s="63"/>
      <c r="SJN53" s="63"/>
      <c r="SJO53" s="63"/>
      <c r="SJP53" s="64"/>
      <c r="SJQ53" s="61"/>
      <c r="SJR53" s="36"/>
      <c r="SJS53" s="11"/>
      <c r="SJT53" s="57"/>
      <c r="SJU53" s="62"/>
      <c r="SJV53" s="63"/>
      <c r="SJW53" s="63"/>
      <c r="SJX53" s="63"/>
      <c r="SJY53" s="63"/>
      <c r="SJZ53" s="63"/>
      <c r="SKA53" s="63"/>
      <c r="SKB53" s="63"/>
      <c r="SKC53" s="63"/>
      <c r="SKD53" s="63"/>
      <c r="SKE53" s="63"/>
      <c r="SKF53" s="63"/>
      <c r="SKG53" s="63"/>
      <c r="SKH53" s="64"/>
      <c r="SKI53" s="61"/>
      <c r="SKJ53" s="36"/>
      <c r="SKK53" s="11"/>
      <c r="SKL53" s="57"/>
      <c r="SKM53" s="62"/>
      <c r="SKN53" s="63"/>
      <c r="SKO53" s="63"/>
      <c r="SKP53" s="63"/>
      <c r="SKQ53" s="63"/>
      <c r="SKR53" s="63"/>
      <c r="SKS53" s="63"/>
      <c r="SKT53" s="63"/>
      <c r="SKU53" s="63"/>
      <c r="SKV53" s="63"/>
      <c r="SKW53" s="63"/>
      <c r="SKX53" s="63"/>
      <c r="SKY53" s="63"/>
      <c r="SKZ53" s="64"/>
      <c r="SLA53" s="61"/>
      <c r="SLB53" s="36"/>
      <c r="SLC53" s="11"/>
      <c r="SLD53" s="57"/>
      <c r="SLE53" s="62"/>
      <c r="SLF53" s="63"/>
      <c r="SLG53" s="63"/>
      <c r="SLH53" s="63"/>
      <c r="SLI53" s="63"/>
      <c r="SLJ53" s="63"/>
      <c r="SLK53" s="63"/>
      <c r="SLL53" s="63"/>
      <c r="SLM53" s="63"/>
      <c r="SLN53" s="63"/>
      <c r="SLO53" s="63"/>
      <c r="SLP53" s="63"/>
      <c r="SLQ53" s="63"/>
      <c r="SLR53" s="64"/>
      <c r="SLS53" s="61"/>
      <c r="SLT53" s="36"/>
      <c r="SLU53" s="11"/>
      <c r="SLV53" s="57"/>
      <c r="SLW53" s="62"/>
      <c r="SLX53" s="63"/>
      <c r="SLY53" s="63"/>
      <c r="SLZ53" s="63"/>
      <c r="SMA53" s="63"/>
      <c r="SMB53" s="63"/>
      <c r="SMC53" s="63"/>
      <c r="SMD53" s="63"/>
      <c r="SME53" s="63"/>
      <c r="SMF53" s="63"/>
      <c r="SMG53" s="63"/>
      <c r="SMH53" s="63"/>
      <c r="SMI53" s="63"/>
      <c r="SMJ53" s="64"/>
      <c r="SMK53" s="61"/>
      <c r="SML53" s="36"/>
      <c r="SMM53" s="11"/>
      <c r="SMN53" s="57"/>
      <c r="SMO53" s="62"/>
      <c r="SMP53" s="63"/>
      <c r="SMQ53" s="63"/>
      <c r="SMR53" s="63"/>
      <c r="SMS53" s="63"/>
      <c r="SMT53" s="63"/>
      <c r="SMU53" s="63"/>
      <c r="SMV53" s="63"/>
      <c r="SMW53" s="63"/>
      <c r="SMX53" s="63"/>
      <c r="SMY53" s="63"/>
      <c r="SMZ53" s="63"/>
      <c r="SNA53" s="63"/>
      <c r="SNB53" s="64"/>
      <c r="SNC53" s="61"/>
      <c r="SND53" s="36"/>
      <c r="SNE53" s="11"/>
      <c r="SNF53" s="57"/>
      <c r="SNG53" s="62"/>
      <c r="SNH53" s="63"/>
      <c r="SNI53" s="63"/>
      <c r="SNJ53" s="63"/>
      <c r="SNK53" s="63"/>
      <c r="SNL53" s="63"/>
      <c r="SNM53" s="63"/>
      <c r="SNN53" s="63"/>
      <c r="SNO53" s="63"/>
      <c r="SNP53" s="63"/>
      <c r="SNQ53" s="63"/>
      <c r="SNR53" s="63"/>
      <c r="SNS53" s="63"/>
      <c r="SNT53" s="64"/>
      <c r="SNU53" s="61"/>
      <c r="SNV53" s="36"/>
      <c r="SNW53" s="11"/>
      <c r="SNX53" s="57"/>
      <c r="SNY53" s="62"/>
      <c r="SNZ53" s="63"/>
      <c r="SOA53" s="63"/>
      <c r="SOB53" s="63"/>
      <c r="SOC53" s="63"/>
      <c r="SOD53" s="63"/>
      <c r="SOE53" s="63"/>
      <c r="SOF53" s="63"/>
      <c r="SOG53" s="63"/>
      <c r="SOH53" s="63"/>
      <c r="SOI53" s="63"/>
      <c r="SOJ53" s="63"/>
      <c r="SOK53" s="63"/>
      <c r="SOL53" s="64"/>
      <c r="SOM53" s="61"/>
      <c r="SON53" s="36"/>
      <c r="SOO53" s="11"/>
      <c r="SOP53" s="57"/>
      <c r="SOQ53" s="62"/>
      <c r="SOR53" s="63"/>
      <c r="SOS53" s="63"/>
      <c r="SOT53" s="63"/>
      <c r="SOU53" s="63"/>
      <c r="SOV53" s="63"/>
      <c r="SOW53" s="63"/>
      <c r="SOX53" s="63"/>
      <c r="SOY53" s="63"/>
      <c r="SOZ53" s="63"/>
      <c r="SPA53" s="63"/>
      <c r="SPB53" s="63"/>
      <c r="SPC53" s="63"/>
      <c r="SPD53" s="64"/>
      <c r="SPE53" s="61"/>
      <c r="SPF53" s="36"/>
      <c r="SPG53" s="11"/>
      <c r="SPH53" s="57"/>
      <c r="SPI53" s="62"/>
      <c r="SPJ53" s="63"/>
      <c r="SPK53" s="63"/>
      <c r="SPL53" s="63"/>
      <c r="SPM53" s="63"/>
      <c r="SPN53" s="63"/>
      <c r="SPO53" s="63"/>
      <c r="SPP53" s="63"/>
      <c r="SPQ53" s="63"/>
      <c r="SPR53" s="63"/>
      <c r="SPS53" s="63"/>
      <c r="SPT53" s="63"/>
      <c r="SPU53" s="63"/>
      <c r="SPV53" s="64"/>
      <c r="SPW53" s="61"/>
      <c r="SPX53" s="36"/>
      <c r="SPY53" s="11"/>
      <c r="SPZ53" s="57"/>
      <c r="SQA53" s="62"/>
      <c r="SQB53" s="63"/>
      <c r="SQC53" s="63"/>
      <c r="SQD53" s="63"/>
      <c r="SQE53" s="63"/>
      <c r="SQF53" s="63"/>
      <c r="SQG53" s="63"/>
      <c r="SQH53" s="63"/>
      <c r="SQI53" s="63"/>
      <c r="SQJ53" s="63"/>
      <c r="SQK53" s="63"/>
      <c r="SQL53" s="63"/>
      <c r="SQM53" s="63"/>
      <c r="SQN53" s="64"/>
      <c r="SQO53" s="61"/>
      <c r="SQP53" s="36"/>
      <c r="SQQ53" s="11"/>
      <c r="SQR53" s="57"/>
      <c r="SQS53" s="62"/>
      <c r="SQT53" s="63"/>
      <c r="SQU53" s="63"/>
      <c r="SQV53" s="63"/>
      <c r="SQW53" s="63"/>
      <c r="SQX53" s="63"/>
      <c r="SQY53" s="63"/>
      <c r="SQZ53" s="63"/>
      <c r="SRA53" s="63"/>
      <c r="SRB53" s="63"/>
      <c r="SRC53" s="63"/>
      <c r="SRD53" s="63"/>
      <c r="SRE53" s="63"/>
      <c r="SRF53" s="64"/>
      <c r="SRG53" s="61"/>
      <c r="SRH53" s="36"/>
      <c r="SRI53" s="11"/>
      <c r="SRJ53" s="57"/>
      <c r="SRK53" s="62"/>
      <c r="SRL53" s="63"/>
      <c r="SRM53" s="63"/>
      <c r="SRN53" s="63"/>
      <c r="SRO53" s="63"/>
      <c r="SRP53" s="63"/>
      <c r="SRQ53" s="63"/>
      <c r="SRR53" s="63"/>
      <c r="SRS53" s="63"/>
      <c r="SRT53" s="63"/>
      <c r="SRU53" s="63"/>
      <c r="SRV53" s="63"/>
      <c r="SRW53" s="63"/>
      <c r="SRX53" s="64"/>
      <c r="SRY53" s="61"/>
      <c r="SRZ53" s="36"/>
      <c r="SSA53" s="11"/>
      <c r="SSB53" s="57"/>
      <c r="SSC53" s="62"/>
      <c r="SSD53" s="63"/>
      <c r="SSE53" s="63"/>
      <c r="SSF53" s="63"/>
      <c r="SSG53" s="63"/>
      <c r="SSH53" s="63"/>
      <c r="SSI53" s="63"/>
      <c r="SSJ53" s="63"/>
      <c r="SSK53" s="63"/>
      <c r="SSL53" s="63"/>
      <c r="SSM53" s="63"/>
      <c r="SSN53" s="63"/>
      <c r="SSO53" s="63"/>
      <c r="SSP53" s="64"/>
      <c r="SSQ53" s="61"/>
      <c r="SSR53" s="36"/>
      <c r="SSS53" s="11"/>
      <c r="SST53" s="57"/>
      <c r="SSU53" s="62"/>
      <c r="SSV53" s="63"/>
      <c r="SSW53" s="63"/>
      <c r="SSX53" s="63"/>
      <c r="SSY53" s="63"/>
      <c r="SSZ53" s="63"/>
      <c r="STA53" s="63"/>
      <c r="STB53" s="63"/>
      <c r="STC53" s="63"/>
      <c r="STD53" s="63"/>
      <c r="STE53" s="63"/>
      <c r="STF53" s="63"/>
      <c r="STG53" s="63"/>
      <c r="STH53" s="64"/>
      <c r="STI53" s="61"/>
      <c r="STJ53" s="36"/>
      <c r="STK53" s="11"/>
      <c r="STL53" s="57"/>
      <c r="STM53" s="62"/>
      <c r="STN53" s="63"/>
      <c r="STO53" s="63"/>
      <c r="STP53" s="63"/>
      <c r="STQ53" s="63"/>
      <c r="STR53" s="63"/>
      <c r="STS53" s="63"/>
      <c r="STT53" s="63"/>
      <c r="STU53" s="63"/>
      <c r="STV53" s="63"/>
      <c r="STW53" s="63"/>
      <c r="STX53" s="63"/>
      <c r="STY53" s="63"/>
      <c r="STZ53" s="64"/>
      <c r="SUA53" s="61"/>
      <c r="SUB53" s="36"/>
      <c r="SUC53" s="11"/>
      <c r="SUD53" s="57"/>
      <c r="SUE53" s="62"/>
      <c r="SUF53" s="63"/>
      <c r="SUG53" s="63"/>
      <c r="SUH53" s="63"/>
      <c r="SUI53" s="63"/>
      <c r="SUJ53" s="63"/>
      <c r="SUK53" s="63"/>
      <c r="SUL53" s="63"/>
      <c r="SUM53" s="63"/>
      <c r="SUN53" s="63"/>
      <c r="SUO53" s="63"/>
      <c r="SUP53" s="63"/>
      <c r="SUQ53" s="63"/>
      <c r="SUR53" s="64"/>
      <c r="SUS53" s="61"/>
      <c r="SUT53" s="36"/>
      <c r="SUU53" s="11"/>
      <c r="SUV53" s="57"/>
      <c r="SUW53" s="62"/>
      <c r="SUX53" s="63"/>
      <c r="SUY53" s="63"/>
      <c r="SUZ53" s="63"/>
      <c r="SVA53" s="63"/>
      <c r="SVB53" s="63"/>
      <c r="SVC53" s="63"/>
      <c r="SVD53" s="63"/>
      <c r="SVE53" s="63"/>
      <c r="SVF53" s="63"/>
      <c r="SVG53" s="63"/>
      <c r="SVH53" s="63"/>
      <c r="SVI53" s="63"/>
      <c r="SVJ53" s="64"/>
      <c r="SVK53" s="61"/>
      <c r="SVL53" s="36"/>
      <c r="SVM53" s="11"/>
      <c r="SVN53" s="57"/>
      <c r="SVO53" s="62"/>
      <c r="SVP53" s="63"/>
      <c r="SVQ53" s="63"/>
      <c r="SVR53" s="63"/>
      <c r="SVS53" s="63"/>
      <c r="SVT53" s="63"/>
      <c r="SVU53" s="63"/>
      <c r="SVV53" s="63"/>
      <c r="SVW53" s="63"/>
      <c r="SVX53" s="63"/>
      <c r="SVY53" s="63"/>
      <c r="SVZ53" s="63"/>
      <c r="SWA53" s="63"/>
      <c r="SWB53" s="64"/>
      <c r="SWC53" s="61"/>
      <c r="SWD53" s="36"/>
      <c r="SWE53" s="11"/>
      <c r="SWF53" s="57"/>
      <c r="SWG53" s="62"/>
      <c r="SWH53" s="63"/>
      <c r="SWI53" s="63"/>
      <c r="SWJ53" s="63"/>
      <c r="SWK53" s="63"/>
      <c r="SWL53" s="63"/>
      <c r="SWM53" s="63"/>
      <c r="SWN53" s="63"/>
      <c r="SWO53" s="63"/>
      <c r="SWP53" s="63"/>
      <c r="SWQ53" s="63"/>
      <c r="SWR53" s="63"/>
      <c r="SWS53" s="63"/>
      <c r="SWT53" s="64"/>
      <c r="SWU53" s="61"/>
      <c r="SWV53" s="36"/>
      <c r="SWW53" s="11"/>
      <c r="SWX53" s="57"/>
      <c r="SWY53" s="62"/>
      <c r="SWZ53" s="63"/>
      <c r="SXA53" s="63"/>
      <c r="SXB53" s="63"/>
      <c r="SXC53" s="63"/>
      <c r="SXD53" s="63"/>
      <c r="SXE53" s="63"/>
      <c r="SXF53" s="63"/>
      <c r="SXG53" s="63"/>
      <c r="SXH53" s="63"/>
      <c r="SXI53" s="63"/>
      <c r="SXJ53" s="63"/>
      <c r="SXK53" s="63"/>
      <c r="SXL53" s="64"/>
      <c r="SXM53" s="61"/>
      <c r="SXN53" s="36"/>
      <c r="SXO53" s="11"/>
      <c r="SXP53" s="57"/>
      <c r="SXQ53" s="62"/>
      <c r="SXR53" s="63"/>
      <c r="SXS53" s="63"/>
      <c r="SXT53" s="63"/>
      <c r="SXU53" s="63"/>
      <c r="SXV53" s="63"/>
      <c r="SXW53" s="63"/>
      <c r="SXX53" s="63"/>
      <c r="SXY53" s="63"/>
      <c r="SXZ53" s="63"/>
      <c r="SYA53" s="63"/>
      <c r="SYB53" s="63"/>
      <c r="SYC53" s="63"/>
      <c r="SYD53" s="64"/>
      <c r="SYE53" s="61"/>
      <c r="SYF53" s="36"/>
      <c r="SYG53" s="11"/>
      <c r="SYH53" s="57"/>
      <c r="SYI53" s="62"/>
      <c r="SYJ53" s="63"/>
      <c r="SYK53" s="63"/>
      <c r="SYL53" s="63"/>
      <c r="SYM53" s="63"/>
      <c r="SYN53" s="63"/>
      <c r="SYO53" s="63"/>
      <c r="SYP53" s="63"/>
      <c r="SYQ53" s="63"/>
      <c r="SYR53" s="63"/>
      <c r="SYS53" s="63"/>
      <c r="SYT53" s="63"/>
      <c r="SYU53" s="63"/>
      <c r="SYV53" s="64"/>
      <c r="SYW53" s="61"/>
      <c r="SYX53" s="36"/>
      <c r="SYY53" s="11"/>
      <c r="SYZ53" s="57"/>
      <c r="SZA53" s="62"/>
      <c r="SZB53" s="63"/>
      <c r="SZC53" s="63"/>
      <c r="SZD53" s="63"/>
      <c r="SZE53" s="63"/>
      <c r="SZF53" s="63"/>
      <c r="SZG53" s="63"/>
      <c r="SZH53" s="63"/>
      <c r="SZI53" s="63"/>
      <c r="SZJ53" s="63"/>
      <c r="SZK53" s="63"/>
      <c r="SZL53" s="63"/>
      <c r="SZM53" s="63"/>
      <c r="SZN53" s="64"/>
      <c r="SZO53" s="61"/>
      <c r="SZP53" s="36"/>
      <c r="SZQ53" s="11"/>
      <c r="SZR53" s="57"/>
      <c r="SZS53" s="62"/>
      <c r="SZT53" s="63"/>
      <c r="SZU53" s="63"/>
      <c r="SZV53" s="63"/>
      <c r="SZW53" s="63"/>
      <c r="SZX53" s="63"/>
      <c r="SZY53" s="63"/>
      <c r="SZZ53" s="63"/>
      <c r="TAA53" s="63"/>
      <c r="TAB53" s="63"/>
      <c r="TAC53" s="63"/>
      <c r="TAD53" s="63"/>
      <c r="TAE53" s="63"/>
      <c r="TAF53" s="64"/>
      <c r="TAG53" s="61"/>
      <c r="TAH53" s="36"/>
      <c r="TAI53" s="11"/>
      <c r="TAJ53" s="57"/>
      <c r="TAK53" s="62"/>
      <c r="TAL53" s="63"/>
      <c r="TAM53" s="63"/>
      <c r="TAN53" s="63"/>
      <c r="TAO53" s="63"/>
      <c r="TAP53" s="63"/>
      <c r="TAQ53" s="63"/>
      <c r="TAR53" s="63"/>
      <c r="TAS53" s="63"/>
      <c r="TAT53" s="63"/>
      <c r="TAU53" s="63"/>
      <c r="TAV53" s="63"/>
      <c r="TAW53" s="63"/>
      <c r="TAX53" s="64"/>
      <c r="TAY53" s="61"/>
      <c r="TAZ53" s="36"/>
      <c r="TBA53" s="11"/>
      <c r="TBB53" s="57"/>
      <c r="TBC53" s="62"/>
      <c r="TBD53" s="63"/>
      <c r="TBE53" s="63"/>
      <c r="TBF53" s="63"/>
      <c r="TBG53" s="63"/>
      <c r="TBH53" s="63"/>
      <c r="TBI53" s="63"/>
      <c r="TBJ53" s="63"/>
      <c r="TBK53" s="63"/>
      <c r="TBL53" s="63"/>
      <c r="TBM53" s="63"/>
      <c r="TBN53" s="63"/>
      <c r="TBO53" s="63"/>
      <c r="TBP53" s="64"/>
      <c r="TBQ53" s="61"/>
      <c r="TBR53" s="36"/>
      <c r="TBS53" s="11"/>
      <c r="TBT53" s="57"/>
      <c r="TBU53" s="62"/>
      <c r="TBV53" s="63"/>
      <c r="TBW53" s="63"/>
      <c r="TBX53" s="63"/>
      <c r="TBY53" s="63"/>
      <c r="TBZ53" s="63"/>
      <c r="TCA53" s="63"/>
      <c r="TCB53" s="63"/>
      <c r="TCC53" s="63"/>
      <c r="TCD53" s="63"/>
      <c r="TCE53" s="63"/>
      <c r="TCF53" s="63"/>
      <c r="TCG53" s="63"/>
      <c r="TCH53" s="64"/>
      <c r="TCI53" s="61"/>
      <c r="TCJ53" s="36"/>
      <c r="TCK53" s="11"/>
      <c r="TCL53" s="57"/>
      <c r="TCM53" s="62"/>
      <c r="TCN53" s="63"/>
      <c r="TCO53" s="63"/>
      <c r="TCP53" s="63"/>
      <c r="TCQ53" s="63"/>
      <c r="TCR53" s="63"/>
      <c r="TCS53" s="63"/>
      <c r="TCT53" s="63"/>
      <c r="TCU53" s="63"/>
      <c r="TCV53" s="63"/>
      <c r="TCW53" s="63"/>
      <c r="TCX53" s="63"/>
      <c r="TCY53" s="63"/>
      <c r="TCZ53" s="64"/>
      <c r="TDA53" s="61"/>
      <c r="TDB53" s="36"/>
      <c r="TDC53" s="11"/>
      <c r="TDD53" s="57"/>
      <c r="TDE53" s="62"/>
      <c r="TDF53" s="63"/>
      <c r="TDG53" s="63"/>
      <c r="TDH53" s="63"/>
      <c r="TDI53" s="63"/>
      <c r="TDJ53" s="63"/>
      <c r="TDK53" s="63"/>
      <c r="TDL53" s="63"/>
      <c r="TDM53" s="63"/>
      <c r="TDN53" s="63"/>
      <c r="TDO53" s="63"/>
      <c r="TDP53" s="63"/>
      <c r="TDQ53" s="63"/>
      <c r="TDR53" s="64"/>
      <c r="TDS53" s="61"/>
      <c r="TDT53" s="36"/>
      <c r="TDU53" s="11"/>
      <c r="TDV53" s="57"/>
      <c r="TDW53" s="62"/>
      <c r="TDX53" s="63"/>
      <c r="TDY53" s="63"/>
      <c r="TDZ53" s="63"/>
      <c r="TEA53" s="63"/>
      <c r="TEB53" s="63"/>
      <c r="TEC53" s="63"/>
      <c r="TED53" s="63"/>
      <c r="TEE53" s="63"/>
      <c r="TEF53" s="63"/>
      <c r="TEG53" s="63"/>
      <c r="TEH53" s="63"/>
      <c r="TEI53" s="63"/>
      <c r="TEJ53" s="64"/>
      <c r="TEK53" s="61"/>
      <c r="TEL53" s="36"/>
      <c r="TEM53" s="11"/>
      <c r="TEN53" s="57"/>
      <c r="TEO53" s="62"/>
      <c r="TEP53" s="63"/>
      <c r="TEQ53" s="63"/>
      <c r="TER53" s="63"/>
      <c r="TES53" s="63"/>
      <c r="TET53" s="63"/>
      <c r="TEU53" s="63"/>
      <c r="TEV53" s="63"/>
      <c r="TEW53" s="63"/>
      <c r="TEX53" s="63"/>
      <c r="TEY53" s="63"/>
      <c r="TEZ53" s="63"/>
      <c r="TFA53" s="63"/>
      <c r="TFB53" s="64"/>
      <c r="TFC53" s="61"/>
      <c r="TFD53" s="36"/>
      <c r="TFE53" s="11"/>
      <c r="TFF53" s="57"/>
      <c r="TFG53" s="62"/>
      <c r="TFH53" s="63"/>
      <c r="TFI53" s="63"/>
      <c r="TFJ53" s="63"/>
      <c r="TFK53" s="63"/>
      <c r="TFL53" s="63"/>
      <c r="TFM53" s="63"/>
      <c r="TFN53" s="63"/>
      <c r="TFO53" s="63"/>
      <c r="TFP53" s="63"/>
      <c r="TFQ53" s="63"/>
      <c r="TFR53" s="63"/>
      <c r="TFS53" s="63"/>
      <c r="TFT53" s="64"/>
      <c r="TFU53" s="61"/>
      <c r="TFV53" s="36"/>
      <c r="TFW53" s="11"/>
      <c r="TFX53" s="57"/>
      <c r="TFY53" s="62"/>
      <c r="TFZ53" s="63"/>
      <c r="TGA53" s="63"/>
      <c r="TGB53" s="63"/>
      <c r="TGC53" s="63"/>
      <c r="TGD53" s="63"/>
      <c r="TGE53" s="63"/>
      <c r="TGF53" s="63"/>
      <c r="TGG53" s="63"/>
      <c r="TGH53" s="63"/>
      <c r="TGI53" s="63"/>
      <c r="TGJ53" s="63"/>
      <c r="TGK53" s="63"/>
      <c r="TGL53" s="64"/>
      <c r="TGM53" s="61"/>
      <c r="TGN53" s="36"/>
      <c r="TGO53" s="11"/>
      <c r="TGP53" s="57"/>
      <c r="TGQ53" s="62"/>
      <c r="TGR53" s="63"/>
      <c r="TGS53" s="63"/>
      <c r="TGT53" s="63"/>
      <c r="TGU53" s="63"/>
      <c r="TGV53" s="63"/>
      <c r="TGW53" s="63"/>
      <c r="TGX53" s="63"/>
      <c r="TGY53" s="63"/>
      <c r="TGZ53" s="63"/>
      <c r="THA53" s="63"/>
      <c r="THB53" s="63"/>
      <c r="THC53" s="63"/>
      <c r="THD53" s="64"/>
      <c r="THE53" s="61"/>
      <c r="THF53" s="36"/>
      <c r="THG53" s="11"/>
      <c r="THH53" s="57"/>
      <c r="THI53" s="62"/>
      <c r="THJ53" s="63"/>
      <c r="THK53" s="63"/>
      <c r="THL53" s="63"/>
      <c r="THM53" s="63"/>
      <c r="THN53" s="63"/>
      <c r="THO53" s="63"/>
      <c r="THP53" s="63"/>
      <c r="THQ53" s="63"/>
      <c r="THR53" s="63"/>
      <c r="THS53" s="63"/>
      <c r="THT53" s="63"/>
      <c r="THU53" s="63"/>
      <c r="THV53" s="64"/>
      <c r="THW53" s="61"/>
      <c r="THX53" s="36"/>
      <c r="THY53" s="11"/>
      <c r="THZ53" s="57"/>
      <c r="TIA53" s="62"/>
      <c r="TIB53" s="63"/>
      <c r="TIC53" s="63"/>
      <c r="TID53" s="63"/>
      <c r="TIE53" s="63"/>
      <c r="TIF53" s="63"/>
      <c r="TIG53" s="63"/>
      <c r="TIH53" s="63"/>
      <c r="TII53" s="63"/>
      <c r="TIJ53" s="63"/>
      <c r="TIK53" s="63"/>
      <c r="TIL53" s="63"/>
      <c r="TIM53" s="63"/>
      <c r="TIN53" s="64"/>
      <c r="TIO53" s="61"/>
      <c r="TIP53" s="36"/>
      <c r="TIQ53" s="11"/>
      <c r="TIR53" s="57"/>
      <c r="TIS53" s="62"/>
      <c r="TIT53" s="63"/>
      <c r="TIU53" s="63"/>
      <c r="TIV53" s="63"/>
      <c r="TIW53" s="63"/>
      <c r="TIX53" s="63"/>
      <c r="TIY53" s="63"/>
      <c r="TIZ53" s="63"/>
      <c r="TJA53" s="63"/>
      <c r="TJB53" s="63"/>
      <c r="TJC53" s="63"/>
      <c r="TJD53" s="63"/>
      <c r="TJE53" s="63"/>
      <c r="TJF53" s="64"/>
      <c r="TJG53" s="61"/>
      <c r="TJH53" s="36"/>
      <c r="TJI53" s="11"/>
      <c r="TJJ53" s="57"/>
      <c r="TJK53" s="62"/>
      <c r="TJL53" s="63"/>
      <c r="TJM53" s="63"/>
      <c r="TJN53" s="63"/>
      <c r="TJO53" s="63"/>
      <c r="TJP53" s="63"/>
      <c r="TJQ53" s="63"/>
      <c r="TJR53" s="63"/>
      <c r="TJS53" s="63"/>
      <c r="TJT53" s="63"/>
      <c r="TJU53" s="63"/>
      <c r="TJV53" s="63"/>
      <c r="TJW53" s="63"/>
      <c r="TJX53" s="64"/>
      <c r="TJY53" s="61"/>
      <c r="TJZ53" s="36"/>
      <c r="TKA53" s="11"/>
      <c r="TKB53" s="57"/>
      <c r="TKC53" s="62"/>
      <c r="TKD53" s="63"/>
      <c r="TKE53" s="63"/>
      <c r="TKF53" s="63"/>
      <c r="TKG53" s="63"/>
      <c r="TKH53" s="63"/>
      <c r="TKI53" s="63"/>
      <c r="TKJ53" s="63"/>
      <c r="TKK53" s="63"/>
      <c r="TKL53" s="63"/>
      <c r="TKM53" s="63"/>
      <c r="TKN53" s="63"/>
      <c r="TKO53" s="63"/>
      <c r="TKP53" s="64"/>
      <c r="TKQ53" s="61"/>
      <c r="TKR53" s="36"/>
      <c r="TKS53" s="11"/>
      <c r="TKT53" s="57"/>
      <c r="TKU53" s="62"/>
      <c r="TKV53" s="63"/>
      <c r="TKW53" s="63"/>
      <c r="TKX53" s="63"/>
      <c r="TKY53" s="63"/>
      <c r="TKZ53" s="63"/>
      <c r="TLA53" s="63"/>
      <c r="TLB53" s="63"/>
      <c r="TLC53" s="63"/>
      <c r="TLD53" s="63"/>
      <c r="TLE53" s="63"/>
      <c r="TLF53" s="63"/>
      <c r="TLG53" s="63"/>
      <c r="TLH53" s="64"/>
      <c r="TLI53" s="61"/>
      <c r="TLJ53" s="36"/>
      <c r="TLK53" s="11"/>
      <c r="TLL53" s="57"/>
      <c r="TLM53" s="62"/>
      <c r="TLN53" s="63"/>
      <c r="TLO53" s="63"/>
      <c r="TLP53" s="63"/>
      <c r="TLQ53" s="63"/>
      <c r="TLR53" s="63"/>
      <c r="TLS53" s="63"/>
      <c r="TLT53" s="63"/>
      <c r="TLU53" s="63"/>
      <c r="TLV53" s="63"/>
      <c r="TLW53" s="63"/>
      <c r="TLX53" s="63"/>
      <c r="TLY53" s="63"/>
      <c r="TLZ53" s="64"/>
      <c r="TMA53" s="61"/>
      <c r="TMB53" s="36"/>
      <c r="TMC53" s="11"/>
      <c r="TMD53" s="57"/>
      <c r="TME53" s="62"/>
      <c r="TMF53" s="63"/>
      <c r="TMG53" s="63"/>
      <c r="TMH53" s="63"/>
      <c r="TMI53" s="63"/>
      <c r="TMJ53" s="63"/>
      <c r="TMK53" s="63"/>
      <c r="TML53" s="63"/>
      <c r="TMM53" s="63"/>
      <c r="TMN53" s="63"/>
      <c r="TMO53" s="63"/>
      <c r="TMP53" s="63"/>
      <c r="TMQ53" s="63"/>
      <c r="TMR53" s="64"/>
      <c r="TMS53" s="61"/>
      <c r="TMT53" s="36"/>
      <c r="TMU53" s="11"/>
      <c r="TMV53" s="57"/>
      <c r="TMW53" s="62"/>
      <c r="TMX53" s="63"/>
      <c r="TMY53" s="63"/>
      <c r="TMZ53" s="63"/>
      <c r="TNA53" s="63"/>
      <c r="TNB53" s="63"/>
      <c r="TNC53" s="63"/>
      <c r="TND53" s="63"/>
      <c r="TNE53" s="63"/>
      <c r="TNF53" s="63"/>
      <c r="TNG53" s="63"/>
      <c r="TNH53" s="63"/>
      <c r="TNI53" s="63"/>
      <c r="TNJ53" s="64"/>
      <c r="TNK53" s="61"/>
      <c r="TNL53" s="36"/>
      <c r="TNM53" s="11"/>
      <c r="TNN53" s="57"/>
      <c r="TNO53" s="62"/>
      <c r="TNP53" s="63"/>
      <c r="TNQ53" s="63"/>
      <c r="TNR53" s="63"/>
      <c r="TNS53" s="63"/>
      <c r="TNT53" s="63"/>
      <c r="TNU53" s="63"/>
      <c r="TNV53" s="63"/>
      <c r="TNW53" s="63"/>
      <c r="TNX53" s="63"/>
      <c r="TNY53" s="63"/>
      <c r="TNZ53" s="63"/>
      <c r="TOA53" s="63"/>
      <c r="TOB53" s="64"/>
      <c r="TOC53" s="61"/>
      <c r="TOD53" s="36"/>
      <c r="TOE53" s="11"/>
      <c r="TOF53" s="57"/>
      <c r="TOG53" s="62"/>
      <c r="TOH53" s="63"/>
      <c r="TOI53" s="63"/>
      <c r="TOJ53" s="63"/>
      <c r="TOK53" s="63"/>
      <c r="TOL53" s="63"/>
      <c r="TOM53" s="63"/>
      <c r="TON53" s="63"/>
      <c r="TOO53" s="63"/>
      <c r="TOP53" s="63"/>
      <c r="TOQ53" s="63"/>
      <c r="TOR53" s="63"/>
      <c r="TOS53" s="63"/>
      <c r="TOT53" s="64"/>
      <c r="TOU53" s="61"/>
      <c r="TOV53" s="36"/>
      <c r="TOW53" s="11"/>
      <c r="TOX53" s="57"/>
      <c r="TOY53" s="62"/>
      <c r="TOZ53" s="63"/>
      <c r="TPA53" s="63"/>
      <c r="TPB53" s="63"/>
      <c r="TPC53" s="63"/>
      <c r="TPD53" s="63"/>
      <c r="TPE53" s="63"/>
      <c r="TPF53" s="63"/>
      <c r="TPG53" s="63"/>
      <c r="TPH53" s="63"/>
      <c r="TPI53" s="63"/>
      <c r="TPJ53" s="63"/>
      <c r="TPK53" s="63"/>
      <c r="TPL53" s="64"/>
      <c r="TPM53" s="61"/>
      <c r="TPN53" s="36"/>
      <c r="TPO53" s="11"/>
      <c r="TPP53" s="57"/>
      <c r="TPQ53" s="62"/>
      <c r="TPR53" s="63"/>
      <c r="TPS53" s="63"/>
      <c r="TPT53" s="63"/>
      <c r="TPU53" s="63"/>
      <c r="TPV53" s="63"/>
      <c r="TPW53" s="63"/>
      <c r="TPX53" s="63"/>
      <c r="TPY53" s="63"/>
      <c r="TPZ53" s="63"/>
      <c r="TQA53" s="63"/>
      <c r="TQB53" s="63"/>
      <c r="TQC53" s="63"/>
      <c r="TQD53" s="64"/>
      <c r="TQE53" s="61"/>
      <c r="TQF53" s="36"/>
      <c r="TQG53" s="11"/>
      <c r="TQH53" s="57"/>
      <c r="TQI53" s="62"/>
      <c r="TQJ53" s="63"/>
      <c r="TQK53" s="63"/>
      <c r="TQL53" s="63"/>
      <c r="TQM53" s="63"/>
      <c r="TQN53" s="63"/>
      <c r="TQO53" s="63"/>
      <c r="TQP53" s="63"/>
      <c r="TQQ53" s="63"/>
      <c r="TQR53" s="63"/>
      <c r="TQS53" s="63"/>
      <c r="TQT53" s="63"/>
      <c r="TQU53" s="63"/>
      <c r="TQV53" s="64"/>
      <c r="TQW53" s="61"/>
      <c r="TQX53" s="36"/>
      <c r="TQY53" s="11"/>
      <c r="TQZ53" s="57"/>
      <c r="TRA53" s="62"/>
      <c r="TRB53" s="63"/>
      <c r="TRC53" s="63"/>
      <c r="TRD53" s="63"/>
      <c r="TRE53" s="63"/>
      <c r="TRF53" s="63"/>
      <c r="TRG53" s="63"/>
      <c r="TRH53" s="63"/>
      <c r="TRI53" s="63"/>
      <c r="TRJ53" s="63"/>
      <c r="TRK53" s="63"/>
      <c r="TRL53" s="63"/>
      <c r="TRM53" s="63"/>
      <c r="TRN53" s="64"/>
      <c r="TRO53" s="61"/>
      <c r="TRP53" s="36"/>
      <c r="TRQ53" s="11"/>
      <c r="TRR53" s="57"/>
      <c r="TRS53" s="62"/>
      <c r="TRT53" s="63"/>
      <c r="TRU53" s="63"/>
      <c r="TRV53" s="63"/>
      <c r="TRW53" s="63"/>
      <c r="TRX53" s="63"/>
      <c r="TRY53" s="63"/>
      <c r="TRZ53" s="63"/>
      <c r="TSA53" s="63"/>
      <c r="TSB53" s="63"/>
      <c r="TSC53" s="63"/>
      <c r="TSD53" s="63"/>
      <c r="TSE53" s="63"/>
      <c r="TSF53" s="64"/>
      <c r="TSG53" s="61"/>
      <c r="TSH53" s="36"/>
      <c r="TSI53" s="11"/>
      <c r="TSJ53" s="57"/>
      <c r="TSK53" s="62"/>
      <c r="TSL53" s="63"/>
      <c r="TSM53" s="63"/>
      <c r="TSN53" s="63"/>
      <c r="TSO53" s="63"/>
      <c r="TSP53" s="63"/>
      <c r="TSQ53" s="63"/>
      <c r="TSR53" s="63"/>
      <c r="TSS53" s="63"/>
      <c r="TST53" s="63"/>
      <c r="TSU53" s="63"/>
      <c r="TSV53" s="63"/>
      <c r="TSW53" s="63"/>
      <c r="TSX53" s="64"/>
      <c r="TSY53" s="61"/>
      <c r="TSZ53" s="36"/>
      <c r="TTA53" s="11"/>
      <c r="TTB53" s="57"/>
      <c r="TTC53" s="62"/>
      <c r="TTD53" s="63"/>
      <c r="TTE53" s="63"/>
      <c r="TTF53" s="63"/>
      <c r="TTG53" s="63"/>
      <c r="TTH53" s="63"/>
      <c r="TTI53" s="63"/>
      <c r="TTJ53" s="63"/>
      <c r="TTK53" s="63"/>
      <c r="TTL53" s="63"/>
      <c r="TTM53" s="63"/>
      <c r="TTN53" s="63"/>
      <c r="TTO53" s="63"/>
      <c r="TTP53" s="64"/>
      <c r="TTQ53" s="61"/>
      <c r="TTR53" s="36"/>
      <c r="TTS53" s="11"/>
      <c r="TTT53" s="57"/>
      <c r="TTU53" s="62"/>
      <c r="TTV53" s="63"/>
      <c r="TTW53" s="63"/>
      <c r="TTX53" s="63"/>
      <c r="TTY53" s="63"/>
      <c r="TTZ53" s="63"/>
      <c r="TUA53" s="63"/>
      <c r="TUB53" s="63"/>
      <c r="TUC53" s="63"/>
      <c r="TUD53" s="63"/>
      <c r="TUE53" s="63"/>
      <c r="TUF53" s="63"/>
      <c r="TUG53" s="63"/>
      <c r="TUH53" s="64"/>
      <c r="TUI53" s="61"/>
      <c r="TUJ53" s="36"/>
      <c r="TUK53" s="11"/>
      <c r="TUL53" s="57"/>
      <c r="TUM53" s="62"/>
      <c r="TUN53" s="63"/>
      <c r="TUO53" s="63"/>
      <c r="TUP53" s="63"/>
      <c r="TUQ53" s="63"/>
      <c r="TUR53" s="63"/>
      <c r="TUS53" s="63"/>
      <c r="TUT53" s="63"/>
      <c r="TUU53" s="63"/>
      <c r="TUV53" s="63"/>
      <c r="TUW53" s="63"/>
      <c r="TUX53" s="63"/>
      <c r="TUY53" s="63"/>
      <c r="TUZ53" s="64"/>
      <c r="TVA53" s="61"/>
      <c r="TVB53" s="36"/>
      <c r="TVC53" s="11"/>
      <c r="TVD53" s="57"/>
      <c r="TVE53" s="62"/>
      <c r="TVF53" s="63"/>
      <c r="TVG53" s="63"/>
      <c r="TVH53" s="63"/>
      <c r="TVI53" s="63"/>
      <c r="TVJ53" s="63"/>
      <c r="TVK53" s="63"/>
      <c r="TVL53" s="63"/>
      <c r="TVM53" s="63"/>
      <c r="TVN53" s="63"/>
      <c r="TVO53" s="63"/>
      <c r="TVP53" s="63"/>
      <c r="TVQ53" s="63"/>
      <c r="TVR53" s="64"/>
      <c r="TVS53" s="61"/>
      <c r="TVT53" s="36"/>
      <c r="TVU53" s="11"/>
      <c r="TVV53" s="57"/>
      <c r="TVW53" s="62"/>
      <c r="TVX53" s="63"/>
      <c r="TVY53" s="63"/>
      <c r="TVZ53" s="63"/>
      <c r="TWA53" s="63"/>
      <c r="TWB53" s="63"/>
      <c r="TWC53" s="63"/>
      <c r="TWD53" s="63"/>
      <c r="TWE53" s="63"/>
      <c r="TWF53" s="63"/>
      <c r="TWG53" s="63"/>
      <c r="TWH53" s="63"/>
      <c r="TWI53" s="63"/>
      <c r="TWJ53" s="64"/>
      <c r="TWK53" s="61"/>
      <c r="TWL53" s="36"/>
      <c r="TWM53" s="11"/>
      <c r="TWN53" s="57"/>
      <c r="TWO53" s="62"/>
      <c r="TWP53" s="63"/>
      <c r="TWQ53" s="63"/>
      <c r="TWR53" s="63"/>
      <c r="TWS53" s="63"/>
      <c r="TWT53" s="63"/>
      <c r="TWU53" s="63"/>
      <c r="TWV53" s="63"/>
      <c r="TWW53" s="63"/>
      <c r="TWX53" s="63"/>
      <c r="TWY53" s="63"/>
      <c r="TWZ53" s="63"/>
      <c r="TXA53" s="63"/>
      <c r="TXB53" s="64"/>
      <c r="TXC53" s="61"/>
      <c r="TXD53" s="36"/>
      <c r="TXE53" s="11"/>
      <c r="TXF53" s="57"/>
      <c r="TXG53" s="62"/>
      <c r="TXH53" s="63"/>
      <c r="TXI53" s="63"/>
      <c r="TXJ53" s="63"/>
      <c r="TXK53" s="63"/>
      <c r="TXL53" s="63"/>
      <c r="TXM53" s="63"/>
      <c r="TXN53" s="63"/>
      <c r="TXO53" s="63"/>
      <c r="TXP53" s="63"/>
      <c r="TXQ53" s="63"/>
      <c r="TXR53" s="63"/>
      <c r="TXS53" s="63"/>
      <c r="TXT53" s="64"/>
      <c r="TXU53" s="61"/>
      <c r="TXV53" s="36"/>
      <c r="TXW53" s="11"/>
      <c r="TXX53" s="57"/>
      <c r="TXY53" s="62"/>
      <c r="TXZ53" s="63"/>
      <c r="TYA53" s="63"/>
      <c r="TYB53" s="63"/>
      <c r="TYC53" s="63"/>
      <c r="TYD53" s="63"/>
      <c r="TYE53" s="63"/>
      <c r="TYF53" s="63"/>
      <c r="TYG53" s="63"/>
      <c r="TYH53" s="63"/>
      <c r="TYI53" s="63"/>
      <c r="TYJ53" s="63"/>
      <c r="TYK53" s="63"/>
      <c r="TYL53" s="64"/>
      <c r="TYM53" s="61"/>
      <c r="TYN53" s="36"/>
      <c r="TYO53" s="11"/>
      <c r="TYP53" s="57"/>
      <c r="TYQ53" s="62"/>
      <c r="TYR53" s="63"/>
      <c r="TYS53" s="63"/>
      <c r="TYT53" s="63"/>
      <c r="TYU53" s="63"/>
      <c r="TYV53" s="63"/>
      <c r="TYW53" s="63"/>
      <c r="TYX53" s="63"/>
      <c r="TYY53" s="63"/>
      <c r="TYZ53" s="63"/>
      <c r="TZA53" s="63"/>
      <c r="TZB53" s="63"/>
      <c r="TZC53" s="63"/>
      <c r="TZD53" s="64"/>
      <c r="TZE53" s="61"/>
      <c r="TZF53" s="36"/>
      <c r="TZG53" s="11"/>
      <c r="TZH53" s="57"/>
      <c r="TZI53" s="62"/>
      <c r="TZJ53" s="63"/>
      <c r="TZK53" s="63"/>
      <c r="TZL53" s="63"/>
      <c r="TZM53" s="63"/>
      <c r="TZN53" s="63"/>
      <c r="TZO53" s="63"/>
      <c r="TZP53" s="63"/>
      <c r="TZQ53" s="63"/>
      <c r="TZR53" s="63"/>
      <c r="TZS53" s="63"/>
      <c r="TZT53" s="63"/>
      <c r="TZU53" s="63"/>
      <c r="TZV53" s="64"/>
      <c r="TZW53" s="61"/>
      <c r="TZX53" s="36"/>
      <c r="TZY53" s="11"/>
      <c r="TZZ53" s="57"/>
      <c r="UAA53" s="62"/>
      <c r="UAB53" s="63"/>
      <c r="UAC53" s="63"/>
      <c r="UAD53" s="63"/>
      <c r="UAE53" s="63"/>
      <c r="UAF53" s="63"/>
      <c r="UAG53" s="63"/>
      <c r="UAH53" s="63"/>
      <c r="UAI53" s="63"/>
      <c r="UAJ53" s="63"/>
      <c r="UAK53" s="63"/>
      <c r="UAL53" s="63"/>
      <c r="UAM53" s="63"/>
      <c r="UAN53" s="64"/>
      <c r="UAO53" s="61"/>
      <c r="UAP53" s="36"/>
      <c r="UAQ53" s="11"/>
      <c r="UAR53" s="57"/>
      <c r="UAS53" s="62"/>
      <c r="UAT53" s="63"/>
      <c r="UAU53" s="63"/>
      <c r="UAV53" s="63"/>
      <c r="UAW53" s="63"/>
      <c r="UAX53" s="63"/>
      <c r="UAY53" s="63"/>
      <c r="UAZ53" s="63"/>
      <c r="UBA53" s="63"/>
      <c r="UBB53" s="63"/>
      <c r="UBC53" s="63"/>
      <c r="UBD53" s="63"/>
      <c r="UBE53" s="63"/>
      <c r="UBF53" s="64"/>
      <c r="UBG53" s="61"/>
      <c r="UBH53" s="36"/>
      <c r="UBI53" s="11"/>
      <c r="UBJ53" s="57"/>
      <c r="UBK53" s="62"/>
      <c r="UBL53" s="63"/>
      <c r="UBM53" s="63"/>
      <c r="UBN53" s="63"/>
      <c r="UBO53" s="63"/>
      <c r="UBP53" s="63"/>
      <c r="UBQ53" s="63"/>
      <c r="UBR53" s="63"/>
      <c r="UBS53" s="63"/>
      <c r="UBT53" s="63"/>
      <c r="UBU53" s="63"/>
      <c r="UBV53" s="63"/>
      <c r="UBW53" s="63"/>
      <c r="UBX53" s="64"/>
      <c r="UBY53" s="61"/>
      <c r="UBZ53" s="36"/>
      <c r="UCA53" s="11"/>
      <c r="UCB53" s="57"/>
      <c r="UCC53" s="62"/>
      <c r="UCD53" s="63"/>
      <c r="UCE53" s="63"/>
      <c r="UCF53" s="63"/>
      <c r="UCG53" s="63"/>
      <c r="UCH53" s="63"/>
      <c r="UCI53" s="63"/>
      <c r="UCJ53" s="63"/>
      <c r="UCK53" s="63"/>
      <c r="UCL53" s="63"/>
      <c r="UCM53" s="63"/>
      <c r="UCN53" s="63"/>
      <c r="UCO53" s="63"/>
      <c r="UCP53" s="64"/>
      <c r="UCQ53" s="61"/>
      <c r="UCR53" s="36"/>
      <c r="UCS53" s="11"/>
      <c r="UCT53" s="57"/>
      <c r="UCU53" s="62"/>
      <c r="UCV53" s="63"/>
      <c r="UCW53" s="63"/>
      <c r="UCX53" s="63"/>
      <c r="UCY53" s="63"/>
      <c r="UCZ53" s="63"/>
      <c r="UDA53" s="63"/>
      <c r="UDB53" s="63"/>
      <c r="UDC53" s="63"/>
      <c r="UDD53" s="63"/>
      <c r="UDE53" s="63"/>
      <c r="UDF53" s="63"/>
      <c r="UDG53" s="63"/>
      <c r="UDH53" s="64"/>
      <c r="UDI53" s="61"/>
      <c r="UDJ53" s="36"/>
      <c r="UDK53" s="11"/>
      <c r="UDL53" s="57"/>
      <c r="UDM53" s="62"/>
      <c r="UDN53" s="63"/>
      <c r="UDO53" s="63"/>
      <c r="UDP53" s="63"/>
      <c r="UDQ53" s="63"/>
      <c r="UDR53" s="63"/>
      <c r="UDS53" s="63"/>
      <c r="UDT53" s="63"/>
      <c r="UDU53" s="63"/>
      <c r="UDV53" s="63"/>
      <c r="UDW53" s="63"/>
      <c r="UDX53" s="63"/>
      <c r="UDY53" s="63"/>
      <c r="UDZ53" s="64"/>
      <c r="UEA53" s="61"/>
      <c r="UEB53" s="36"/>
      <c r="UEC53" s="11"/>
      <c r="UED53" s="57"/>
      <c r="UEE53" s="62"/>
      <c r="UEF53" s="63"/>
      <c r="UEG53" s="63"/>
      <c r="UEH53" s="63"/>
      <c r="UEI53" s="63"/>
      <c r="UEJ53" s="63"/>
      <c r="UEK53" s="63"/>
      <c r="UEL53" s="63"/>
      <c r="UEM53" s="63"/>
      <c r="UEN53" s="63"/>
      <c r="UEO53" s="63"/>
      <c r="UEP53" s="63"/>
      <c r="UEQ53" s="63"/>
      <c r="UER53" s="64"/>
      <c r="UES53" s="61"/>
      <c r="UET53" s="36"/>
      <c r="UEU53" s="11"/>
      <c r="UEV53" s="57"/>
      <c r="UEW53" s="62"/>
      <c r="UEX53" s="63"/>
      <c r="UEY53" s="63"/>
      <c r="UEZ53" s="63"/>
      <c r="UFA53" s="63"/>
      <c r="UFB53" s="63"/>
      <c r="UFC53" s="63"/>
      <c r="UFD53" s="63"/>
      <c r="UFE53" s="63"/>
      <c r="UFF53" s="63"/>
      <c r="UFG53" s="63"/>
      <c r="UFH53" s="63"/>
      <c r="UFI53" s="63"/>
      <c r="UFJ53" s="64"/>
      <c r="UFK53" s="61"/>
      <c r="UFL53" s="36"/>
      <c r="UFM53" s="11"/>
      <c r="UFN53" s="57"/>
      <c r="UFO53" s="62"/>
      <c r="UFP53" s="63"/>
      <c r="UFQ53" s="63"/>
      <c r="UFR53" s="63"/>
      <c r="UFS53" s="63"/>
      <c r="UFT53" s="63"/>
      <c r="UFU53" s="63"/>
      <c r="UFV53" s="63"/>
      <c r="UFW53" s="63"/>
      <c r="UFX53" s="63"/>
      <c r="UFY53" s="63"/>
      <c r="UFZ53" s="63"/>
      <c r="UGA53" s="63"/>
      <c r="UGB53" s="64"/>
      <c r="UGC53" s="61"/>
      <c r="UGD53" s="36"/>
      <c r="UGE53" s="11"/>
      <c r="UGF53" s="57"/>
      <c r="UGG53" s="62"/>
      <c r="UGH53" s="63"/>
      <c r="UGI53" s="63"/>
      <c r="UGJ53" s="63"/>
      <c r="UGK53" s="63"/>
      <c r="UGL53" s="63"/>
      <c r="UGM53" s="63"/>
      <c r="UGN53" s="63"/>
      <c r="UGO53" s="63"/>
      <c r="UGP53" s="63"/>
      <c r="UGQ53" s="63"/>
      <c r="UGR53" s="63"/>
      <c r="UGS53" s="63"/>
      <c r="UGT53" s="64"/>
      <c r="UGU53" s="61"/>
      <c r="UGV53" s="36"/>
      <c r="UGW53" s="11"/>
      <c r="UGX53" s="57"/>
      <c r="UGY53" s="62"/>
      <c r="UGZ53" s="63"/>
      <c r="UHA53" s="63"/>
      <c r="UHB53" s="63"/>
      <c r="UHC53" s="63"/>
      <c r="UHD53" s="63"/>
      <c r="UHE53" s="63"/>
      <c r="UHF53" s="63"/>
      <c r="UHG53" s="63"/>
      <c r="UHH53" s="63"/>
      <c r="UHI53" s="63"/>
      <c r="UHJ53" s="63"/>
      <c r="UHK53" s="63"/>
      <c r="UHL53" s="64"/>
      <c r="UHM53" s="61"/>
      <c r="UHN53" s="36"/>
      <c r="UHO53" s="11"/>
      <c r="UHP53" s="57"/>
      <c r="UHQ53" s="62"/>
      <c r="UHR53" s="63"/>
      <c r="UHS53" s="63"/>
      <c r="UHT53" s="63"/>
      <c r="UHU53" s="63"/>
      <c r="UHV53" s="63"/>
      <c r="UHW53" s="63"/>
      <c r="UHX53" s="63"/>
      <c r="UHY53" s="63"/>
      <c r="UHZ53" s="63"/>
      <c r="UIA53" s="63"/>
      <c r="UIB53" s="63"/>
      <c r="UIC53" s="63"/>
      <c r="UID53" s="64"/>
      <c r="UIE53" s="61"/>
      <c r="UIF53" s="36"/>
      <c r="UIG53" s="11"/>
      <c r="UIH53" s="57"/>
      <c r="UII53" s="62"/>
      <c r="UIJ53" s="63"/>
      <c r="UIK53" s="63"/>
      <c r="UIL53" s="63"/>
      <c r="UIM53" s="63"/>
      <c r="UIN53" s="63"/>
      <c r="UIO53" s="63"/>
      <c r="UIP53" s="63"/>
      <c r="UIQ53" s="63"/>
      <c r="UIR53" s="63"/>
      <c r="UIS53" s="63"/>
      <c r="UIT53" s="63"/>
      <c r="UIU53" s="63"/>
      <c r="UIV53" s="64"/>
      <c r="UIW53" s="61"/>
      <c r="UIX53" s="36"/>
      <c r="UIY53" s="11"/>
      <c r="UIZ53" s="57"/>
      <c r="UJA53" s="62"/>
      <c r="UJB53" s="63"/>
      <c r="UJC53" s="63"/>
      <c r="UJD53" s="63"/>
      <c r="UJE53" s="63"/>
      <c r="UJF53" s="63"/>
      <c r="UJG53" s="63"/>
      <c r="UJH53" s="63"/>
      <c r="UJI53" s="63"/>
      <c r="UJJ53" s="63"/>
      <c r="UJK53" s="63"/>
      <c r="UJL53" s="63"/>
      <c r="UJM53" s="63"/>
      <c r="UJN53" s="64"/>
      <c r="UJO53" s="61"/>
      <c r="UJP53" s="36"/>
      <c r="UJQ53" s="11"/>
      <c r="UJR53" s="57"/>
      <c r="UJS53" s="62"/>
      <c r="UJT53" s="63"/>
      <c r="UJU53" s="63"/>
      <c r="UJV53" s="63"/>
      <c r="UJW53" s="63"/>
      <c r="UJX53" s="63"/>
      <c r="UJY53" s="63"/>
      <c r="UJZ53" s="63"/>
      <c r="UKA53" s="63"/>
      <c r="UKB53" s="63"/>
      <c r="UKC53" s="63"/>
      <c r="UKD53" s="63"/>
      <c r="UKE53" s="63"/>
      <c r="UKF53" s="64"/>
      <c r="UKG53" s="61"/>
      <c r="UKH53" s="36"/>
      <c r="UKI53" s="11"/>
      <c r="UKJ53" s="57"/>
      <c r="UKK53" s="62"/>
      <c r="UKL53" s="63"/>
      <c r="UKM53" s="63"/>
      <c r="UKN53" s="63"/>
      <c r="UKO53" s="63"/>
      <c r="UKP53" s="63"/>
      <c r="UKQ53" s="63"/>
      <c r="UKR53" s="63"/>
      <c r="UKS53" s="63"/>
      <c r="UKT53" s="63"/>
      <c r="UKU53" s="63"/>
      <c r="UKV53" s="63"/>
      <c r="UKW53" s="63"/>
      <c r="UKX53" s="64"/>
      <c r="UKY53" s="61"/>
      <c r="UKZ53" s="36"/>
      <c r="ULA53" s="11"/>
      <c r="ULB53" s="57"/>
      <c r="ULC53" s="62"/>
      <c r="ULD53" s="63"/>
      <c r="ULE53" s="63"/>
      <c r="ULF53" s="63"/>
      <c r="ULG53" s="63"/>
      <c r="ULH53" s="63"/>
      <c r="ULI53" s="63"/>
      <c r="ULJ53" s="63"/>
      <c r="ULK53" s="63"/>
      <c r="ULL53" s="63"/>
      <c r="ULM53" s="63"/>
      <c r="ULN53" s="63"/>
      <c r="ULO53" s="63"/>
      <c r="ULP53" s="64"/>
      <c r="ULQ53" s="61"/>
      <c r="ULR53" s="36"/>
      <c r="ULS53" s="11"/>
      <c r="ULT53" s="57"/>
      <c r="ULU53" s="62"/>
      <c r="ULV53" s="63"/>
      <c r="ULW53" s="63"/>
      <c r="ULX53" s="63"/>
      <c r="ULY53" s="63"/>
      <c r="ULZ53" s="63"/>
      <c r="UMA53" s="63"/>
      <c r="UMB53" s="63"/>
      <c r="UMC53" s="63"/>
      <c r="UMD53" s="63"/>
      <c r="UME53" s="63"/>
      <c r="UMF53" s="63"/>
      <c r="UMG53" s="63"/>
      <c r="UMH53" s="64"/>
      <c r="UMI53" s="61"/>
      <c r="UMJ53" s="36"/>
      <c r="UMK53" s="11"/>
      <c r="UML53" s="57"/>
      <c r="UMM53" s="62"/>
      <c r="UMN53" s="63"/>
      <c r="UMO53" s="63"/>
      <c r="UMP53" s="63"/>
      <c r="UMQ53" s="63"/>
      <c r="UMR53" s="63"/>
      <c r="UMS53" s="63"/>
      <c r="UMT53" s="63"/>
      <c r="UMU53" s="63"/>
      <c r="UMV53" s="63"/>
      <c r="UMW53" s="63"/>
      <c r="UMX53" s="63"/>
      <c r="UMY53" s="63"/>
      <c r="UMZ53" s="64"/>
      <c r="UNA53" s="61"/>
      <c r="UNB53" s="36"/>
      <c r="UNC53" s="11"/>
      <c r="UND53" s="57"/>
      <c r="UNE53" s="62"/>
      <c r="UNF53" s="63"/>
      <c r="UNG53" s="63"/>
      <c r="UNH53" s="63"/>
      <c r="UNI53" s="63"/>
      <c r="UNJ53" s="63"/>
      <c r="UNK53" s="63"/>
      <c r="UNL53" s="63"/>
      <c r="UNM53" s="63"/>
      <c r="UNN53" s="63"/>
      <c r="UNO53" s="63"/>
      <c r="UNP53" s="63"/>
      <c r="UNQ53" s="63"/>
      <c r="UNR53" s="64"/>
      <c r="UNS53" s="61"/>
      <c r="UNT53" s="36"/>
      <c r="UNU53" s="11"/>
      <c r="UNV53" s="57"/>
      <c r="UNW53" s="62"/>
      <c r="UNX53" s="63"/>
      <c r="UNY53" s="63"/>
      <c r="UNZ53" s="63"/>
      <c r="UOA53" s="63"/>
      <c r="UOB53" s="63"/>
      <c r="UOC53" s="63"/>
      <c r="UOD53" s="63"/>
      <c r="UOE53" s="63"/>
      <c r="UOF53" s="63"/>
      <c r="UOG53" s="63"/>
      <c r="UOH53" s="63"/>
      <c r="UOI53" s="63"/>
      <c r="UOJ53" s="64"/>
      <c r="UOK53" s="61"/>
      <c r="UOL53" s="36"/>
      <c r="UOM53" s="11"/>
      <c r="UON53" s="57"/>
      <c r="UOO53" s="62"/>
      <c r="UOP53" s="63"/>
      <c r="UOQ53" s="63"/>
      <c r="UOR53" s="63"/>
      <c r="UOS53" s="63"/>
      <c r="UOT53" s="63"/>
      <c r="UOU53" s="63"/>
      <c r="UOV53" s="63"/>
      <c r="UOW53" s="63"/>
      <c r="UOX53" s="63"/>
      <c r="UOY53" s="63"/>
      <c r="UOZ53" s="63"/>
      <c r="UPA53" s="63"/>
      <c r="UPB53" s="64"/>
      <c r="UPC53" s="61"/>
      <c r="UPD53" s="36"/>
      <c r="UPE53" s="11"/>
      <c r="UPF53" s="57"/>
      <c r="UPG53" s="62"/>
      <c r="UPH53" s="63"/>
      <c r="UPI53" s="63"/>
      <c r="UPJ53" s="63"/>
      <c r="UPK53" s="63"/>
      <c r="UPL53" s="63"/>
      <c r="UPM53" s="63"/>
      <c r="UPN53" s="63"/>
      <c r="UPO53" s="63"/>
      <c r="UPP53" s="63"/>
      <c r="UPQ53" s="63"/>
      <c r="UPR53" s="63"/>
      <c r="UPS53" s="63"/>
      <c r="UPT53" s="64"/>
      <c r="UPU53" s="61"/>
      <c r="UPV53" s="36"/>
      <c r="UPW53" s="11"/>
      <c r="UPX53" s="57"/>
      <c r="UPY53" s="62"/>
      <c r="UPZ53" s="63"/>
      <c r="UQA53" s="63"/>
      <c r="UQB53" s="63"/>
      <c r="UQC53" s="63"/>
      <c r="UQD53" s="63"/>
      <c r="UQE53" s="63"/>
      <c r="UQF53" s="63"/>
      <c r="UQG53" s="63"/>
      <c r="UQH53" s="63"/>
      <c r="UQI53" s="63"/>
      <c r="UQJ53" s="63"/>
      <c r="UQK53" s="63"/>
      <c r="UQL53" s="64"/>
      <c r="UQM53" s="61"/>
      <c r="UQN53" s="36"/>
      <c r="UQO53" s="11"/>
      <c r="UQP53" s="57"/>
      <c r="UQQ53" s="62"/>
      <c r="UQR53" s="63"/>
      <c r="UQS53" s="63"/>
      <c r="UQT53" s="63"/>
      <c r="UQU53" s="63"/>
      <c r="UQV53" s="63"/>
      <c r="UQW53" s="63"/>
      <c r="UQX53" s="63"/>
      <c r="UQY53" s="63"/>
      <c r="UQZ53" s="63"/>
      <c r="URA53" s="63"/>
      <c r="URB53" s="63"/>
      <c r="URC53" s="63"/>
      <c r="URD53" s="64"/>
      <c r="URE53" s="61"/>
      <c r="URF53" s="36"/>
      <c r="URG53" s="11"/>
      <c r="URH53" s="57"/>
      <c r="URI53" s="62"/>
      <c r="URJ53" s="63"/>
      <c r="URK53" s="63"/>
      <c r="URL53" s="63"/>
      <c r="URM53" s="63"/>
      <c r="URN53" s="63"/>
      <c r="URO53" s="63"/>
      <c r="URP53" s="63"/>
      <c r="URQ53" s="63"/>
      <c r="URR53" s="63"/>
      <c r="URS53" s="63"/>
      <c r="URT53" s="63"/>
      <c r="URU53" s="63"/>
      <c r="URV53" s="64"/>
      <c r="URW53" s="61"/>
      <c r="URX53" s="36"/>
      <c r="URY53" s="11"/>
      <c r="URZ53" s="57"/>
      <c r="USA53" s="62"/>
      <c r="USB53" s="63"/>
      <c r="USC53" s="63"/>
      <c r="USD53" s="63"/>
      <c r="USE53" s="63"/>
      <c r="USF53" s="63"/>
      <c r="USG53" s="63"/>
      <c r="USH53" s="63"/>
      <c r="USI53" s="63"/>
      <c r="USJ53" s="63"/>
      <c r="USK53" s="63"/>
      <c r="USL53" s="63"/>
      <c r="USM53" s="63"/>
      <c r="USN53" s="64"/>
      <c r="USO53" s="61"/>
      <c r="USP53" s="36"/>
      <c r="USQ53" s="11"/>
      <c r="USR53" s="57"/>
      <c r="USS53" s="62"/>
      <c r="UST53" s="63"/>
      <c r="USU53" s="63"/>
      <c r="USV53" s="63"/>
      <c r="USW53" s="63"/>
      <c r="USX53" s="63"/>
      <c r="USY53" s="63"/>
      <c r="USZ53" s="63"/>
      <c r="UTA53" s="63"/>
      <c r="UTB53" s="63"/>
      <c r="UTC53" s="63"/>
      <c r="UTD53" s="63"/>
      <c r="UTE53" s="63"/>
      <c r="UTF53" s="64"/>
      <c r="UTG53" s="61"/>
      <c r="UTH53" s="36"/>
      <c r="UTI53" s="11"/>
      <c r="UTJ53" s="57"/>
      <c r="UTK53" s="62"/>
      <c r="UTL53" s="63"/>
      <c r="UTM53" s="63"/>
      <c r="UTN53" s="63"/>
      <c r="UTO53" s="63"/>
      <c r="UTP53" s="63"/>
      <c r="UTQ53" s="63"/>
      <c r="UTR53" s="63"/>
      <c r="UTS53" s="63"/>
      <c r="UTT53" s="63"/>
      <c r="UTU53" s="63"/>
      <c r="UTV53" s="63"/>
      <c r="UTW53" s="63"/>
      <c r="UTX53" s="64"/>
      <c r="UTY53" s="61"/>
      <c r="UTZ53" s="36"/>
      <c r="UUA53" s="11"/>
      <c r="UUB53" s="57"/>
      <c r="UUC53" s="62"/>
      <c r="UUD53" s="63"/>
      <c r="UUE53" s="63"/>
      <c r="UUF53" s="63"/>
      <c r="UUG53" s="63"/>
      <c r="UUH53" s="63"/>
      <c r="UUI53" s="63"/>
      <c r="UUJ53" s="63"/>
      <c r="UUK53" s="63"/>
      <c r="UUL53" s="63"/>
      <c r="UUM53" s="63"/>
      <c r="UUN53" s="63"/>
      <c r="UUO53" s="63"/>
      <c r="UUP53" s="64"/>
      <c r="UUQ53" s="61"/>
      <c r="UUR53" s="36"/>
      <c r="UUS53" s="11"/>
      <c r="UUT53" s="57"/>
      <c r="UUU53" s="62"/>
      <c r="UUV53" s="63"/>
      <c r="UUW53" s="63"/>
      <c r="UUX53" s="63"/>
      <c r="UUY53" s="63"/>
      <c r="UUZ53" s="63"/>
      <c r="UVA53" s="63"/>
      <c r="UVB53" s="63"/>
      <c r="UVC53" s="63"/>
      <c r="UVD53" s="63"/>
      <c r="UVE53" s="63"/>
      <c r="UVF53" s="63"/>
      <c r="UVG53" s="63"/>
      <c r="UVH53" s="64"/>
      <c r="UVI53" s="61"/>
      <c r="UVJ53" s="36"/>
      <c r="UVK53" s="11"/>
      <c r="UVL53" s="57"/>
      <c r="UVM53" s="62"/>
      <c r="UVN53" s="63"/>
      <c r="UVO53" s="63"/>
      <c r="UVP53" s="63"/>
      <c r="UVQ53" s="63"/>
      <c r="UVR53" s="63"/>
      <c r="UVS53" s="63"/>
      <c r="UVT53" s="63"/>
      <c r="UVU53" s="63"/>
      <c r="UVV53" s="63"/>
      <c r="UVW53" s="63"/>
      <c r="UVX53" s="63"/>
      <c r="UVY53" s="63"/>
      <c r="UVZ53" s="64"/>
      <c r="UWA53" s="61"/>
      <c r="UWB53" s="36"/>
      <c r="UWC53" s="11"/>
      <c r="UWD53" s="57"/>
      <c r="UWE53" s="62"/>
      <c r="UWF53" s="63"/>
      <c r="UWG53" s="63"/>
      <c r="UWH53" s="63"/>
      <c r="UWI53" s="63"/>
      <c r="UWJ53" s="63"/>
      <c r="UWK53" s="63"/>
      <c r="UWL53" s="63"/>
      <c r="UWM53" s="63"/>
      <c r="UWN53" s="63"/>
      <c r="UWO53" s="63"/>
      <c r="UWP53" s="63"/>
      <c r="UWQ53" s="63"/>
      <c r="UWR53" s="64"/>
      <c r="UWS53" s="61"/>
      <c r="UWT53" s="36"/>
      <c r="UWU53" s="11"/>
      <c r="UWV53" s="57"/>
      <c r="UWW53" s="62"/>
      <c r="UWX53" s="63"/>
      <c r="UWY53" s="63"/>
      <c r="UWZ53" s="63"/>
      <c r="UXA53" s="63"/>
      <c r="UXB53" s="63"/>
      <c r="UXC53" s="63"/>
      <c r="UXD53" s="63"/>
      <c r="UXE53" s="63"/>
      <c r="UXF53" s="63"/>
      <c r="UXG53" s="63"/>
      <c r="UXH53" s="63"/>
      <c r="UXI53" s="63"/>
      <c r="UXJ53" s="64"/>
      <c r="UXK53" s="61"/>
      <c r="UXL53" s="36"/>
      <c r="UXM53" s="11"/>
      <c r="UXN53" s="57"/>
      <c r="UXO53" s="62"/>
      <c r="UXP53" s="63"/>
      <c r="UXQ53" s="63"/>
      <c r="UXR53" s="63"/>
      <c r="UXS53" s="63"/>
      <c r="UXT53" s="63"/>
      <c r="UXU53" s="63"/>
      <c r="UXV53" s="63"/>
      <c r="UXW53" s="63"/>
      <c r="UXX53" s="63"/>
      <c r="UXY53" s="63"/>
      <c r="UXZ53" s="63"/>
      <c r="UYA53" s="63"/>
      <c r="UYB53" s="64"/>
      <c r="UYC53" s="61"/>
      <c r="UYD53" s="36"/>
      <c r="UYE53" s="11"/>
      <c r="UYF53" s="57"/>
      <c r="UYG53" s="62"/>
      <c r="UYH53" s="63"/>
      <c r="UYI53" s="63"/>
      <c r="UYJ53" s="63"/>
      <c r="UYK53" s="63"/>
      <c r="UYL53" s="63"/>
      <c r="UYM53" s="63"/>
      <c r="UYN53" s="63"/>
      <c r="UYO53" s="63"/>
      <c r="UYP53" s="63"/>
      <c r="UYQ53" s="63"/>
      <c r="UYR53" s="63"/>
      <c r="UYS53" s="63"/>
      <c r="UYT53" s="64"/>
      <c r="UYU53" s="61"/>
      <c r="UYV53" s="36"/>
      <c r="UYW53" s="11"/>
      <c r="UYX53" s="57"/>
      <c r="UYY53" s="62"/>
      <c r="UYZ53" s="63"/>
      <c r="UZA53" s="63"/>
      <c r="UZB53" s="63"/>
      <c r="UZC53" s="63"/>
      <c r="UZD53" s="63"/>
      <c r="UZE53" s="63"/>
      <c r="UZF53" s="63"/>
      <c r="UZG53" s="63"/>
      <c r="UZH53" s="63"/>
      <c r="UZI53" s="63"/>
      <c r="UZJ53" s="63"/>
      <c r="UZK53" s="63"/>
      <c r="UZL53" s="64"/>
      <c r="UZM53" s="61"/>
      <c r="UZN53" s="36"/>
      <c r="UZO53" s="11"/>
      <c r="UZP53" s="57"/>
      <c r="UZQ53" s="62"/>
      <c r="UZR53" s="63"/>
      <c r="UZS53" s="63"/>
      <c r="UZT53" s="63"/>
      <c r="UZU53" s="63"/>
      <c r="UZV53" s="63"/>
      <c r="UZW53" s="63"/>
      <c r="UZX53" s="63"/>
      <c r="UZY53" s="63"/>
      <c r="UZZ53" s="63"/>
      <c r="VAA53" s="63"/>
      <c r="VAB53" s="63"/>
      <c r="VAC53" s="63"/>
      <c r="VAD53" s="64"/>
      <c r="VAE53" s="61"/>
      <c r="VAF53" s="36"/>
      <c r="VAG53" s="11"/>
      <c r="VAH53" s="57"/>
      <c r="VAI53" s="62"/>
      <c r="VAJ53" s="63"/>
      <c r="VAK53" s="63"/>
      <c r="VAL53" s="63"/>
      <c r="VAM53" s="63"/>
      <c r="VAN53" s="63"/>
      <c r="VAO53" s="63"/>
      <c r="VAP53" s="63"/>
      <c r="VAQ53" s="63"/>
      <c r="VAR53" s="63"/>
      <c r="VAS53" s="63"/>
      <c r="VAT53" s="63"/>
      <c r="VAU53" s="63"/>
      <c r="VAV53" s="64"/>
      <c r="VAW53" s="61"/>
      <c r="VAX53" s="36"/>
      <c r="VAY53" s="11"/>
      <c r="VAZ53" s="57"/>
      <c r="VBA53" s="62"/>
      <c r="VBB53" s="63"/>
      <c r="VBC53" s="63"/>
      <c r="VBD53" s="63"/>
      <c r="VBE53" s="63"/>
      <c r="VBF53" s="63"/>
      <c r="VBG53" s="63"/>
      <c r="VBH53" s="63"/>
      <c r="VBI53" s="63"/>
      <c r="VBJ53" s="63"/>
      <c r="VBK53" s="63"/>
      <c r="VBL53" s="63"/>
      <c r="VBM53" s="63"/>
      <c r="VBN53" s="64"/>
      <c r="VBO53" s="61"/>
      <c r="VBP53" s="36"/>
      <c r="VBQ53" s="11"/>
      <c r="VBR53" s="57"/>
      <c r="VBS53" s="62"/>
      <c r="VBT53" s="63"/>
      <c r="VBU53" s="63"/>
      <c r="VBV53" s="63"/>
      <c r="VBW53" s="63"/>
      <c r="VBX53" s="63"/>
      <c r="VBY53" s="63"/>
      <c r="VBZ53" s="63"/>
      <c r="VCA53" s="63"/>
      <c r="VCB53" s="63"/>
      <c r="VCC53" s="63"/>
      <c r="VCD53" s="63"/>
      <c r="VCE53" s="63"/>
      <c r="VCF53" s="64"/>
      <c r="VCG53" s="61"/>
      <c r="VCH53" s="36"/>
      <c r="VCI53" s="11"/>
      <c r="VCJ53" s="57"/>
      <c r="VCK53" s="62"/>
      <c r="VCL53" s="63"/>
      <c r="VCM53" s="63"/>
      <c r="VCN53" s="63"/>
      <c r="VCO53" s="63"/>
      <c r="VCP53" s="63"/>
      <c r="VCQ53" s="63"/>
      <c r="VCR53" s="63"/>
      <c r="VCS53" s="63"/>
      <c r="VCT53" s="63"/>
      <c r="VCU53" s="63"/>
      <c r="VCV53" s="63"/>
      <c r="VCW53" s="63"/>
      <c r="VCX53" s="64"/>
      <c r="VCY53" s="61"/>
      <c r="VCZ53" s="36"/>
      <c r="VDA53" s="11"/>
      <c r="VDB53" s="57"/>
      <c r="VDC53" s="62"/>
      <c r="VDD53" s="63"/>
      <c r="VDE53" s="63"/>
      <c r="VDF53" s="63"/>
      <c r="VDG53" s="63"/>
      <c r="VDH53" s="63"/>
      <c r="VDI53" s="63"/>
      <c r="VDJ53" s="63"/>
      <c r="VDK53" s="63"/>
      <c r="VDL53" s="63"/>
      <c r="VDM53" s="63"/>
      <c r="VDN53" s="63"/>
      <c r="VDO53" s="63"/>
      <c r="VDP53" s="64"/>
      <c r="VDQ53" s="61"/>
      <c r="VDR53" s="36"/>
      <c r="VDS53" s="11"/>
      <c r="VDT53" s="57"/>
      <c r="VDU53" s="62"/>
      <c r="VDV53" s="63"/>
      <c r="VDW53" s="63"/>
      <c r="VDX53" s="63"/>
      <c r="VDY53" s="63"/>
      <c r="VDZ53" s="63"/>
      <c r="VEA53" s="63"/>
      <c r="VEB53" s="63"/>
      <c r="VEC53" s="63"/>
      <c r="VED53" s="63"/>
      <c r="VEE53" s="63"/>
      <c r="VEF53" s="63"/>
      <c r="VEG53" s="63"/>
      <c r="VEH53" s="64"/>
      <c r="VEI53" s="61"/>
      <c r="VEJ53" s="36"/>
      <c r="VEK53" s="11"/>
      <c r="VEL53" s="57"/>
      <c r="VEM53" s="62"/>
      <c r="VEN53" s="63"/>
      <c r="VEO53" s="63"/>
      <c r="VEP53" s="63"/>
      <c r="VEQ53" s="63"/>
      <c r="VER53" s="63"/>
      <c r="VES53" s="63"/>
      <c r="VET53" s="63"/>
      <c r="VEU53" s="63"/>
      <c r="VEV53" s="63"/>
      <c r="VEW53" s="63"/>
      <c r="VEX53" s="63"/>
      <c r="VEY53" s="63"/>
      <c r="VEZ53" s="64"/>
      <c r="VFA53" s="61"/>
      <c r="VFB53" s="36"/>
      <c r="VFC53" s="11"/>
      <c r="VFD53" s="57"/>
      <c r="VFE53" s="62"/>
      <c r="VFF53" s="63"/>
      <c r="VFG53" s="63"/>
      <c r="VFH53" s="63"/>
      <c r="VFI53" s="63"/>
      <c r="VFJ53" s="63"/>
      <c r="VFK53" s="63"/>
      <c r="VFL53" s="63"/>
      <c r="VFM53" s="63"/>
      <c r="VFN53" s="63"/>
      <c r="VFO53" s="63"/>
      <c r="VFP53" s="63"/>
      <c r="VFQ53" s="63"/>
      <c r="VFR53" s="64"/>
      <c r="VFS53" s="61"/>
      <c r="VFT53" s="36"/>
      <c r="VFU53" s="11"/>
      <c r="VFV53" s="57"/>
      <c r="VFW53" s="62"/>
      <c r="VFX53" s="63"/>
      <c r="VFY53" s="63"/>
      <c r="VFZ53" s="63"/>
      <c r="VGA53" s="63"/>
      <c r="VGB53" s="63"/>
      <c r="VGC53" s="63"/>
      <c r="VGD53" s="63"/>
      <c r="VGE53" s="63"/>
      <c r="VGF53" s="63"/>
      <c r="VGG53" s="63"/>
      <c r="VGH53" s="63"/>
      <c r="VGI53" s="63"/>
      <c r="VGJ53" s="64"/>
      <c r="VGK53" s="61"/>
      <c r="VGL53" s="36"/>
      <c r="VGM53" s="11"/>
      <c r="VGN53" s="57"/>
      <c r="VGO53" s="62"/>
      <c r="VGP53" s="63"/>
      <c r="VGQ53" s="63"/>
      <c r="VGR53" s="63"/>
      <c r="VGS53" s="63"/>
      <c r="VGT53" s="63"/>
      <c r="VGU53" s="63"/>
      <c r="VGV53" s="63"/>
      <c r="VGW53" s="63"/>
      <c r="VGX53" s="63"/>
      <c r="VGY53" s="63"/>
      <c r="VGZ53" s="63"/>
      <c r="VHA53" s="63"/>
      <c r="VHB53" s="64"/>
      <c r="VHC53" s="61"/>
      <c r="VHD53" s="36"/>
      <c r="VHE53" s="11"/>
      <c r="VHF53" s="57"/>
      <c r="VHG53" s="62"/>
      <c r="VHH53" s="63"/>
      <c r="VHI53" s="63"/>
      <c r="VHJ53" s="63"/>
      <c r="VHK53" s="63"/>
      <c r="VHL53" s="63"/>
      <c r="VHM53" s="63"/>
      <c r="VHN53" s="63"/>
      <c r="VHO53" s="63"/>
      <c r="VHP53" s="63"/>
      <c r="VHQ53" s="63"/>
      <c r="VHR53" s="63"/>
      <c r="VHS53" s="63"/>
      <c r="VHT53" s="64"/>
      <c r="VHU53" s="61"/>
      <c r="VHV53" s="36"/>
      <c r="VHW53" s="11"/>
      <c r="VHX53" s="57"/>
      <c r="VHY53" s="62"/>
      <c r="VHZ53" s="63"/>
      <c r="VIA53" s="63"/>
      <c r="VIB53" s="63"/>
      <c r="VIC53" s="63"/>
      <c r="VID53" s="63"/>
      <c r="VIE53" s="63"/>
      <c r="VIF53" s="63"/>
      <c r="VIG53" s="63"/>
      <c r="VIH53" s="63"/>
      <c r="VII53" s="63"/>
      <c r="VIJ53" s="63"/>
      <c r="VIK53" s="63"/>
      <c r="VIL53" s="64"/>
      <c r="VIM53" s="61"/>
      <c r="VIN53" s="36"/>
      <c r="VIO53" s="11"/>
      <c r="VIP53" s="57"/>
      <c r="VIQ53" s="62"/>
      <c r="VIR53" s="63"/>
      <c r="VIS53" s="63"/>
      <c r="VIT53" s="63"/>
      <c r="VIU53" s="63"/>
      <c r="VIV53" s="63"/>
      <c r="VIW53" s="63"/>
      <c r="VIX53" s="63"/>
      <c r="VIY53" s="63"/>
      <c r="VIZ53" s="63"/>
      <c r="VJA53" s="63"/>
      <c r="VJB53" s="63"/>
      <c r="VJC53" s="63"/>
      <c r="VJD53" s="64"/>
      <c r="VJE53" s="61"/>
      <c r="VJF53" s="36"/>
      <c r="VJG53" s="11"/>
      <c r="VJH53" s="57"/>
      <c r="VJI53" s="62"/>
      <c r="VJJ53" s="63"/>
      <c r="VJK53" s="63"/>
      <c r="VJL53" s="63"/>
      <c r="VJM53" s="63"/>
      <c r="VJN53" s="63"/>
      <c r="VJO53" s="63"/>
      <c r="VJP53" s="63"/>
      <c r="VJQ53" s="63"/>
      <c r="VJR53" s="63"/>
      <c r="VJS53" s="63"/>
      <c r="VJT53" s="63"/>
      <c r="VJU53" s="63"/>
      <c r="VJV53" s="64"/>
      <c r="VJW53" s="61"/>
      <c r="VJX53" s="36"/>
      <c r="VJY53" s="11"/>
      <c r="VJZ53" s="57"/>
      <c r="VKA53" s="62"/>
      <c r="VKB53" s="63"/>
      <c r="VKC53" s="63"/>
      <c r="VKD53" s="63"/>
      <c r="VKE53" s="63"/>
      <c r="VKF53" s="63"/>
      <c r="VKG53" s="63"/>
      <c r="VKH53" s="63"/>
      <c r="VKI53" s="63"/>
      <c r="VKJ53" s="63"/>
      <c r="VKK53" s="63"/>
      <c r="VKL53" s="63"/>
      <c r="VKM53" s="63"/>
      <c r="VKN53" s="64"/>
      <c r="VKO53" s="61"/>
      <c r="VKP53" s="36"/>
      <c r="VKQ53" s="11"/>
      <c r="VKR53" s="57"/>
      <c r="VKS53" s="62"/>
      <c r="VKT53" s="63"/>
      <c r="VKU53" s="63"/>
      <c r="VKV53" s="63"/>
      <c r="VKW53" s="63"/>
      <c r="VKX53" s="63"/>
      <c r="VKY53" s="63"/>
      <c r="VKZ53" s="63"/>
      <c r="VLA53" s="63"/>
      <c r="VLB53" s="63"/>
      <c r="VLC53" s="63"/>
      <c r="VLD53" s="63"/>
      <c r="VLE53" s="63"/>
      <c r="VLF53" s="64"/>
      <c r="VLG53" s="61"/>
      <c r="VLH53" s="36"/>
      <c r="VLI53" s="11"/>
      <c r="VLJ53" s="57"/>
      <c r="VLK53" s="62"/>
      <c r="VLL53" s="63"/>
      <c r="VLM53" s="63"/>
      <c r="VLN53" s="63"/>
      <c r="VLO53" s="63"/>
      <c r="VLP53" s="63"/>
      <c r="VLQ53" s="63"/>
      <c r="VLR53" s="63"/>
      <c r="VLS53" s="63"/>
      <c r="VLT53" s="63"/>
      <c r="VLU53" s="63"/>
      <c r="VLV53" s="63"/>
      <c r="VLW53" s="63"/>
      <c r="VLX53" s="64"/>
      <c r="VLY53" s="61"/>
      <c r="VLZ53" s="36"/>
      <c r="VMA53" s="11"/>
      <c r="VMB53" s="57"/>
      <c r="VMC53" s="62"/>
      <c r="VMD53" s="63"/>
      <c r="VME53" s="63"/>
      <c r="VMF53" s="63"/>
      <c r="VMG53" s="63"/>
      <c r="VMH53" s="63"/>
      <c r="VMI53" s="63"/>
      <c r="VMJ53" s="63"/>
      <c r="VMK53" s="63"/>
      <c r="VML53" s="63"/>
      <c r="VMM53" s="63"/>
      <c r="VMN53" s="63"/>
      <c r="VMO53" s="63"/>
      <c r="VMP53" s="64"/>
      <c r="VMQ53" s="61"/>
      <c r="VMR53" s="36"/>
      <c r="VMS53" s="11"/>
      <c r="VMT53" s="57"/>
      <c r="VMU53" s="62"/>
      <c r="VMV53" s="63"/>
      <c r="VMW53" s="63"/>
      <c r="VMX53" s="63"/>
      <c r="VMY53" s="63"/>
      <c r="VMZ53" s="63"/>
      <c r="VNA53" s="63"/>
      <c r="VNB53" s="63"/>
      <c r="VNC53" s="63"/>
      <c r="VND53" s="63"/>
      <c r="VNE53" s="63"/>
      <c r="VNF53" s="63"/>
      <c r="VNG53" s="63"/>
      <c r="VNH53" s="64"/>
      <c r="VNI53" s="61"/>
      <c r="VNJ53" s="36"/>
      <c r="VNK53" s="11"/>
      <c r="VNL53" s="57"/>
      <c r="VNM53" s="62"/>
      <c r="VNN53" s="63"/>
      <c r="VNO53" s="63"/>
      <c r="VNP53" s="63"/>
      <c r="VNQ53" s="63"/>
      <c r="VNR53" s="63"/>
      <c r="VNS53" s="63"/>
      <c r="VNT53" s="63"/>
      <c r="VNU53" s="63"/>
      <c r="VNV53" s="63"/>
      <c r="VNW53" s="63"/>
      <c r="VNX53" s="63"/>
      <c r="VNY53" s="63"/>
      <c r="VNZ53" s="64"/>
      <c r="VOA53" s="61"/>
      <c r="VOB53" s="36"/>
      <c r="VOC53" s="11"/>
      <c r="VOD53" s="57"/>
      <c r="VOE53" s="62"/>
      <c r="VOF53" s="63"/>
      <c r="VOG53" s="63"/>
      <c r="VOH53" s="63"/>
      <c r="VOI53" s="63"/>
      <c r="VOJ53" s="63"/>
      <c r="VOK53" s="63"/>
      <c r="VOL53" s="63"/>
      <c r="VOM53" s="63"/>
      <c r="VON53" s="63"/>
      <c r="VOO53" s="63"/>
      <c r="VOP53" s="63"/>
      <c r="VOQ53" s="63"/>
      <c r="VOR53" s="64"/>
      <c r="VOS53" s="61"/>
      <c r="VOT53" s="36"/>
      <c r="VOU53" s="11"/>
      <c r="VOV53" s="57"/>
      <c r="VOW53" s="62"/>
      <c r="VOX53" s="63"/>
      <c r="VOY53" s="63"/>
      <c r="VOZ53" s="63"/>
      <c r="VPA53" s="63"/>
      <c r="VPB53" s="63"/>
      <c r="VPC53" s="63"/>
      <c r="VPD53" s="63"/>
      <c r="VPE53" s="63"/>
      <c r="VPF53" s="63"/>
      <c r="VPG53" s="63"/>
      <c r="VPH53" s="63"/>
      <c r="VPI53" s="63"/>
      <c r="VPJ53" s="64"/>
      <c r="VPK53" s="61"/>
      <c r="VPL53" s="36"/>
      <c r="VPM53" s="11"/>
      <c r="VPN53" s="57"/>
      <c r="VPO53" s="62"/>
      <c r="VPP53" s="63"/>
      <c r="VPQ53" s="63"/>
      <c r="VPR53" s="63"/>
      <c r="VPS53" s="63"/>
      <c r="VPT53" s="63"/>
      <c r="VPU53" s="63"/>
      <c r="VPV53" s="63"/>
      <c r="VPW53" s="63"/>
      <c r="VPX53" s="63"/>
      <c r="VPY53" s="63"/>
      <c r="VPZ53" s="63"/>
      <c r="VQA53" s="63"/>
      <c r="VQB53" s="64"/>
      <c r="VQC53" s="61"/>
      <c r="VQD53" s="36"/>
      <c r="VQE53" s="11"/>
      <c r="VQF53" s="57"/>
      <c r="VQG53" s="62"/>
      <c r="VQH53" s="63"/>
      <c r="VQI53" s="63"/>
      <c r="VQJ53" s="63"/>
      <c r="VQK53" s="63"/>
      <c r="VQL53" s="63"/>
      <c r="VQM53" s="63"/>
      <c r="VQN53" s="63"/>
      <c r="VQO53" s="63"/>
      <c r="VQP53" s="63"/>
      <c r="VQQ53" s="63"/>
      <c r="VQR53" s="63"/>
      <c r="VQS53" s="63"/>
      <c r="VQT53" s="64"/>
      <c r="VQU53" s="61"/>
      <c r="VQV53" s="36"/>
      <c r="VQW53" s="11"/>
      <c r="VQX53" s="57"/>
      <c r="VQY53" s="62"/>
      <c r="VQZ53" s="63"/>
      <c r="VRA53" s="63"/>
      <c r="VRB53" s="63"/>
      <c r="VRC53" s="63"/>
      <c r="VRD53" s="63"/>
      <c r="VRE53" s="63"/>
      <c r="VRF53" s="63"/>
      <c r="VRG53" s="63"/>
      <c r="VRH53" s="63"/>
      <c r="VRI53" s="63"/>
      <c r="VRJ53" s="63"/>
      <c r="VRK53" s="63"/>
      <c r="VRL53" s="64"/>
      <c r="VRM53" s="61"/>
      <c r="VRN53" s="36"/>
      <c r="VRO53" s="11"/>
      <c r="VRP53" s="57"/>
      <c r="VRQ53" s="62"/>
      <c r="VRR53" s="63"/>
      <c r="VRS53" s="63"/>
      <c r="VRT53" s="63"/>
      <c r="VRU53" s="63"/>
      <c r="VRV53" s="63"/>
      <c r="VRW53" s="63"/>
      <c r="VRX53" s="63"/>
      <c r="VRY53" s="63"/>
      <c r="VRZ53" s="63"/>
      <c r="VSA53" s="63"/>
      <c r="VSB53" s="63"/>
      <c r="VSC53" s="63"/>
      <c r="VSD53" s="64"/>
      <c r="VSE53" s="61"/>
      <c r="VSF53" s="36"/>
      <c r="VSG53" s="11"/>
      <c r="VSH53" s="57"/>
      <c r="VSI53" s="62"/>
      <c r="VSJ53" s="63"/>
      <c r="VSK53" s="63"/>
      <c r="VSL53" s="63"/>
      <c r="VSM53" s="63"/>
      <c r="VSN53" s="63"/>
      <c r="VSO53" s="63"/>
      <c r="VSP53" s="63"/>
      <c r="VSQ53" s="63"/>
      <c r="VSR53" s="63"/>
      <c r="VSS53" s="63"/>
      <c r="VST53" s="63"/>
      <c r="VSU53" s="63"/>
      <c r="VSV53" s="64"/>
      <c r="VSW53" s="61"/>
      <c r="VSX53" s="36"/>
      <c r="VSY53" s="11"/>
      <c r="VSZ53" s="57"/>
      <c r="VTA53" s="62"/>
      <c r="VTB53" s="63"/>
      <c r="VTC53" s="63"/>
      <c r="VTD53" s="63"/>
      <c r="VTE53" s="63"/>
      <c r="VTF53" s="63"/>
      <c r="VTG53" s="63"/>
      <c r="VTH53" s="63"/>
      <c r="VTI53" s="63"/>
      <c r="VTJ53" s="63"/>
      <c r="VTK53" s="63"/>
      <c r="VTL53" s="63"/>
      <c r="VTM53" s="63"/>
      <c r="VTN53" s="64"/>
      <c r="VTO53" s="61"/>
      <c r="VTP53" s="36"/>
      <c r="VTQ53" s="11"/>
      <c r="VTR53" s="57"/>
      <c r="VTS53" s="62"/>
      <c r="VTT53" s="63"/>
      <c r="VTU53" s="63"/>
      <c r="VTV53" s="63"/>
      <c r="VTW53" s="63"/>
      <c r="VTX53" s="63"/>
      <c r="VTY53" s="63"/>
      <c r="VTZ53" s="63"/>
      <c r="VUA53" s="63"/>
      <c r="VUB53" s="63"/>
      <c r="VUC53" s="63"/>
      <c r="VUD53" s="63"/>
      <c r="VUE53" s="63"/>
      <c r="VUF53" s="64"/>
      <c r="VUG53" s="61"/>
      <c r="VUH53" s="36"/>
      <c r="VUI53" s="11"/>
      <c r="VUJ53" s="57"/>
      <c r="VUK53" s="62"/>
      <c r="VUL53" s="63"/>
      <c r="VUM53" s="63"/>
      <c r="VUN53" s="63"/>
      <c r="VUO53" s="63"/>
      <c r="VUP53" s="63"/>
      <c r="VUQ53" s="63"/>
      <c r="VUR53" s="63"/>
      <c r="VUS53" s="63"/>
      <c r="VUT53" s="63"/>
      <c r="VUU53" s="63"/>
      <c r="VUV53" s="63"/>
      <c r="VUW53" s="63"/>
      <c r="VUX53" s="64"/>
      <c r="VUY53" s="61"/>
      <c r="VUZ53" s="36"/>
      <c r="VVA53" s="11"/>
      <c r="VVB53" s="57"/>
      <c r="VVC53" s="62"/>
      <c r="VVD53" s="63"/>
      <c r="VVE53" s="63"/>
      <c r="VVF53" s="63"/>
      <c r="VVG53" s="63"/>
      <c r="VVH53" s="63"/>
      <c r="VVI53" s="63"/>
      <c r="VVJ53" s="63"/>
      <c r="VVK53" s="63"/>
      <c r="VVL53" s="63"/>
      <c r="VVM53" s="63"/>
      <c r="VVN53" s="63"/>
      <c r="VVO53" s="63"/>
      <c r="VVP53" s="64"/>
      <c r="VVQ53" s="61"/>
      <c r="VVR53" s="36"/>
      <c r="VVS53" s="11"/>
      <c r="VVT53" s="57"/>
      <c r="VVU53" s="62"/>
      <c r="VVV53" s="63"/>
      <c r="VVW53" s="63"/>
      <c r="VVX53" s="63"/>
      <c r="VVY53" s="63"/>
      <c r="VVZ53" s="63"/>
      <c r="VWA53" s="63"/>
      <c r="VWB53" s="63"/>
      <c r="VWC53" s="63"/>
      <c r="VWD53" s="63"/>
      <c r="VWE53" s="63"/>
      <c r="VWF53" s="63"/>
      <c r="VWG53" s="63"/>
      <c r="VWH53" s="64"/>
      <c r="VWI53" s="61"/>
      <c r="VWJ53" s="36"/>
      <c r="VWK53" s="11"/>
      <c r="VWL53" s="57"/>
      <c r="VWM53" s="62"/>
      <c r="VWN53" s="63"/>
      <c r="VWO53" s="63"/>
      <c r="VWP53" s="63"/>
      <c r="VWQ53" s="63"/>
      <c r="VWR53" s="63"/>
      <c r="VWS53" s="63"/>
      <c r="VWT53" s="63"/>
      <c r="VWU53" s="63"/>
      <c r="VWV53" s="63"/>
      <c r="VWW53" s="63"/>
      <c r="VWX53" s="63"/>
      <c r="VWY53" s="63"/>
      <c r="VWZ53" s="64"/>
      <c r="VXA53" s="61"/>
      <c r="VXB53" s="36"/>
      <c r="VXC53" s="11"/>
      <c r="VXD53" s="57"/>
      <c r="VXE53" s="62"/>
      <c r="VXF53" s="63"/>
      <c r="VXG53" s="63"/>
      <c r="VXH53" s="63"/>
      <c r="VXI53" s="63"/>
      <c r="VXJ53" s="63"/>
      <c r="VXK53" s="63"/>
      <c r="VXL53" s="63"/>
      <c r="VXM53" s="63"/>
      <c r="VXN53" s="63"/>
      <c r="VXO53" s="63"/>
      <c r="VXP53" s="63"/>
      <c r="VXQ53" s="63"/>
      <c r="VXR53" s="64"/>
      <c r="VXS53" s="61"/>
      <c r="VXT53" s="36"/>
      <c r="VXU53" s="11"/>
      <c r="VXV53" s="57"/>
      <c r="VXW53" s="62"/>
      <c r="VXX53" s="63"/>
      <c r="VXY53" s="63"/>
      <c r="VXZ53" s="63"/>
      <c r="VYA53" s="63"/>
      <c r="VYB53" s="63"/>
      <c r="VYC53" s="63"/>
      <c r="VYD53" s="63"/>
      <c r="VYE53" s="63"/>
      <c r="VYF53" s="63"/>
      <c r="VYG53" s="63"/>
      <c r="VYH53" s="63"/>
      <c r="VYI53" s="63"/>
      <c r="VYJ53" s="64"/>
      <c r="VYK53" s="61"/>
      <c r="VYL53" s="36"/>
      <c r="VYM53" s="11"/>
      <c r="VYN53" s="57"/>
      <c r="VYO53" s="62"/>
      <c r="VYP53" s="63"/>
      <c r="VYQ53" s="63"/>
      <c r="VYR53" s="63"/>
      <c r="VYS53" s="63"/>
      <c r="VYT53" s="63"/>
      <c r="VYU53" s="63"/>
      <c r="VYV53" s="63"/>
      <c r="VYW53" s="63"/>
      <c r="VYX53" s="63"/>
      <c r="VYY53" s="63"/>
      <c r="VYZ53" s="63"/>
      <c r="VZA53" s="63"/>
      <c r="VZB53" s="64"/>
      <c r="VZC53" s="61"/>
      <c r="VZD53" s="36"/>
      <c r="VZE53" s="11"/>
      <c r="VZF53" s="57"/>
      <c r="VZG53" s="62"/>
      <c r="VZH53" s="63"/>
      <c r="VZI53" s="63"/>
      <c r="VZJ53" s="63"/>
      <c r="VZK53" s="63"/>
      <c r="VZL53" s="63"/>
      <c r="VZM53" s="63"/>
      <c r="VZN53" s="63"/>
      <c r="VZO53" s="63"/>
      <c r="VZP53" s="63"/>
      <c r="VZQ53" s="63"/>
      <c r="VZR53" s="63"/>
      <c r="VZS53" s="63"/>
      <c r="VZT53" s="64"/>
      <c r="VZU53" s="61"/>
      <c r="VZV53" s="36"/>
      <c r="VZW53" s="11"/>
      <c r="VZX53" s="57"/>
      <c r="VZY53" s="62"/>
      <c r="VZZ53" s="63"/>
      <c r="WAA53" s="63"/>
      <c r="WAB53" s="63"/>
      <c r="WAC53" s="63"/>
      <c r="WAD53" s="63"/>
      <c r="WAE53" s="63"/>
      <c r="WAF53" s="63"/>
      <c r="WAG53" s="63"/>
      <c r="WAH53" s="63"/>
      <c r="WAI53" s="63"/>
      <c r="WAJ53" s="63"/>
      <c r="WAK53" s="63"/>
      <c r="WAL53" s="64"/>
      <c r="WAM53" s="61"/>
      <c r="WAN53" s="36"/>
      <c r="WAO53" s="11"/>
      <c r="WAP53" s="57"/>
      <c r="WAQ53" s="62"/>
      <c r="WAR53" s="63"/>
      <c r="WAS53" s="63"/>
      <c r="WAT53" s="63"/>
      <c r="WAU53" s="63"/>
      <c r="WAV53" s="63"/>
      <c r="WAW53" s="63"/>
      <c r="WAX53" s="63"/>
      <c r="WAY53" s="63"/>
      <c r="WAZ53" s="63"/>
      <c r="WBA53" s="63"/>
      <c r="WBB53" s="63"/>
      <c r="WBC53" s="63"/>
      <c r="WBD53" s="64"/>
      <c r="WBE53" s="61"/>
      <c r="WBF53" s="36"/>
      <c r="WBG53" s="11"/>
      <c r="WBH53" s="57"/>
      <c r="WBI53" s="62"/>
      <c r="WBJ53" s="63"/>
      <c r="WBK53" s="63"/>
      <c r="WBL53" s="63"/>
      <c r="WBM53" s="63"/>
      <c r="WBN53" s="63"/>
      <c r="WBO53" s="63"/>
      <c r="WBP53" s="63"/>
      <c r="WBQ53" s="63"/>
      <c r="WBR53" s="63"/>
      <c r="WBS53" s="63"/>
      <c r="WBT53" s="63"/>
      <c r="WBU53" s="63"/>
      <c r="WBV53" s="64"/>
      <c r="WBW53" s="61"/>
      <c r="WBX53" s="36"/>
      <c r="WBY53" s="11"/>
      <c r="WBZ53" s="57"/>
      <c r="WCA53" s="62"/>
      <c r="WCB53" s="63"/>
      <c r="WCC53" s="63"/>
      <c r="WCD53" s="63"/>
      <c r="WCE53" s="63"/>
      <c r="WCF53" s="63"/>
      <c r="WCG53" s="63"/>
      <c r="WCH53" s="63"/>
      <c r="WCI53" s="63"/>
      <c r="WCJ53" s="63"/>
      <c r="WCK53" s="63"/>
      <c r="WCL53" s="63"/>
      <c r="WCM53" s="63"/>
      <c r="WCN53" s="64"/>
      <c r="WCO53" s="61"/>
      <c r="WCP53" s="36"/>
      <c r="WCQ53" s="11"/>
      <c r="WCR53" s="57"/>
      <c r="WCS53" s="62"/>
      <c r="WCT53" s="63"/>
      <c r="WCU53" s="63"/>
      <c r="WCV53" s="63"/>
      <c r="WCW53" s="63"/>
      <c r="WCX53" s="63"/>
      <c r="WCY53" s="63"/>
      <c r="WCZ53" s="63"/>
      <c r="WDA53" s="63"/>
      <c r="WDB53" s="63"/>
      <c r="WDC53" s="63"/>
      <c r="WDD53" s="63"/>
      <c r="WDE53" s="63"/>
      <c r="WDF53" s="64"/>
      <c r="WDG53" s="61"/>
      <c r="WDH53" s="36"/>
      <c r="WDI53" s="11"/>
      <c r="WDJ53" s="57"/>
      <c r="WDK53" s="62"/>
      <c r="WDL53" s="63"/>
      <c r="WDM53" s="63"/>
      <c r="WDN53" s="63"/>
      <c r="WDO53" s="63"/>
      <c r="WDP53" s="63"/>
      <c r="WDQ53" s="63"/>
      <c r="WDR53" s="63"/>
      <c r="WDS53" s="63"/>
      <c r="WDT53" s="63"/>
      <c r="WDU53" s="63"/>
      <c r="WDV53" s="63"/>
      <c r="WDW53" s="63"/>
      <c r="WDX53" s="64"/>
      <c r="WDY53" s="61"/>
      <c r="WDZ53" s="36"/>
      <c r="WEA53" s="11"/>
      <c r="WEB53" s="57"/>
      <c r="WEC53" s="62"/>
      <c r="WED53" s="63"/>
      <c r="WEE53" s="63"/>
      <c r="WEF53" s="63"/>
      <c r="WEG53" s="63"/>
      <c r="WEH53" s="63"/>
      <c r="WEI53" s="63"/>
      <c r="WEJ53" s="63"/>
      <c r="WEK53" s="63"/>
      <c r="WEL53" s="63"/>
      <c r="WEM53" s="63"/>
      <c r="WEN53" s="63"/>
      <c r="WEO53" s="63"/>
      <c r="WEP53" s="64"/>
      <c r="WEQ53" s="61"/>
      <c r="WER53" s="36"/>
      <c r="WES53" s="11"/>
      <c r="WET53" s="57"/>
      <c r="WEU53" s="62"/>
      <c r="WEV53" s="63"/>
      <c r="WEW53" s="63"/>
      <c r="WEX53" s="63"/>
      <c r="WEY53" s="63"/>
      <c r="WEZ53" s="63"/>
      <c r="WFA53" s="63"/>
      <c r="WFB53" s="63"/>
      <c r="WFC53" s="63"/>
      <c r="WFD53" s="63"/>
      <c r="WFE53" s="63"/>
      <c r="WFF53" s="63"/>
      <c r="WFG53" s="63"/>
      <c r="WFH53" s="64"/>
      <c r="WFI53" s="61"/>
      <c r="WFJ53" s="36"/>
      <c r="WFK53" s="11"/>
      <c r="WFL53" s="57"/>
      <c r="WFM53" s="62"/>
      <c r="WFN53" s="63"/>
      <c r="WFO53" s="63"/>
      <c r="WFP53" s="63"/>
      <c r="WFQ53" s="63"/>
      <c r="WFR53" s="63"/>
      <c r="WFS53" s="63"/>
      <c r="WFT53" s="63"/>
      <c r="WFU53" s="63"/>
      <c r="WFV53" s="63"/>
      <c r="WFW53" s="63"/>
      <c r="WFX53" s="63"/>
      <c r="WFY53" s="63"/>
      <c r="WFZ53" s="64"/>
      <c r="WGA53" s="61"/>
      <c r="WGB53" s="36"/>
      <c r="WGC53" s="11"/>
      <c r="WGD53" s="57"/>
      <c r="WGE53" s="62"/>
      <c r="WGF53" s="63"/>
      <c r="WGG53" s="63"/>
      <c r="WGH53" s="63"/>
      <c r="WGI53" s="63"/>
      <c r="WGJ53" s="63"/>
      <c r="WGK53" s="63"/>
      <c r="WGL53" s="63"/>
      <c r="WGM53" s="63"/>
      <c r="WGN53" s="63"/>
      <c r="WGO53" s="63"/>
      <c r="WGP53" s="63"/>
      <c r="WGQ53" s="63"/>
      <c r="WGR53" s="64"/>
      <c r="WGS53" s="61"/>
      <c r="WGT53" s="36"/>
      <c r="WGU53" s="11"/>
      <c r="WGV53" s="57"/>
      <c r="WGW53" s="62"/>
      <c r="WGX53" s="63"/>
      <c r="WGY53" s="63"/>
      <c r="WGZ53" s="63"/>
      <c r="WHA53" s="63"/>
      <c r="WHB53" s="63"/>
      <c r="WHC53" s="63"/>
      <c r="WHD53" s="63"/>
      <c r="WHE53" s="63"/>
      <c r="WHF53" s="63"/>
      <c r="WHG53" s="63"/>
      <c r="WHH53" s="63"/>
      <c r="WHI53" s="63"/>
      <c r="WHJ53" s="64"/>
      <c r="WHK53" s="61"/>
      <c r="WHL53" s="36"/>
      <c r="WHM53" s="11"/>
      <c r="WHN53" s="57"/>
      <c r="WHO53" s="62"/>
      <c r="WHP53" s="63"/>
      <c r="WHQ53" s="63"/>
      <c r="WHR53" s="63"/>
      <c r="WHS53" s="63"/>
      <c r="WHT53" s="63"/>
      <c r="WHU53" s="63"/>
      <c r="WHV53" s="63"/>
      <c r="WHW53" s="63"/>
      <c r="WHX53" s="63"/>
      <c r="WHY53" s="63"/>
      <c r="WHZ53" s="63"/>
      <c r="WIA53" s="63"/>
      <c r="WIB53" s="64"/>
      <c r="WIC53" s="61"/>
      <c r="WID53" s="36"/>
      <c r="WIE53" s="11"/>
      <c r="WIF53" s="57"/>
      <c r="WIG53" s="62"/>
      <c r="WIH53" s="63"/>
      <c r="WII53" s="63"/>
      <c r="WIJ53" s="63"/>
      <c r="WIK53" s="63"/>
      <c r="WIL53" s="63"/>
      <c r="WIM53" s="63"/>
      <c r="WIN53" s="63"/>
      <c r="WIO53" s="63"/>
      <c r="WIP53" s="63"/>
      <c r="WIQ53" s="63"/>
      <c r="WIR53" s="63"/>
      <c r="WIS53" s="63"/>
      <c r="WIT53" s="64"/>
      <c r="WIU53" s="61"/>
      <c r="WIV53" s="36"/>
      <c r="WIW53" s="11"/>
      <c r="WIX53" s="57"/>
      <c r="WIY53" s="62"/>
      <c r="WIZ53" s="63"/>
      <c r="WJA53" s="63"/>
      <c r="WJB53" s="63"/>
      <c r="WJC53" s="63"/>
      <c r="WJD53" s="63"/>
      <c r="WJE53" s="63"/>
      <c r="WJF53" s="63"/>
      <c r="WJG53" s="63"/>
      <c r="WJH53" s="63"/>
      <c r="WJI53" s="63"/>
      <c r="WJJ53" s="63"/>
      <c r="WJK53" s="63"/>
      <c r="WJL53" s="64"/>
      <c r="WJM53" s="61"/>
      <c r="WJN53" s="36"/>
      <c r="WJO53" s="11"/>
      <c r="WJP53" s="57"/>
      <c r="WJQ53" s="62"/>
      <c r="WJR53" s="63"/>
      <c r="WJS53" s="63"/>
      <c r="WJT53" s="63"/>
      <c r="WJU53" s="63"/>
      <c r="WJV53" s="63"/>
      <c r="WJW53" s="63"/>
      <c r="WJX53" s="63"/>
      <c r="WJY53" s="63"/>
      <c r="WJZ53" s="63"/>
      <c r="WKA53" s="63"/>
      <c r="WKB53" s="63"/>
      <c r="WKC53" s="63"/>
      <c r="WKD53" s="64"/>
      <c r="WKE53" s="61"/>
      <c r="WKF53" s="36"/>
      <c r="WKG53" s="11"/>
      <c r="WKH53" s="57"/>
      <c r="WKI53" s="62"/>
      <c r="WKJ53" s="63"/>
      <c r="WKK53" s="63"/>
      <c r="WKL53" s="63"/>
      <c r="WKM53" s="63"/>
      <c r="WKN53" s="63"/>
      <c r="WKO53" s="63"/>
      <c r="WKP53" s="63"/>
      <c r="WKQ53" s="63"/>
      <c r="WKR53" s="63"/>
      <c r="WKS53" s="63"/>
      <c r="WKT53" s="63"/>
      <c r="WKU53" s="63"/>
      <c r="WKV53" s="64"/>
      <c r="WKW53" s="61"/>
      <c r="WKX53" s="36"/>
      <c r="WKY53" s="11"/>
      <c r="WKZ53" s="57"/>
      <c r="WLA53" s="62"/>
      <c r="WLB53" s="63"/>
      <c r="WLC53" s="63"/>
      <c r="WLD53" s="63"/>
      <c r="WLE53" s="63"/>
      <c r="WLF53" s="63"/>
      <c r="WLG53" s="63"/>
      <c r="WLH53" s="63"/>
      <c r="WLI53" s="63"/>
      <c r="WLJ53" s="63"/>
      <c r="WLK53" s="63"/>
      <c r="WLL53" s="63"/>
      <c r="WLM53" s="63"/>
      <c r="WLN53" s="64"/>
      <c r="WLO53" s="61"/>
      <c r="WLP53" s="36"/>
      <c r="WLQ53" s="11"/>
      <c r="WLR53" s="57"/>
      <c r="WLS53" s="62"/>
      <c r="WLT53" s="63"/>
      <c r="WLU53" s="63"/>
      <c r="WLV53" s="63"/>
      <c r="WLW53" s="63"/>
      <c r="WLX53" s="63"/>
      <c r="WLY53" s="63"/>
      <c r="WLZ53" s="63"/>
      <c r="WMA53" s="63"/>
      <c r="WMB53" s="63"/>
      <c r="WMC53" s="63"/>
      <c r="WMD53" s="63"/>
      <c r="WME53" s="63"/>
      <c r="WMF53" s="64"/>
      <c r="WMG53" s="61"/>
      <c r="WMH53" s="36"/>
      <c r="WMI53" s="11"/>
      <c r="WMJ53" s="57"/>
      <c r="WMK53" s="62"/>
      <c r="WML53" s="63"/>
      <c r="WMM53" s="63"/>
      <c r="WMN53" s="63"/>
      <c r="WMO53" s="63"/>
      <c r="WMP53" s="63"/>
      <c r="WMQ53" s="63"/>
      <c r="WMR53" s="63"/>
      <c r="WMS53" s="63"/>
      <c r="WMT53" s="63"/>
      <c r="WMU53" s="63"/>
      <c r="WMV53" s="63"/>
      <c r="WMW53" s="63"/>
      <c r="WMX53" s="64"/>
      <c r="WMY53" s="61"/>
      <c r="WMZ53" s="36"/>
      <c r="WNA53" s="11"/>
      <c r="WNB53" s="57"/>
      <c r="WNC53" s="62"/>
      <c r="WND53" s="63"/>
      <c r="WNE53" s="63"/>
      <c r="WNF53" s="63"/>
      <c r="WNG53" s="63"/>
      <c r="WNH53" s="63"/>
      <c r="WNI53" s="63"/>
      <c r="WNJ53" s="63"/>
      <c r="WNK53" s="63"/>
      <c r="WNL53" s="63"/>
      <c r="WNM53" s="63"/>
      <c r="WNN53" s="63"/>
      <c r="WNO53" s="63"/>
      <c r="WNP53" s="64"/>
      <c r="WNQ53" s="61"/>
      <c r="WNR53" s="36"/>
      <c r="WNS53" s="11"/>
      <c r="WNT53" s="57"/>
      <c r="WNU53" s="62"/>
      <c r="WNV53" s="63"/>
      <c r="WNW53" s="63"/>
      <c r="WNX53" s="63"/>
      <c r="WNY53" s="63"/>
      <c r="WNZ53" s="63"/>
      <c r="WOA53" s="63"/>
      <c r="WOB53" s="63"/>
      <c r="WOC53" s="63"/>
      <c r="WOD53" s="63"/>
      <c r="WOE53" s="63"/>
      <c r="WOF53" s="63"/>
      <c r="WOG53" s="63"/>
      <c r="WOH53" s="64"/>
      <c r="WOI53" s="61"/>
      <c r="WOJ53" s="36"/>
      <c r="WOK53" s="11"/>
      <c r="WOL53" s="57"/>
      <c r="WOM53" s="62"/>
      <c r="WON53" s="63"/>
      <c r="WOO53" s="63"/>
      <c r="WOP53" s="63"/>
      <c r="WOQ53" s="63"/>
      <c r="WOR53" s="63"/>
      <c r="WOS53" s="63"/>
      <c r="WOT53" s="63"/>
      <c r="WOU53" s="63"/>
      <c r="WOV53" s="63"/>
      <c r="WOW53" s="63"/>
      <c r="WOX53" s="63"/>
      <c r="WOY53" s="63"/>
      <c r="WOZ53" s="64"/>
      <c r="WPA53" s="61"/>
      <c r="WPB53" s="36"/>
      <c r="WPC53" s="11"/>
      <c r="WPD53" s="57"/>
      <c r="WPE53" s="62"/>
      <c r="WPF53" s="63"/>
      <c r="WPG53" s="63"/>
      <c r="WPH53" s="63"/>
      <c r="WPI53" s="63"/>
      <c r="WPJ53" s="63"/>
      <c r="WPK53" s="63"/>
      <c r="WPL53" s="63"/>
      <c r="WPM53" s="63"/>
      <c r="WPN53" s="63"/>
      <c r="WPO53" s="63"/>
      <c r="WPP53" s="63"/>
      <c r="WPQ53" s="63"/>
      <c r="WPR53" s="64"/>
      <c r="WPS53" s="61"/>
      <c r="WPT53" s="36"/>
      <c r="WPU53" s="11"/>
      <c r="WPV53" s="57"/>
      <c r="WPW53" s="62"/>
      <c r="WPX53" s="63"/>
      <c r="WPY53" s="63"/>
      <c r="WPZ53" s="63"/>
      <c r="WQA53" s="63"/>
      <c r="WQB53" s="63"/>
      <c r="WQC53" s="63"/>
      <c r="WQD53" s="63"/>
      <c r="WQE53" s="63"/>
      <c r="WQF53" s="63"/>
      <c r="WQG53" s="63"/>
      <c r="WQH53" s="63"/>
      <c r="WQI53" s="63"/>
      <c r="WQJ53" s="64"/>
      <c r="WQK53" s="61"/>
      <c r="WQL53" s="36"/>
      <c r="WQM53" s="11"/>
      <c r="WQN53" s="57"/>
      <c r="WQO53" s="62"/>
      <c r="WQP53" s="63"/>
      <c r="WQQ53" s="63"/>
      <c r="WQR53" s="63"/>
      <c r="WQS53" s="63"/>
      <c r="WQT53" s="63"/>
      <c r="WQU53" s="63"/>
      <c r="WQV53" s="63"/>
      <c r="WQW53" s="63"/>
      <c r="WQX53" s="63"/>
      <c r="WQY53" s="63"/>
      <c r="WQZ53" s="63"/>
      <c r="WRA53" s="63"/>
      <c r="WRB53" s="64"/>
      <c r="WRC53" s="61"/>
      <c r="WRD53" s="36"/>
      <c r="WRE53" s="11"/>
      <c r="WRF53" s="57"/>
      <c r="WRG53" s="62"/>
      <c r="WRH53" s="63"/>
      <c r="WRI53" s="63"/>
      <c r="WRJ53" s="63"/>
      <c r="WRK53" s="63"/>
      <c r="WRL53" s="63"/>
      <c r="WRM53" s="63"/>
      <c r="WRN53" s="63"/>
      <c r="WRO53" s="63"/>
      <c r="WRP53" s="63"/>
      <c r="WRQ53" s="63"/>
      <c r="WRR53" s="63"/>
      <c r="WRS53" s="63"/>
      <c r="WRT53" s="64"/>
      <c r="WRU53" s="61"/>
      <c r="WRV53" s="36"/>
      <c r="WRW53" s="11"/>
      <c r="WRX53" s="57"/>
      <c r="WRY53" s="62"/>
      <c r="WRZ53" s="63"/>
      <c r="WSA53" s="63"/>
      <c r="WSB53" s="63"/>
      <c r="WSC53" s="63"/>
      <c r="WSD53" s="63"/>
      <c r="WSE53" s="63"/>
      <c r="WSF53" s="63"/>
      <c r="WSG53" s="63"/>
      <c r="WSH53" s="63"/>
      <c r="WSI53" s="63"/>
      <c r="WSJ53" s="63"/>
      <c r="WSK53" s="63"/>
      <c r="WSL53" s="64"/>
      <c r="WSM53" s="61"/>
      <c r="WSN53" s="36"/>
      <c r="WSO53" s="11"/>
      <c r="WSP53" s="57"/>
      <c r="WSQ53" s="62"/>
      <c r="WSR53" s="63"/>
      <c r="WSS53" s="63"/>
      <c r="WST53" s="63"/>
      <c r="WSU53" s="63"/>
      <c r="WSV53" s="63"/>
      <c r="WSW53" s="63"/>
      <c r="WSX53" s="63"/>
      <c r="WSY53" s="63"/>
      <c r="WSZ53" s="63"/>
      <c r="WTA53" s="63"/>
      <c r="WTB53" s="63"/>
      <c r="WTC53" s="63"/>
      <c r="WTD53" s="64"/>
      <c r="WTE53" s="61"/>
      <c r="WTF53" s="36"/>
      <c r="WTG53" s="11"/>
      <c r="WTH53" s="57"/>
      <c r="WTI53" s="62"/>
      <c r="WTJ53" s="63"/>
      <c r="WTK53" s="63"/>
      <c r="WTL53" s="63"/>
      <c r="WTM53" s="63"/>
      <c r="WTN53" s="63"/>
      <c r="WTO53" s="63"/>
      <c r="WTP53" s="63"/>
      <c r="WTQ53" s="63"/>
      <c r="WTR53" s="63"/>
      <c r="WTS53" s="63"/>
      <c r="WTT53" s="63"/>
      <c r="WTU53" s="63"/>
      <c r="WTV53" s="64"/>
      <c r="WTW53" s="61"/>
      <c r="WTX53" s="36"/>
      <c r="WTY53" s="11"/>
      <c r="WTZ53" s="57"/>
      <c r="WUA53" s="62"/>
      <c r="WUB53" s="63"/>
      <c r="WUC53" s="63"/>
      <c r="WUD53" s="63"/>
      <c r="WUE53" s="63"/>
      <c r="WUF53" s="63"/>
      <c r="WUG53" s="63"/>
      <c r="WUH53" s="63"/>
      <c r="WUI53" s="63"/>
      <c r="WUJ53" s="63"/>
      <c r="WUK53" s="63"/>
      <c r="WUL53" s="63"/>
      <c r="WUM53" s="63"/>
      <c r="WUN53" s="64"/>
      <c r="WUO53" s="61"/>
      <c r="WUP53" s="36"/>
      <c r="WUQ53" s="11"/>
      <c r="WUR53" s="57"/>
      <c r="WUS53" s="62"/>
      <c r="WUT53" s="63"/>
      <c r="WUU53" s="63"/>
      <c r="WUV53" s="63"/>
      <c r="WUW53" s="63"/>
      <c r="WUX53" s="63"/>
      <c r="WUY53" s="63"/>
      <c r="WUZ53" s="63"/>
      <c r="WVA53" s="63"/>
      <c r="WVB53" s="63"/>
      <c r="WVC53" s="63"/>
      <c r="WVD53" s="63"/>
      <c r="WVE53" s="63"/>
      <c r="WVF53" s="64"/>
      <c r="WVG53" s="61"/>
      <c r="WVH53" s="36"/>
      <c r="WVI53" s="11"/>
      <c r="WVJ53" s="57"/>
      <c r="WVK53" s="62"/>
      <c r="WVL53" s="63"/>
      <c r="WVM53" s="63"/>
      <c r="WVN53" s="63"/>
      <c r="WVO53" s="63"/>
      <c r="WVP53" s="63"/>
      <c r="WVQ53" s="63"/>
      <c r="WVR53" s="63"/>
      <c r="WVS53" s="63"/>
      <c r="WVT53" s="63"/>
      <c r="WVU53" s="63"/>
      <c r="WVV53" s="63"/>
      <c r="WVW53" s="63"/>
      <c r="WVX53" s="64"/>
      <c r="WVY53" s="61"/>
      <c r="WVZ53" s="36"/>
      <c r="WWA53" s="11"/>
      <c r="WWB53" s="57"/>
      <c r="WWC53" s="62"/>
      <c r="WWD53" s="63"/>
      <c r="WWE53" s="63"/>
      <c r="WWF53" s="63"/>
      <c r="WWG53" s="63"/>
      <c r="WWH53" s="63"/>
      <c r="WWI53" s="63"/>
      <c r="WWJ53" s="63"/>
      <c r="WWK53" s="63"/>
      <c r="WWL53" s="63"/>
      <c r="WWM53" s="63"/>
      <c r="WWN53" s="63"/>
      <c r="WWO53" s="63"/>
      <c r="WWP53" s="64"/>
      <c r="WWQ53" s="61"/>
      <c r="WWR53" s="36"/>
      <c r="WWS53" s="11"/>
      <c r="WWT53" s="57"/>
      <c r="WWU53" s="62"/>
      <c r="WWV53" s="63"/>
      <c r="WWW53" s="63"/>
      <c r="WWX53" s="63"/>
      <c r="WWY53" s="63"/>
      <c r="WWZ53" s="63"/>
      <c r="WXA53" s="63"/>
      <c r="WXB53" s="63"/>
      <c r="WXC53" s="63"/>
      <c r="WXD53" s="63"/>
      <c r="WXE53" s="63"/>
      <c r="WXF53" s="63"/>
      <c r="WXG53" s="63"/>
      <c r="WXH53" s="64"/>
      <c r="WXI53" s="61"/>
      <c r="WXJ53" s="36"/>
      <c r="WXK53" s="11"/>
      <c r="WXL53" s="57"/>
      <c r="WXM53" s="62"/>
      <c r="WXN53" s="63"/>
      <c r="WXO53" s="63"/>
      <c r="WXP53" s="63"/>
      <c r="WXQ53" s="63"/>
      <c r="WXR53" s="63"/>
      <c r="WXS53" s="63"/>
      <c r="WXT53" s="63"/>
      <c r="WXU53" s="63"/>
      <c r="WXV53" s="63"/>
      <c r="WXW53" s="63"/>
      <c r="WXX53" s="63"/>
      <c r="WXY53" s="63"/>
      <c r="WXZ53" s="64"/>
      <c r="WYA53" s="61"/>
      <c r="WYB53" s="36"/>
      <c r="WYC53" s="11"/>
      <c r="WYD53" s="57"/>
      <c r="WYE53" s="62"/>
      <c r="WYF53" s="63"/>
      <c r="WYG53" s="63"/>
      <c r="WYH53" s="63"/>
      <c r="WYI53" s="63"/>
      <c r="WYJ53" s="63"/>
      <c r="WYK53" s="63"/>
      <c r="WYL53" s="63"/>
      <c r="WYM53" s="63"/>
      <c r="WYN53" s="63"/>
      <c r="WYO53" s="63"/>
      <c r="WYP53" s="63"/>
      <c r="WYQ53" s="63"/>
      <c r="WYR53" s="64"/>
      <c r="WYS53" s="61"/>
      <c r="WYT53" s="36"/>
      <c r="WYU53" s="11"/>
      <c r="WYV53" s="57"/>
      <c r="WYW53" s="62"/>
      <c r="WYX53" s="63"/>
      <c r="WYY53" s="63"/>
      <c r="WYZ53" s="63"/>
      <c r="WZA53" s="63"/>
      <c r="WZB53" s="63"/>
      <c r="WZC53" s="63"/>
      <c r="WZD53" s="63"/>
      <c r="WZE53" s="63"/>
      <c r="WZF53" s="63"/>
      <c r="WZG53" s="63"/>
      <c r="WZH53" s="63"/>
      <c r="WZI53" s="63"/>
      <c r="WZJ53" s="64"/>
      <c r="WZK53" s="61"/>
      <c r="WZL53" s="36"/>
      <c r="WZM53" s="11"/>
      <c r="WZN53" s="57"/>
      <c r="WZO53" s="62"/>
      <c r="WZP53" s="63"/>
      <c r="WZQ53" s="63"/>
      <c r="WZR53" s="63"/>
      <c r="WZS53" s="63"/>
      <c r="WZT53" s="63"/>
      <c r="WZU53" s="63"/>
      <c r="WZV53" s="63"/>
      <c r="WZW53" s="63"/>
      <c r="WZX53" s="63"/>
      <c r="WZY53" s="63"/>
      <c r="WZZ53" s="63"/>
      <c r="XAA53" s="63"/>
      <c r="XAB53" s="64"/>
      <c r="XAC53" s="61"/>
      <c r="XAD53" s="36"/>
      <c r="XAE53" s="11"/>
      <c r="XAF53" s="57"/>
      <c r="XAG53" s="62"/>
      <c r="XAH53" s="63"/>
      <c r="XAI53" s="63"/>
      <c r="XAJ53" s="63"/>
      <c r="XAK53" s="63"/>
      <c r="XAL53" s="63"/>
      <c r="XAM53" s="63"/>
      <c r="XAN53" s="63"/>
      <c r="XAO53" s="63"/>
      <c r="XAP53" s="63"/>
      <c r="XAQ53" s="63"/>
      <c r="XAR53" s="63"/>
      <c r="XAS53" s="63"/>
      <c r="XAT53" s="64"/>
      <c r="XAU53" s="61"/>
      <c r="XAV53" s="36"/>
      <c r="XAW53" s="11"/>
      <c r="XAX53" s="57"/>
      <c r="XAY53" s="62"/>
      <c r="XAZ53" s="63"/>
      <c r="XBA53" s="63"/>
      <c r="XBB53" s="63"/>
      <c r="XBC53" s="63"/>
      <c r="XBD53" s="63"/>
      <c r="XBE53" s="63"/>
      <c r="XBF53" s="63"/>
      <c r="XBG53" s="63"/>
      <c r="XBH53" s="63"/>
      <c r="XBI53" s="63"/>
      <c r="XBJ53" s="63"/>
      <c r="XBK53" s="63"/>
      <c r="XBL53" s="64"/>
      <c r="XBM53" s="61"/>
      <c r="XBN53" s="36"/>
      <c r="XBO53" s="11"/>
      <c r="XBP53" s="57"/>
      <c r="XBQ53" s="62"/>
      <c r="XBR53" s="63"/>
      <c r="XBS53" s="63"/>
      <c r="XBT53" s="63"/>
      <c r="XBU53" s="63"/>
      <c r="XBV53" s="63"/>
      <c r="XBW53" s="63"/>
      <c r="XBX53" s="63"/>
      <c r="XBY53" s="63"/>
      <c r="XBZ53" s="63"/>
      <c r="XCA53" s="63"/>
      <c r="XCB53" s="63"/>
      <c r="XCC53" s="63"/>
      <c r="XCD53" s="64"/>
      <c r="XCE53" s="61"/>
      <c r="XCF53" s="36"/>
      <c r="XCG53" s="11"/>
      <c r="XCH53" s="57"/>
      <c r="XCI53" s="62"/>
      <c r="XCJ53" s="63"/>
      <c r="XCK53" s="63"/>
      <c r="XCL53" s="63"/>
      <c r="XCM53" s="63"/>
      <c r="XCN53" s="63"/>
      <c r="XCO53" s="63"/>
      <c r="XCP53" s="63"/>
      <c r="XCQ53" s="63"/>
      <c r="XCR53" s="63"/>
      <c r="XCS53" s="63"/>
      <c r="XCT53" s="63"/>
      <c r="XCU53" s="63"/>
      <c r="XCV53" s="64"/>
      <c r="XCW53" s="61"/>
      <c r="XCX53" s="36"/>
      <c r="XCY53" s="11"/>
      <c r="XCZ53" s="57"/>
      <c r="XDA53" s="62"/>
      <c r="XDB53" s="63"/>
      <c r="XDC53" s="63"/>
      <c r="XDD53" s="63"/>
      <c r="XDE53" s="63"/>
      <c r="XDF53" s="63"/>
      <c r="XDG53" s="63"/>
      <c r="XDH53" s="63"/>
      <c r="XDI53" s="63"/>
      <c r="XDJ53" s="63"/>
      <c r="XDK53" s="63"/>
      <c r="XDL53" s="63"/>
      <c r="XDM53" s="63"/>
      <c r="XDN53" s="64"/>
      <c r="XDO53" s="61"/>
      <c r="XDP53" s="36"/>
      <c r="XDQ53" s="11"/>
      <c r="XDR53" s="57"/>
      <c r="XDS53" s="62"/>
      <c r="XDT53" s="63"/>
      <c r="XDU53" s="63"/>
      <c r="XDV53" s="63"/>
      <c r="XDW53" s="63"/>
      <c r="XDX53" s="63"/>
      <c r="XDY53" s="63"/>
      <c r="XDZ53" s="63"/>
      <c r="XEA53" s="63"/>
      <c r="XEB53" s="63"/>
      <c r="XEC53" s="63"/>
      <c r="XED53" s="63"/>
      <c r="XEE53" s="63"/>
      <c r="XEF53" s="64"/>
      <c r="XEG53" s="61"/>
      <c r="XEH53" s="36"/>
      <c r="XEI53" s="11"/>
      <c r="XEJ53" s="57"/>
      <c r="XEK53" s="62"/>
      <c r="XEL53" s="63"/>
      <c r="XEM53" s="63"/>
      <c r="XEN53" s="63"/>
      <c r="XEO53" s="63"/>
      <c r="XEP53" s="63"/>
      <c r="XEQ53" s="63"/>
      <c r="XER53" s="63"/>
      <c r="XES53" s="63"/>
      <c r="XET53" s="63"/>
      <c r="XEU53" s="63"/>
      <c r="XEV53" s="63"/>
      <c r="XEW53" s="63"/>
      <c r="XEX53" s="64"/>
      <c r="XEY53" s="61"/>
    </row>
    <row r="54" spans="1:16379">
      <c r="A54" s="61"/>
      <c r="B54" s="61"/>
      <c r="C54" s="36" t="s">
        <v>42</v>
      </c>
      <c r="D54" s="11" t="s">
        <v>65</v>
      </c>
      <c r="E54" s="57"/>
      <c r="F54" s="62"/>
      <c r="G54" s="63"/>
      <c r="H54" s="63"/>
      <c r="I54" s="63"/>
      <c r="J54" s="63"/>
      <c r="K54" s="63"/>
      <c r="L54" s="63"/>
      <c r="M54" s="63"/>
      <c r="N54" s="63"/>
      <c r="O54" s="63"/>
      <c r="P54" s="63"/>
      <c r="Q54" s="63" t="s">
        <v>10</v>
      </c>
    </row>
    <row r="55" spans="1:16379">
      <c r="A55" s="65"/>
      <c r="B55" s="65"/>
      <c r="C55" s="66" t="s">
        <v>43</v>
      </c>
      <c r="D55" s="24" t="s">
        <v>66</v>
      </c>
      <c r="E55" s="67"/>
      <c r="F55" s="68"/>
      <c r="G55" s="69"/>
      <c r="H55" s="69"/>
      <c r="I55" s="69"/>
      <c r="J55" s="69"/>
      <c r="K55" s="69"/>
      <c r="L55" s="69"/>
      <c r="M55" s="69"/>
      <c r="N55" s="69"/>
      <c r="O55" s="69"/>
      <c r="P55" s="69"/>
      <c r="Q55" s="72" t="s">
        <v>14</v>
      </c>
    </row>
    <row r="56" spans="1:16379">
      <c r="A56" s="2"/>
      <c r="B56" s="1" t="s">
        <v>70</v>
      </c>
      <c r="C56" s="32"/>
      <c r="D56" s="33"/>
      <c r="E56" s="34"/>
      <c r="F56" s="32"/>
      <c r="G56" s="32"/>
      <c r="H56" s="32"/>
      <c r="I56" s="32"/>
      <c r="J56" s="32"/>
      <c r="K56" s="32"/>
      <c r="L56" s="32"/>
      <c r="M56" s="32"/>
      <c r="N56" s="32"/>
      <c r="O56" s="32"/>
      <c r="P56" s="32"/>
      <c r="Q56" s="32"/>
    </row>
    <row r="57" spans="1:16379">
      <c r="A57" s="2"/>
      <c r="B57" s="2"/>
      <c r="C57" s="36" t="s">
        <v>33</v>
      </c>
      <c r="D57" s="37" t="s">
        <v>50</v>
      </c>
      <c r="E57" s="38">
        <v>5224.9278642093977</v>
      </c>
      <c r="F57" s="39"/>
      <c r="G57" s="40">
        <v>694.40306806172043</v>
      </c>
      <c r="H57" s="40">
        <v>4467.7867496819063</v>
      </c>
      <c r="I57" s="40">
        <v>5173</v>
      </c>
      <c r="J57" s="40">
        <v>5157</v>
      </c>
      <c r="K57" s="40">
        <v>5150</v>
      </c>
      <c r="L57" s="40">
        <v>5148</v>
      </c>
      <c r="M57" s="40">
        <v>5149</v>
      </c>
      <c r="N57" s="40">
        <v>5151</v>
      </c>
      <c r="O57" s="40">
        <v>5176</v>
      </c>
      <c r="P57" s="40">
        <v>5191</v>
      </c>
      <c r="Q57" s="39"/>
    </row>
    <row r="58" spans="1:16379">
      <c r="A58" s="2"/>
      <c r="B58" s="2"/>
      <c r="C58" s="36" t="s">
        <v>34</v>
      </c>
      <c r="D58" s="41" t="s">
        <v>51</v>
      </c>
      <c r="E58" s="46">
        <v>1736.1940285678761</v>
      </c>
      <c r="F58" s="43"/>
      <c r="G58" s="44">
        <v>293.4171499789382</v>
      </c>
      <c r="H58" s="44">
        <v>174.2232124872142</v>
      </c>
      <c r="I58" s="44">
        <v>51.74640476709579</v>
      </c>
      <c r="J58" s="44">
        <v>8.183581022995952</v>
      </c>
      <c r="K58" s="44">
        <v>4.636318422978384</v>
      </c>
      <c r="L58" s="44">
        <v>4.7966947679853629</v>
      </c>
      <c r="M58" s="44">
        <v>34.819905873686309</v>
      </c>
      <c r="N58" s="44">
        <v>112.01083089819562</v>
      </c>
      <c r="O58" s="44">
        <v>171.53173124953875</v>
      </c>
      <c r="P58" s="44">
        <v>200.34066120069264</v>
      </c>
      <c r="Q58" s="43"/>
    </row>
    <row r="59" spans="1:16379">
      <c r="A59" s="2"/>
      <c r="B59" s="2"/>
      <c r="C59" s="36" t="s">
        <v>35</v>
      </c>
      <c r="D59" s="41" t="s">
        <v>52</v>
      </c>
      <c r="E59" s="46">
        <v>9071488.5575382635</v>
      </c>
      <c r="F59" s="47" t="s">
        <v>53</v>
      </c>
      <c r="G59" s="43">
        <v>203749.76916730066</v>
      </c>
      <c r="H59" s="43">
        <v>778392.16023739078</v>
      </c>
      <c r="I59" s="43">
        <v>267684.15186018654</v>
      </c>
      <c r="J59" s="43">
        <v>42202.727335590127</v>
      </c>
      <c r="K59" s="43">
        <v>23877.039878338677</v>
      </c>
      <c r="L59" s="43">
        <v>24693.384665588648</v>
      </c>
      <c r="M59" s="43">
        <v>179287.6953436108</v>
      </c>
      <c r="N59" s="43">
        <v>576967.78995660564</v>
      </c>
      <c r="O59" s="43">
        <v>887848.24094761256</v>
      </c>
      <c r="P59" s="43">
        <v>1039968.3722927955</v>
      </c>
      <c r="Q59" s="43">
        <v>4024671.3316850197</v>
      </c>
    </row>
    <row r="60" spans="1:16379">
      <c r="A60" s="2"/>
      <c r="B60" s="2"/>
      <c r="C60" s="48"/>
      <c r="D60" s="41"/>
      <c r="E60" s="38"/>
      <c r="F60" s="49"/>
      <c r="G60" s="49"/>
      <c r="H60" s="49"/>
      <c r="I60" s="49"/>
      <c r="J60" s="49"/>
      <c r="K60" s="49"/>
      <c r="L60" s="49"/>
      <c r="M60" s="49"/>
      <c r="N60" s="49"/>
      <c r="O60" s="49"/>
      <c r="P60" s="49"/>
      <c r="Q60" s="49"/>
    </row>
    <row r="61" spans="1:16379">
      <c r="A61" s="2"/>
      <c r="B61" s="2"/>
      <c r="C61" s="36" t="s">
        <v>36</v>
      </c>
      <c r="D61" s="37" t="s">
        <v>54</v>
      </c>
      <c r="E61" s="38">
        <v>160874871.89494899</v>
      </c>
      <c r="F61" s="50"/>
      <c r="G61" s="40">
        <v>4498887.8</v>
      </c>
      <c r="H61" s="40">
        <v>15202879.999999998</v>
      </c>
      <c r="I61" s="40">
        <v>6552881</v>
      </c>
      <c r="J61" s="40">
        <v>2133759</v>
      </c>
      <c r="K61" s="40">
        <v>471667</v>
      </c>
      <c r="L61" s="40">
        <v>448340</v>
      </c>
      <c r="M61" s="40">
        <v>1569055</v>
      </c>
      <c r="N61" s="40">
        <v>1831419</v>
      </c>
      <c r="O61" s="40">
        <v>8216047</v>
      </c>
      <c r="P61" s="40">
        <v>19520591</v>
      </c>
      <c r="Q61" s="50">
        <v>60445526.799999997</v>
      </c>
    </row>
    <row r="62" spans="1:16379">
      <c r="A62" s="2"/>
      <c r="B62" s="2"/>
      <c r="C62" s="36" t="s">
        <v>37</v>
      </c>
      <c r="D62" s="41" t="s">
        <v>55</v>
      </c>
      <c r="E62" s="51">
        <v>5.638847416433021E-2</v>
      </c>
      <c r="F62" s="52"/>
      <c r="G62" s="53">
        <v>5.638847416433021E-2</v>
      </c>
      <c r="H62" s="53">
        <v>5.638847416433021E-2</v>
      </c>
      <c r="I62" s="53">
        <v>5.638847416433021E-2</v>
      </c>
      <c r="J62" s="53">
        <v>5.638847416433021E-2</v>
      </c>
      <c r="K62" s="53">
        <v>5.638847416433021E-2</v>
      </c>
      <c r="L62" s="53">
        <v>5.638847416433021E-2</v>
      </c>
      <c r="M62" s="53">
        <v>5.638847416433021E-2</v>
      </c>
      <c r="N62" s="53">
        <v>5.638847416433021E-2</v>
      </c>
      <c r="O62" s="53">
        <v>5.638847416433021E-2</v>
      </c>
      <c r="P62" s="53">
        <v>5.638847416433021E-2</v>
      </c>
      <c r="Q62" s="52"/>
      <c r="S62" s="4" t="s">
        <v>10</v>
      </c>
    </row>
    <row r="63" spans="1:16379">
      <c r="A63" s="2"/>
      <c r="B63" s="2"/>
      <c r="C63" s="36" t="s">
        <v>47</v>
      </c>
      <c r="D63" s="41" t="s">
        <v>56</v>
      </c>
      <c r="E63" s="46" t="s">
        <v>10</v>
      </c>
      <c r="F63" s="54" t="s">
        <v>57</v>
      </c>
      <c r="G63" s="55">
        <v>253685.41847852035</v>
      </c>
      <c r="H63" s="55">
        <v>857267.20610341232</v>
      </c>
      <c r="I63" s="55">
        <v>369506.96097043029</v>
      </c>
      <c r="J63" s="55">
        <v>120319.41424440706</v>
      </c>
      <c r="K63" s="55">
        <v>26596.582443667136</v>
      </c>
      <c r="L63" s="55">
        <v>25281.208506835806</v>
      </c>
      <c r="M63" s="55">
        <v>88476.617329913133</v>
      </c>
      <c r="N63" s="55">
        <v>103270.92296556347</v>
      </c>
      <c r="O63" s="55">
        <v>463290.35399242275</v>
      </c>
      <c r="P63" s="55">
        <v>1100736.3412759567</v>
      </c>
      <c r="Q63" s="43">
        <v>3408431.0263111284</v>
      </c>
    </row>
    <row r="64" spans="1:16379">
      <c r="A64" s="2"/>
      <c r="B64" s="2"/>
      <c r="C64" s="48"/>
      <c r="D64" s="41"/>
      <c r="E64" s="56"/>
      <c r="F64" s="49"/>
      <c r="G64" s="49"/>
      <c r="H64" s="49"/>
      <c r="I64" s="49"/>
      <c r="J64" s="49"/>
      <c r="K64" s="49"/>
      <c r="L64" s="49"/>
      <c r="M64" s="49"/>
      <c r="N64" s="49"/>
      <c r="O64" s="49"/>
      <c r="P64" s="49"/>
      <c r="Q64" s="49"/>
    </row>
    <row r="65" spans="1:17">
      <c r="A65" s="2"/>
      <c r="B65" s="2"/>
      <c r="C65" s="36" t="s">
        <v>48</v>
      </c>
      <c r="D65" s="33" t="s">
        <v>58</v>
      </c>
      <c r="E65" s="57"/>
      <c r="F65" s="58" t="s">
        <v>59</v>
      </c>
      <c r="G65" s="59">
        <v>49935.649311219691</v>
      </c>
      <c r="H65" s="59">
        <v>78875.045866021537</v>
      </c>
      <c r="I65" s="59">
        <v>101822.80911024375</v>
      </c>
      <c r="J65" s="59">
        <v>78116.686908816933</v>
      </c>
      <c r="K65" s="59">
        <v>2719.5425653284583</v>
      </c>
      <c r="L65" s="59">
        <v>587.82384124715827</v>
      </c>
      <c r="M65" s="59">
        <v>-90811.078013697668</v>
      </c>
      <c r="N65" s="59">
        <v>-473696.86699104216</v>
      </c>
      <c r="O65" s="59">
        <v>-424557.88695518981</v>
      </c>
      <c r="P65" s="59">
        <v>60767.968983161263</v>
      </c>
      <c r="Q65" s="59">
        <v>-616240.30537389079</v>
      </c>
    </row>
    <row r="66" spans="1:17">
      <c r="A66" s="2"/>
      <c r="B66" s="2"/>
      <c r="C66" s="36" t="s">
        <v>38</v>
      </c>
      <c r="D66" s="33" t="s">
        <v>68</v>
      </c>
      <c r="E66" s="57"/>
      <c r="F66" s="60"/>
      <c r="G66" s="59">
        <v>72.822821912195394</v>
      </c>
      <c r="H66" s="59">
        <v>260.88415227624944</v>
      </c>
      <c r="I66" s="59">
        <v>525.16276956077547</v>
      </c>
      <c r="J66" s="59">
        <v>789.10625933312451</v>
      </c>
      <c r="K66" s="59">
        <v>935.27381544614559</v>
      </c>
      <c r="L66" s="59">
        <v>848.73661785211266</v>
      </c>
      <c r="M66" s="59">
        <v>810.2520150972282</v>
      </c>
      <c r="N66" s="59">
        <v>-34.079146364589889</v>
      </c>
      <c r="O66" s="59">
        <v>-1473.6677490379004</v>
      </c>
      <c r="P66" s="59">
        <v>-1931.669394928188</v>
      </c>
      <c r="Q66" s="59">
        <v>802.82216114715266</v>
      </c>
    </row>
    <row r="67" spans="1:17">
      <c r="A67" s="61"/>
      <c r="B67" s="61"/>
      <c r="C67" s="36" t="s">
        <v>39</v>
      </c>
      <c r="D67" s="11" t="s">
        <v>61</v>
      </c>
      <c r="E67" s="57"/>
      <c r="F67" s="62" t="s">
        <v>62</v>
      </c>
      <c r="G67" s="63">
        <v>50008.472133131887</v>
      </c>
      <c r="H67" s="63">
        <v>129144.40215142968</v>
      </c>
      <c r="I67" s="63">
        <v>231492.37403123421</v>
      </c>
      <c r="J67" s="63">
        <v>310398.1671993843</v>
      </c>
      <c r="K67" s="63">
        <v>314052.98358015891</v>
      </c>
      <c r="L67" s="63">
        <v>315489.54403925821</v>
      </c>
      <c r="M67" s="63">
        <v>225488.71804065778</v>
      </c>
      <c r="N67" s="63">
        <v>-248242.22809674896</v>
      </c>
      <c r="O67" s="63">
        <v>-674273.78280097665</v>
      </c>
      <c r="P67" s="63">
        <v>-615437.48321274354</v>
      </c>
      <c r="Q67" s="63">
        <v>-615437.48321274354</v>
      </c>
    </row>
    <row r="68" spans="1:17">
      <c r="A68" s="61"/>
      <c r="B68" s="61"/>
      <c r="C68" s="36" t="s">
        <v>40</v>
      </c>
      <c r="D68" s="11" t="s">
        <v>63</v>
      </c>
      <c r="E68" s="57"/>
      <c r="F68" s="62"/>
      <c r="G68" s="63"/>
      <c r="H68" s="63"/>
      <c r="I68" s="63"/>
      <c r="J68" s="63"/>
      <c r="K68" s="63"/>
      <c r="L68" s="63"/>
      <c r="M68" s="63"/>
      <c r="N68" s="63"/>
      <c r="O68" s="63"/>
      <c r="P68" s="63"/>
      <c r="Q68" s="63">
        <v>-226787</v>
      </c>
    </row>
    <row r="69" spans="1:17">
      <c r="A69" s="61"/>
      <c r="B69" s="61"/>
      <c r="C69" s="36" t="s">
        <v>41</v>
      </c>
      <c r="D69" s="11" t="s">
        <v>64</v>
      </c>
      <c r="E69" s="57"/>
      <c r="F69" s="62"/>
      <c r="G69" s="63"/>
      <c r="H69" s="63"/>
      <c r="I69" s="63"/>
      <c r="J69" s="63"/>
      <c r="K69" s="63"/>
      <c r="L69" s="63"/>
      <c r="M69" s="63"/>
      <c r="N69" s="63"/>
      <c r="O69" s="63"/>
      <c r="P69" s="63"/>
      <c r="Q69" s="71" t="s">
        <v>13</v>
      </c>
    </row>
    <row r="70" spans="1:17">
      <c r="A70" s="61"/>
      <c r="B70" s="61"/>
      <c r="C70" s="36" t="s">
        <v>42</v>
      </c>
      <c r="D70" s="11" t="s">
        <v>65</v>
      </c>
      <c r="E70" s="57"/>
      <c r="F70" s="62"/>
      <c r="G70" s="63"/>
      <c r="H70" s="63"/>
      <c r="I70" s="63"/>
      <c r="J70" s="63"/>
      <c r="K70" s="63"/>
      <c r="L70" s="63"/>
      <c r="M70" s="63"/>
      <c r="N70" s="63"/>
      <c r="O70" s="63"/>
      <c r="P70" s="63"/>
      <c r="Q70" s="63" t="s">
        <v>10</v>
      </c>
    </row>
    <row r="71" spans="1:17">
      <c r="A71" s="65"/>
      <c r="B71" s="65"/>
      <c r="C71" s="66" t="s">
        <v>43</v>
      </c>
      <c r="D71" s="24" t="s">
        <v>66</v>
      </c>
      <c r="E71" s="67"/>
      <c r="F71" s="68"/>
      <c r="G71" s="69"/>
      <c r="H71" s="69"/>
      <c r="I71" s="69"/>
      <c r="J71" s="69"/>
      <c r="K71" s="69"/>
      <c r="L71" s="69"/>
      <c r="M71" s="69"/>
      <c r="N71" s="69"/>
      <c r="O71" s="69"/>
      <c r="P71" s="69"/>
      <c r="Q71" s="72" t="s">
        <v>14</v>
      </c>
    </row>
    <row r="72" spans="1:17">
      <c r="A72" s="61"/>
      <c r="B72" s="61"/>
      <c r="C72" s="36"/>
      <c r="D72" s="11" t="s">
        <v>61</v>
      </c>
      <c r="E72" s="57"/>
      <c r="F72" s="62"/>
      <c r="G72" s="63">
        <v>-51637.846580870173</v>
      </c>
      <c r="H72" s="63">
        <v>-1055434.5972079798</v>
      </c>
      <c r="I72" s="63">
        <v>-1769933.7491880858</v>
      </c>
      <c r="J72" s="63">
        <v>-4329718.0588467056</v>
      </c>
      <c r="K72" s="63">
        <v>-1826020.9600285757</v>
      </c>
      <c r="L72" s="63">
        <v>-199270.42845622136</v>
      </c>
      <c r="M72" s="63">
        <v>268756.9554485447</v>
      </c>
      <c r="N72" s="63">
        <v>-540763.6756738564</v>
      </c>
      <c r="O72" s="63">
        <v>-566981.01617580571</v>
      </c>
      <c r="P72" s="63">
        <v>639553.90713808534</v>
      </c>
      <c r="Q72" s="63">
        <v>639553.90713808534</v>
      </c>
    </row>
    <row r="73" spans="1:17">
      <c r="A73" s="61"/>
      <c r="B73" s="73" t="s">
        <v>71</v>
      </c>
      <c r="C73" s="36"/>
      <c r="D73" s="11"/>
      <c r="E73" s="57"/>
      <c r="F73" s="62"/>
      <c r="G73" s="63"/>
      <c r="H73" s="63"/>
      <c r="I73" s="63"/>
      <c r="J73" s="63"/>
      <c r="K73" s="63"/>
      <c r="L73" s="63"/>
      <c r="M73" s="63"/>
      <c r="N73" s="63"/>
      <c r="O73" s="63"/>
      <c r="P73" s="63"/>
      <c r="Q73" s="63"/>
    </row>
    <row r="74" spans="1:17">
      <c r="A74" s="61"/>
      <c r="B74" s="61"/>
      <c r="C74" s="36"/>
      <c r="D74" s="11"/>
      <c r="E74" s="57"/>
      <c r="F74" s="62"/>
      <c r="G74" s="63"/>
      <c r="H74" s="63"/>
      <c r="I74" s="63"/>
      <c r="J74" s="63"/>
      <c r="K74" s="63"/>
      <c r="L74" s="63"/>
      <c r="M74" s="63"/>
      <c r="N74" s="63"/>
      <c r="O74" s="63"/>
      <c r="P74" s="63"/>
      <c r="Q74" s="63"/>
    </row>
    <row r="75" spans="1:17">
      <c r="A75" s="61"/>
      <c r="B75" s="61"/>
      <c r="C75" s="36"/>
      <c r="D75" s="11"/>
      <c r="E75" s="57"/>
      <c r="F75" s="62" t="s">
        <v>10</v>
      </c>
      <c r="G75" s="63"/>
      <c r="H75" s="63"/>
      <c r="I75" s="74">
        <v>0</v>
      </c>
      <c r="J75" s="74">
        <v>0</v>
      </c>
      <c r="K75" s="74">
        <v>0</v>
      </c>
      <c r="L75" s="74">
        <v>0</v>
      </c>
      <c r="M75" s="74">
        <v>0</v>
      </c>
      <c r="N75" s="74">
        <v>0</v>
      </c>
      <c r="O75" s="74">
        <v>0</v>
      </c>
      <c r="P75" s="74">
        <v>0</v>
      </c>
      <c r="Q75" s="63"/>
    </row>
    <row r="76" spans="1:17">
      <c r="A76" s="61"/>
      <c r="B76" s="61"/>
      <c r="C76" s="36"/>
      <c r="D76" s="11"/>
      <c r="E76" s="57"/>
      <c r="F76" s="62"/>
      <c r="G76" s="63"/>
      <c r="H76" s="63"/>
      <c r="Q76" s="63"/>
    </row>
    <row r="77" spans="1:17">
      <c r="A77" s="61"/>
      <c r="B77" s="61"/>
      <c r="C77" s="36"/>
      <c r="D77" s="11"/>
      <c r="E77" s="57"/>
      <c r="F77" s="62" t="s">
        <v>10</v>
      </c>
      <c r="G77" s="63"/>
      <c r="H77" s="63"/>
      <c r="I77" s="74">
        <v>0</v>
      </c>
      <c r="J77" s="74">
        <v>0</v>
      </c>
      <c r="K77" s="74">
        <v>0</v>
      </c>
      <c r="L77" s="74">
        <v>0</v>
      </c>
      <c r="M77" s="74">
        <v>0</v>
      </c>
      <c r="N77" s="74">
        <v>0</v>
      </c>
      <c r="O77" s="74">
        <v>0</v>
      </c>
      <c r="P77" s="74">
        <v>0</v>
      </c>
      <c r="Q77" s="63"/>
    </row>
    <row r="78" spans="1:17">
      <c r="A78" s="61"/>
      <c r="B78" s="61"/>
      <c r="C78" s="36"/>
      <c r="D78" s="11"/>
      <c r="E78" s="57"/>
      <c r="F78" s="62"/>
      <c r="G78" s="63"/>
      <c r="H78" s="63"/>
      <c r="I78" s="63"/>
      <c r="J78" s="63"/>
      <c r="K78" s="63"/>
      <c r="L78" s="63"/>
      <c r="M78" s="63"/>
      <c r="N78" s="63"/>
      <c r="O78" s="63"/>
      <c r="P78" s="63"/>
      <c r="Q78" s="63"/>
    </row>
    <row r="79" spans="1:17">
      <c r="A79" s="61"/>
      <c r="B79" s="61"/>
      <c r="C79" s="36"/>
      <c r="D79" s="11"/>
      <c r="E79" s="57"/>
      <c r="F79" s="62"/>
      <c r="G79" s="63"/>
      <c r="H79" s="63"/>
      <c r="I79" s="63"/>
      <c r="J79" s="63"/>
      <c r="K79" s="63"/>
      <c r="L79" s="63"/>
      <c r="M79" s="63"/>
      <c r="N79" s="63"/>
      <c r="O79" s="63"/>
      <c r="P79" s="63"/>
      <c r="Q79" s="63"/>
    </row>
    <row r="80" spans="1:17">
      <c r="F80" s="4" t="s">
        <v>10</v>
      </c>
      <c r="P80" s="4" t="s">
        <v>10</v>
      </c>
    </row>
    <row r="81" spans="12:16">
      <c r="P81" s="4" t="s">
        <v>10</v>
      </c>
    </row>
    <row r="82" spans="12:16">
      <c r="L82" s="4" t="s">
        <v>10</v>
      </c>
    </row>
  </sheetData>
  <conditionalFormatting sqref="F49:F50 F65:F66 F33:F34 E34:E35 E50:E51 Q51 E66:E67 Q67 E17:F19 H54:P55 F53 H53:O53 I9:L9 H49:P49 H51:P52 H50:J50 H17:P23 H33:P39 H65:P71">
    <cfRule type="cellIs" dxfId="103" priority="104" operator="lessThan">
      <formula>0</formula>
    </cfRule>
  </conditionalFormatting>
  <conditionalFormatting sqref="E33">
    <cfRule type="cellIs" dxfId="102" priority="103" operator="lessThan">
      <formula>0</formula>
    </cfRule>
  </conditionalFormatting>
  <conditionalFormatting sqref="E49">
    <cfRule type="cellIs" dxfId="101" priority="102" operator="lessThan">
      <formula>0</formula>
    </cfRule>
  </conditionalFormatting>
  <conditionalFormatting sqref="E65">
    <cfRule type="cellIs" dxfId="100" priority="101" operator="lessThan">
      <formula>0</formula>
    </cfRule>
  </conditionalFormatting>
  <conditionalFormatting sqref="Q17">
    <cfRule type="cellIs" dxfId="99" priority="100" operator="lessThan">
      <formula>0</formula>
    </cfRule>
  </conditionalFormatting>
  <conditionalFormatting sqref="Q33">
    <cfRule type="cellIs" dxfId="98" priority="99" operator="lessThan">
      <formula>0</formula>
    </cfRule>
  </conditionalFormatting>
  <conditionalFormatting sqref="Q49">
    <cfRule type="cellIs" dxfId="97" priority="98" operator="lessThan">
      <formula>0</formula>
    </cfRule>
  </conditionalFormatting>
  <conditionalFormatting sqref="Q65">
    <cfRule type="cellIs" dxfId="96" priority="97" operator="lessThan">
      <formula>0</formula>
    </cfRule>
  </conditionalFormatting>
  <conditionalFormatting sqref="Q18">
    <cfRule type="cellIs" dxfId="95" priority="96" operator="lessThan">
      <formula>0</formula>
    </cfRule>
  </conditionalFormatting>
  <conditionalFormatting sqref="Q34">
    <cfRule type="cellIs" dxfId="94" priority="95" operator="lessThan">
      <formula>0</formula>
    </cfRule>
  </conditionalFormatting>
  <conditionalFormatting sqref="Q50">
    <cfRule type="cellIs" dxfId="93" priority="94" operator="lessThan">
      <formula>0</formula>
    </cfRule>
  </conditionalFormatting>
  <conditionalFormatting sqref="Q66">
    <cfRule type="cellIs" dxfId="92" priority="93" operator="lessThan">
      <formula>0</formula>
    </cfRule>
  </conditionalFormatting>
  <conditionalFormatting sqref="F35">
    <cfRule type="cellIs" dxfId="91" priority="92" operator="lessThan">
      <formula>0</formula>
    </cfRule>
  </conditionalFormatting>
  <conditionalFormatting sqref="F51">
    <cfRule type="cellIs" dxfId="90" priority="91" operator="lessThan">
      <formula>0</formula>
    </cfRule>
  </conditionalFormatting>
  <conditionalFormatting sqref="F67">
    <cfRule type="cellIs" dxfId="89" priority="90" operator="lessThan">
      <formula>0</formula>
    </cfRule>
  </conditionalFormatting>
  <conditionalFormatting sqref="E20:E21">
    <cfRule type="cellIs" dxfId="88" priority="89" operator="lessThan">
      <formula>0</formula>
    </cfRule>
  </conditionalFormatting>
  <conditionalFormatting sqref="Q20:Q21">
    <cfRule type="cellIs" dxfId="87" priority="88" operator="lessThan">
      <formula>0</formula>
    </cfRule>
  </conditionalFormatting>
  <conditionalFormatting sqref="F20:F21">
    <cfRule type="cellIs" dxfId="86" priority="87" operator="lessThan">
      <formula>0</formula>
    </cfRule>
  </conditionalFormatting>
  <conditionalFormatting sqref="E36">
    <cfRule type="cellIs" dxfId="85" priority="86" operator="lessThan">
      <formula>0</formula>
    </cfRule>
  </conditionalFormatting>
  <conditionalFormatting sqref="Q36">
    <cfRule type="cellIs" dxfId="84" priority="85" operator="lessThan">
      <formula>0</formula>
    </cfRule>
  </conditionalFormatting>
  <conditionalFormatting sqref="F36">
    <cfRule type="cellIs" dxfId="83" priority="84" operator="lessThan">
      <formula>0</formula>
    </cfRule>
  </conditionalFormatting>
  <conditionalFormatting sqref="E52">
    <cfRule type="cellIs" dxfId="82" priority="83" operator="lessThan">
      <formula>0</formula>
    </cfRule>
  </conditionalFormatting>
  <conditionalFormatting sqref="Q52">
    <cfRule type="cellIs" dxfId="81" priority="82" operator="lessThan">
      <formula>0</formula>
    </cfRule>
  </conditionalFormatting>
  <conditionalFormatting sqref="F52">
    <cfRule type="cellIs" dxfId="80" priority="81" operator="lessThan">
      <formula>0</formula>
    </cfRule>
  </conditionalFormatting>
  <conditionalFormatting sqref="E68:E69">
    <cfRule type="cellIs" dxfId="79" priority="80" operator="lessThan">
      <formula>0</formula>
    </cfRule>
  </conditionalFormatting>
  <conditionalFormatting sqref="Q68">
    <cfRule type="cellIs" dxfId="78" priority="79" operator="lessThan">
      <formula>0</formula>
    </cfRule>
  </conditionalFormatting>
  <conditionalFormatting sqref="F68:F69">
    <cfRule type="cellIs" dxfId="77" priority="78" operator="lessThan">
      <formula>0</formula>
    </cfRule>
  </conditionalFormatting>
  <conditionalFormatting sqref="E22:E23">
    <cfRule type="cellIs" dxfId="76" priority="77" operator="lessThan">
      <formula>0</formula>
    </cfRule>
  </conditionalFormatting>
  <conditionalFormatting sqref="Q22:Q23">
    <cfRule type="cellIs" dxfId="75" priority="76" operator="lessThan">
      <formula>0</formula>
    </cfRule>
  </conditionalFormatting>
  <conditionalFormatting sqref="F22:F23">
    <cfRule type="cellIs" dxfId="74" priority="75" operator="lessThan">
      <formula>0</formula>
    </cfRule>
  </conditionalFormatting>
  <conditionalFormatting sqref="E38:E39">
    <cfRule type="cellIs" dxfId="73" priority="74" operator="lessThan">
      <formula>0</formula>
    </cfRule>
  </conditionalFormatting>
  <conditionalFormatting sqref="Q38:Q39">
    <cfRule type="cellIs" dxfId="72" priority="73" operator="lessThan">
      <formula>0</formula>
    </cfRule>
  </conditionalFormatting>
  <conditionalFormatting sqref="F38:F39">
    <cfRule type="cellIs" dxfId="71" priority="72" operator="lessThan">
      <formula>0</formula>
    </cfRule>
  </conditionalFormatting>
  <conditionalFormatting sqref="E54:E55">
    <cfRule type="cellIs" dxfId="70" priority="71" operator="lessThan">
      <formula>0</formula>
    </cfRule>
  </conditionalFormatting>
  <conditionalFormatting sqref="F54:F55">
    <cfRule type="cellIs" dxfId="69" priority="70" operator="lessThan">
      <formula>0</formula>
    </cfRule>
  </conditionalFormatting>
  <conditionalFormatting sqref="E37">
    <cfRule type="cellIs" dxfId="68" priority="69" operator="lessThan">
      <formula>0</formula>
    </cfRule>
  </conditionalFormatting>
  <conditionalFormatting sqref="Q37">
    <cfRule type="cellIs" dxfId="67" priority="68" operator="lessThan">
      <formula>0</formula>
    </cfRule>
  </conditionalFormatting>
  <conditionalFormatting sqref="F37">
    <cfRule type="cellIs" dxfId="66" priority="67" operator="lessThan">
      <formula>0</formula>
    </cfRule>
  </conditionalFormatting>
  <conditionalFormatting sqref="D53 T53 AL53 BD53 BV53 CN53 DF53 DX53 EP53 FH53 FZ53 GR53 HJ53 IB53 IT53 JL53 KD53 KV53 LN53 MF53 MX53 NP53 OH53 OZ53 PR53 QJ53 RB53 RT53 SL53 TD53 TV53 UN53 VF53 VX53 WP53 XH53 XZ53 YR53 ZJ53 AAB53 AAT53 ABL53 ACD53 ACV53 ADN53 AEF53 AEX53 AFP53 AGH53 AGZ53 AHR53 AIJ53 AJB53 AJT53 AKL53 ALD53 ALV53 AMN53 ANF53 ANX53 AOP53 APH53 APZ53 AQR53 ARJ53 ASB53 AST53 ATL53 AUD53 AUV53 AVN53 AWF53 AWX53 AXP53 AYH53 AYZ53 AZR53 BAJ53 BBB53 BBT53 BCL53 BDD53 BDV53 BEN53 BFF53 BFX53 BGP53 BHH53 BHZ53 BIR53 BJJ53 BKB53 BKT53 BLL53 BMD53 BMV53 BNN53 BOF53 BOX53 BPP53 BQH53 BQZ53 BRR53 BSJ53 BTB53 BTT53 BUL53 BVD53 BVV53 BWN53 BXF53 BXX53 BYP53 BZH53 BZZ53 CAR53 CBJ53 CCB53 CCT53 CDL53 CED53 CEV53 CFN53 CGF53 CGX53 CHP53 CIH53 CIZ53 CJR53 CKJ53 CLB53 CLT53 CML53 CND53 CNV53 CON53 CPF53 CPX53 CQP53 CRH53 CRZ53 CSR53 CTJ53 CUB53 CUT53 CVL53 CWD53 CWV53 CXN53 CYF53 CYX53 CZP53 DAH53 DAZ53 DBR53 DCJ53 DDB53 DDT53 DEL53 DFD53 DFV53 DGN53 DHF53 DHX53 DIP53 DJH53 DJZ53 DKR53 DLJ53 DMB53 DMT53 DNL53 DOD53 DOV53 DPN53 DQF53 DQX53 DRP53 DSH53 DSZ53 DTR53 DUJ53 DVB53 DVT53 DWL53 DXD53 DXV53 DYN53 DZF53 DZX53 EAP53 EBH53 EBZ53 ECR53 EDJ53 EEB53 EET53 EFL53 EGD53 EGV53 EHN53 EIF53 EIX53 EJP53 EKH53 EKZ53 ELR53 EMJ53 ENB53 ENT53 EOL53 EPD53 EPV53 EQN53 ERF53 ERX53 ESP53 ETH53 ETZ53 EUR53 EVJ53 EWB53 EWT53 EXL53 EYD53 EYV53 EZN53 FAF53 FAX53 FBP53 FCH53 FCZ53 FDR53 FEJ53 FFB53 FFT53 FGL53 FHD53 FHV53 FIN53 FJF53 FJX53 FKP53 FLH53 FLZ53 FMR53 FNJ53 FOB53 FOT53 FPL53 FQD53 FQV53 FRN53 FSF53 FSX53 FTP53 FUH53 FUZ53 FVR53 FWJ53 FXB53 FXT53 FYL53 FZD53 FZV53 GAN53 GBF53 GBX53 GCP53 GDH53 GDZ53 GER53 GFJ53 GGB53 GGT53 GHL53 GID53 GIV53 GJN53 GKF53 GKX53 GLP53 GMH53 GMZ53 GNR53 GOJ53 GPB53 GPT53 GQL53 GRD53 GRV53 GSN53 GTF53 GTX53 GUP53 GVH53 GVZ53 GWR53 GXJ53 GYB53 GYT53 GZL53 HAD53 HAV53 HBN53 HCF53 HCX53 HDP53 HEH53 HEZ53 HFR53 HGJ53 HHB53 HHT53 HIL53 HJD53 HJV53 HKN53 HLF53 HLX53 HMP53 HNH53 HNZ53 HOR53 HPJ53 HQB53 HQT53 HRL53 HSD53 HSV53 HTN53 HUF53 HUX53 HVP53 HWH53 HWZ53 HXR53 HYJ53 HZB53 HZT53 IAL53 IBD53 IBV53 ICN53 IDF53 IDX53 IEP53 IFH53 IFZ53 IGR53 IHJ53 IIB53 IIT53 IJL53 IKD53 IKV53 ILN53 IMF53 IMX53 INP53 IOH53 IOZ53 IPR53 IQJ53 IRB53 IRT53 ISL53 ITD53 ITV53 IUN53 IVF53 IVX53 IWP53 IXH53 IXZ53 IYR53 IZJ53 JAB53 JAT53 JBL53 JCD53 JCV53 JDN53 JEF53 JEX53 JFP53 JGH53 JGZ53 JHR53 JIJ53 JJB53 JJT53 JKL53 JLD53 JLV53 JMN53 JNF53 JNX53 JOP53 JPH53 JPZ53 JQR53 JRJ53 JSB53 JST53 JTL53 JUD53 JUV53 JVN53 JWF53 JWX53 JXP53 JYH53 JYZ53 JZR53 KAJ53 KBB53 KBT53 KCL53 KDD53 KDV53 KEN53 KFF53 KFX53 KGP53 KHH53 KHZ53 KIR53 KJJ53 KKB53 KKT53 KLL53 KMD53 KMV53 KNN53 KOF53 KOX53 KPP53 KQH53 KQZ53 KRR53 KSJ53 KTB53 KTT53 KUL53 KVD53 KVV53 KWN53 KXF53 KXX53 KYP53 KZH53 KZZ53 LAR53 LBJ53 LCB53 LCT53 LDL53 LED53 LEV53 LFN53 LGF53 LGX53 LHP53 LIH53 LIZ53 LJR53 LKJ53 LLB53 LLT53 LML53 LND53 LNV53 LON53 LPF53 LPX53 LQP53 LRH53 LRZ53 LSR53 LTJ53 LUB53 LUT53 LVL53 LWD53 LWV53 LXN53 LYF53 LYX53 LZP53 MAH53 MAZ53 MBR53 MCJ53 MDB53 MDT53 MEL53 MFD53 MFV53 MGN53 MHF53 MHX53 MIP53 MJH53 MJZ53 MKR53 MLJ53 MMB53 MMT53 MNL53 MOD53 MOV53 MPN53 MQF53 MQX53 MRP53 MSH53 MSZ53 MTR53 MUJ53 MVB53 MVT53 MWL53 MXD53 MXV53 MYN53 MZF53 MZX53 NAP53 NBH53 NBZ53 NCR53 NDJ53 NEB53 NET53 NFL53 NGD53 NGV53 NHN53 NIF53 NIX53 NJP53 NKH53 NKZ53 NLR53 NMJ53 NNB53 NNT53 NOL53 NPD53 NPV53 NQN53 NRF53 NRX53 NSP53 NTH53 NTZ53 NUR53 NVJ53 NWB53 NWT53 NXL53 NYD53 NYV53 NZN53 OAF53 OAX53 OBP53 OCH53 OCZ53 ODR53 OEJ53 OFB53 OFT53 OGL53 OHD53 OHV53 OIN53 OJF53 OJX53 OKP53 OLH53 OLZ53 OMR53 ONJ53 OOB53 OOT53 OPL53 OQD53 OQV53 ORN53 OSF53 OSX53 OTP53 OUH53 OUZ53 OVR53 OWJ53 OXB53 OXT53 OYL53 OZD53 OZV53 PAN53 PBF53 PBX53 PCP53 PDH53 PDZ53 PER53 PFJ53 PGB53 PGT53 PHL53 PID53 PIV53 PJN53 PKF53 PKX53 PLP53 PMH53 PMZ53 PNR53 POJ53 PPB53 PPT53 PQL53 PRD53 PRV53 PSN53 PTF53 PTX53 PUP53 PVH53 PVZ53 PWR53 PXJ53 PYB53 PYT53 PZL53 QAD53 QAV53 QBN53 QCF53 QCX53 QDP53 QEH53 QEZ53 QFR53 QGJ53 QHB53 QHT53 QIL53 QJD53 QJV53 QKN53 QLF53 QLX53 QMP53 QNH53 QNZ53 QOR53 QPJ53 QQB53 QQT53 QRL53 QSD53 QSV53 QTN53 QUF53 QUX53 QVP53 QWH53 QWZ53 QXR53 QYJ53 QZB53 QZT53 RAL53 RBD53 RBV53 RCN53 RDF53 RDX53 REP53 RFH53 RFZ53 RGR53 RHJ53 RIB53 RIT53 RJL53 RKD53 RKV53 RLN53 RMF53 RMX53 RNP53 ROH53 ROZ53 RPR53 RQJ53 RRB53 RRT53 RSL53 RTD53 RTV53 RUN53 RVF53 RVX53 RWP53 RXH53 RXZ53 RYR53 RZJ53 SAB53 SAT53 SBL53 SCD53 SCV53 SDN53 SEF53 SEX53 SFP53 SGH53 SGZ53 SHR53 SIJ53 SJB53 SJT53 SKL53 SLD53 SLV53 SMN53 SNF53 SNX53 SOP53 SPH53 SPZ53 SQR53 SRJ53 SSB53 SST53 STL53 SUD53 SUV53 SVN53 SWF53 SWX53 SXP53 SYH53 SYZ53 SZR53 TAJ53 TBB53 TBT53 TCL53 TDD53 TDV53 TEN53 TFF53 TFX53 TGP53 THH53 THZ53 TIR53 TJJ53 TKB53 TKT53 TLL53 TMD53 TMV53 TNN53 TOF53 TOX53 TPP53 TQH53 TQZ53 TRR53 TSJ53 TTB53 TTT53 TUL53 TVD53 TVV53 TWN53 TXF53 TXX53 TYP53 TZH53 TZZ53 UAR53 UBJ53 UCB53 UCT53 UDL53 UED53 UEV53 UFN53 UGF53 UGX53 UHP53 UIH53 UIZ53 UJR53 UKJ53 ULB53 ULT53 UML53 UND53 UNV53 UON53 UPF53 UPX53 UQP53 URH53 URZ53 USR53 UTJ53 UUB53 UUT53 UVL53 UWD53 UWV53 UXN53 UYF53 UYX53 UZP53 VAH53 VAZ53 VBR53 VCJ53 VDB53 VDT53 VEL53 VFD53 VFV53 VGN53 VHF53 VHX53 VIP53 VJH53 VJZ53 VKR53 VLJ53 VMB53 VMT53 VNL53 VOD53 VOV53 VPN53 VQF53 VQX53 VRP53 VSH53 VSZ53 VTR53 VUJ53 VVB53 VVT53 VWL53 VXD53 VXV53 VYN53 VZF53 VZX53 WAP53 WBH53 WBZ53 WCR53 WDJ53 WEB53 WET53 WFL53 WGD53 WGV53 WHN53 WIF53 WIX53 WJP53 WKH53 WKZ53 WLR53 WMJ53 WNB53 WNT53 WOL53 WPD53 WPV53 WQN53 WRF53 WRX53 WSP53 WTH53 WTZ53 WUR53 WVJ53 WWB53 WWT53 WXL53 WYD53 WYV53 WZN53 XAF53 XAX53 XBP53 XCH53 XCZ53 XDR53 XEJ53">
    <cfRule type="cellIs" dxfId="65" priority="66" operator="lessThan">
      <formula>0</formula>
    </cfRule>
  </conditionalFormatting>
  <conditionalFormatting sqref="P53 AH53 AZ53 BR53 CJ53 DB53 DT53 EL53 FD53 FV53 GN53 HF53 HX53 IP53 JH53 JZ53 KR53 LJ53 MB53 MT53 NL53 OD53 OV53 PN53 QF53 QX53 RP53 SH53 SZ53 TR53 UJ53 VB53 VT53 WL53 XD53 XV53 YN53 ZF53 ZX53 AAP53 ABH53 ABZ53 ACR53 ADJ53 AEB53 AET53 AFL53 AGD53 AGV53 AHN53 AIF53 AIX53 AJP53 AKH53 AKZ53 ALR53 AMJ53 ANB53 ANT53 AOL53 APD53 APV53 AQN53 ARF53 ARX53 ASP53 ATH53 ATZ53 AUR53 AVJ53 AWB53 AWT53 AXL53 AYD53 AYV53 AZN53 BAF53 BAX53 BBP53 BCH53 BCZ53 BDR53 BEJ53 BFB53 BFT53 BGL53 BHD53 BHV53 BIN53 BJF53 BJX53 BKP53 BLH53 BLZ53 BMR53 BNJ53 BOB53 BOT53 BPL53 BQD53 BQV53 BRN53 BSF53 BSX53 BTP53 BUH53 BUZ53 BVR53 BWJ53 BXB53 BXT53 BYL53 BZD53 BZV53 CAN53 CBF53 CBX53 CCP53 CDH53 CDZ53 CER53 CFJ53 CGB53 CGT53 CHL53 CID53 CIV53 CJN53 CKF53 CKX53 CLP53 CMH53 CMZ53 CNR53 COJ53 CPB53 CPT53 CQL53 CRD53 CRV53 CSN53 CTF53 CTX53 CUP53 CVH53 CVZ53 CWR53 CXJ53 CYB53 CYT53 CZL53 DAD53 DAV53 DBN53 DCF53 DCX53 DDP53 DEH53 DEZ53 DFR53 DGJ53 DHB53 DHT53 DIL53 DJD53 DJV53 DKN53 DLF53 DLX53 DMP53 DNH53 DNZ53 DOR53 DPJ53 DQB53 DQT53 DRL53 DSD53 DSV53 DTN53 DUF53 DUX53 DVP53 DWH53 DWZ53 DXR53 DYJ53 DZB53 DZT53 EAL53 EBD53 EBV53 ECN53 EDF53 EDX53 EEP53 EFH53 EFZ53 EGR53 EHJ53 EIB53 EIT53 EJL53 EKD53 EKV53 ELN53 EMF53 EMX53 ENP53 EOH53 EOZ53 EPR53 EQJ53 ERB53 ERT53 ESL53 ETD53 ETV53 EUN53 EVF53 EVX53 EWP53 EXH53 EXZ53 EYR53 EZJ53 FAB53 FAT53 FBL53 FCD53 FCV53 FDN53 FEF53 FEX53 FFP53 FGH53 FGZ53 FHR53 FIJ53 FJB53 FJT53 FKL53 FLD53 FLV53 FMN53 FNF53 FNX53 FOP53 FPH53 FPZ53 FQR53 FRJ53 FSB53 FST53 FTL53 FUD53 FUV53 FVN53 FWF53 FWX53 FXP53 FYH53 FYZ53 FZR53 GAJ53 GBB53 GBT53 GCL53 GDD53 GDV53 GEN53 GFF53 GFX53 GGP53 GHH53 GHZ53 GIR53 GJJ53 GKB53 GKT53 GLL53 GMD53 GMV53 GNN53 GOF53 GOX53 GPP53 GQH53 GQZ53 GRR53 GSJ53 GTB53 GTT53 GUL53 GVD53 GVV53 GWN53 GXF53 GXX53 GYP53 GZH53 GZZ53 HAR53 HBJ53 HCB53 HCT53 HDL53 HED53 HEV53 HFN53 HGF53 HGX53 HHP53 HIH53 HIZ53 HJR53 HKJ53 HLB53 HLT53 HML53 HND53 HNV53 HON53 HPF53 HPX53 HQP53 HRH53 HRZ53 HSR53 HTJ53 HUB53 HUT53 HVL53 HWD53 HWV53 HXN53 HYF53 HYX53 HZP53 IAH53 IAZ53 IBR53 ICJ53 IDB53 IDT53 IEL53 IFD53 IFV53 IGN53 IHF53 IHX53 IIP53 IJH53 IJZ53 IKR53 ILJ53 IMB53 IMT53 INL53 IOD53 IOV53 IPN53 IQF53 IQX53 IRP53 ISH53 ISZ53 ITR53 IUJ53 IVB53 IVT53 IWL53 IXD53 IXV53 IYN53 IZF53 IZX53 JAP53 JBH53 JBZ53 JCR53 JDJ53 JEB53 JET53 JFL53 JGD53 JGV53 JHN53 JIF53 JIX53 JJP53 JKH53 JKZ53 JLR53 JMJ53 JNB53 JNT53 JOL53 JPD53 JPV53 JQN53 JRF53 JRX53 JSP53 JTH53 JTZ53 JUR53 JVJ53 JWB53 JWT53 JXL53 JYD53 JYV53 JZN53 KAF53 KAX53 KBP53 KCH53 KCZ53 KDR53 KEJ53 KFB53 KFT53 KGL53 KHD53 KHV53 KIN53 KJF53 KJX53 KKP53 KLH53 KLZ53 KMR53 KNJ53 KOB53 KOT53 KPL53 KQD53 KQV53 KRN53 KSF53 KSX53 KTP53 KUH53 KUZ53 KVR53 KWJ53 KXB53 KXT53 KYL53 KZD53 KZV53 LAN53 LBF53 LBX53 LCP53 LDH53 LDZ53 LER53 LFJ53 LGB53 LGT53 LHL53 LID53 LIV53 LJN53 LKF53 LKX53 LLP53 LMH53 LMZ53 LNR53 LOJ53 LPB53 LPT53 LQL53 LRD53 LRV53 LSN53 LTF53 LTX53 LUP53 LVH53 LVZ53 LWR53 LXJ53 LYB53 LYT53 LZL53 MAD53 MAV53 MBN53 MCF53 MCX53 MDP53 MEH53 MEZ53 MFR53 MGJ53 MHB53 MHT53 MIL53 MJD53 MJV53 MKN53 MLF53 MLX53 MMP53 MNH53 MNZ53 MOR53 MPJ53 MQB53 MQT53 MRL53 MSD53 MSV53 MTN53 MUF53 MUX53 MVP53 MWH53 MWZ53 MXR53 MYJ53 MZB53 MZT53 NAL53 NBD53 NBV53 NCN53 NDF53 NDX53 NEP53 NFH53 NFZ53 NGR53 NHJ53 NIB53 NIT53 NJL53 NKD53 NKV53 NLN53 NMF53 NMX53 NNP53 NOH53 NOZ53 NPR53 NQJ53 NRB53 NRT53 NSL53 NTD53 NTV53 NUN53 NVF53 NVX53 NWP53 NXH53 NXZ53 NYR53 NZJ53 OAB53 OAT53 OBL53 OCD53 OCV53 ODN53 OEF53 OEX53 OFP53 OGH53 OGZ53 OHR53 OIJ53 OJB53 OJT53 OKL53 OLD53 OLV53 OMN53 ONF53 ONX53 OOP53 OPH53 OPZ53 OQR53 ORJ53 OSB53 OST53 OTL53 OUD53 OUV53 OVN53 OWF53 OWX53 OXP53 OYH53 OYZ53 OZR53 PAJ53 PBB53 PBT53 PCL53 PDD53 PDV53 PEN53 PFF53 PFX53 PGP53 PHH53 PHZ53 PIR53 PJJ53 PKB53 PKT53 PLL53 PMD53 PMV53 PNN53 POF53 POX53 PPP53 PQH53 PQZ53 PRR53 PSJ53 PTB53 PTT53 PUL53 PVD53 PVV53 PWN53 PXF53 PXX53 PYP53 PZH53 PZZ53 QAR53 QBJ53 QCB53 QCT53 QDL53 QED53 QEV53 QFN53 QGF53 QGX53 QHP53 QIH53 QIZ53 QJR53 QKJ53 QLB53 QLT53 QML53 QND53 QNV53 QON53 QPF53 QPX53 QQP53 QRH53 QRZ53 QSR53 QTJ53 QUB53 QUT53 QVL53 QWD53 QWV53 QXN53 QYF53 QYX53 QZP53 RAH53 RAZ53 RBR53 RCJ53 RDB53 RDT53 REL53 RFD53 RFV53 RGN53 RHF53 RHX53 RIP53 RJH53 RJZ53 RKR53 RLJ53 RMB53 RMT53 RNL53 ROD53 ROV53 RPN53 RQF53 RQX53 RRP53 RSH53 RSZ53 RTR53 RUJ53 RVB53 RVT53 RWL53 RXD53 RXV53 RYN53 RZF53 RZX53 SAP53 SBH53 SBZ53 SCR53 SDJ53 SEB53 SET53 SFL53 SGD53 SGV53 SHN53 SIF53 SIX53 SJP53 SKH53 SKZ53 SLR53 SMJ53 SNB53 SNT53 SOL53 SPD53 SPV53 SQN53 SRF53 SRX53 SSP53 STH53 STZ53 SUR53 SVJ53 SWB53 SWT53 SXL53 SYD53 SYV53 SZN53 TAF53 TAX53 TBP53 TCH53 TCZ53 TDR53 TEJ53 TFB53 TFT53 TGL53 THD53 THV53 TIN53 TJF53 TJX53 TKP53 TLH53 TLZ53 TMR53 TNJ53 TOB53 TOT53 TPL53 TQD53 TQV53 TRN53 TSF53 TSX53 TTP53 TUH53 TUZ53 TVR53 TWJ53 TXB53 TXT53 TYL53 TZD53 TZV53 UAN53 UBF53 UBX53 UCP53 UDH53 UDZ53 UER53 UFJ53 UGB53 UGT53 UHL53 UID53 UIV53 UJN53 UKF53 UKX53 ULP53 UMH53 UMZ53 UNR53 UOJ53 UPB53 UPT53 UQL53 URD53 URV53 USN53 UTF53 UTX53 UUP53 UVH53 UVZ53 UWR53 UXJ53 UYB53 UYT53 UZL53 VAD53 VAV53 VBN53 VCF53 VCX53 VDP53 VEH53 VEZ53 VFR53 VGJ53 VHB53 VHT53 VIL53 VJD53 VJV53 VKN53 VLF53 VLX53 VMP53 VNH53 VNZ53 VOR53 VPJ53 VQB53 VQT53 VRL53 VSD53 VSV53 VTN53 VUF53 VUX53 VVP53 VWH53 VWZ53 VXR53 VYJ53 VZB53 VZT53 WAL53 WBD53 WBV53 WCN53 WDF53 WDX53 WEP53 WFH53 WFZ53 WGR53 WHJ53 WIB53 WIT53 WJL53 WKD53 WKV53 WLN53 WMF53 WMX53 WNP53 WOH53 WOZ53 WPR53 WQJ53 WRB53 WRT53 WSL53 WTD53 WTV53 WUN53 WVF53 WVX53 WWP53 WXH53 WXZ53 WYR53 WZJ53 XAB53 XAT53 XBL53 XCD53 XCV53 XDN53 XEF53 XEX53">
    <cfRule type="cellIs" dxfId="64" priority="65" operator="lessThan">
      <formula>0</formula>
    </cfRule>
  </conditionalFormatting>
  <conditionalFormatting sqref="V53:AG53 AN53:AY53 BF53:BQ53 BX53:CI53 CP53:DA53 DH53:DS53 DZ53:EK53 ER53:FC53 FJ53:FU53 GB53:GM53 GT53:HE53 HL53:HW53 ID53:IO53 IV53:JG53 JN53:JY53 KF53:KQ53 KX53:LI53 LP53:MA53 MH53:MS53 MZ53:NK53 NR53:OC53 OJ53:OU53 PB53:PM53 PT53:QE53 QL53:QW53 RD53:RO53 RV53:SG53 SN53:SY53 TF53:TQ53 TX53:UI53 UP53:VA53 VH53:VS53 VZ53:WK53 WR53:XC53 XJ53:XU53 YB53:YM53 YT53:ZE53 ZL53:ZW53 AAD53:AAO53 AAV53:ABG53 ABN53:ABY53 ACF53:ACQ53 ACX53:ADI53 ADP53:AEA53 AEH53:AES53 AEZ53:AFK53 AFR53:AGC53 AGJ53:AGU53 AHB53:AHM53 AHT53:AIE53 AIL53:AIW53 AJD53:AJO53 AJV53:AKG53 AKN53:AKY53 ALF53:ALQ53 ALX53:AMI53 AMP53:ANA53 ANH53:ANS53 ANZ53:AOK53 AOR53:APC53 APJ53:APU53 AQB53:AQM53 AQT53:ARE53 ARL53:ARW53 ASD53:ASO53 ASV53:ATG53 ATN53:ATY53 AUF53:AUQ53 AUX53:AVI53 AVP53:AWA53 AWH53:AWS53 AWZ53:AXK53 AXR53:AYC53 AYJ53:AYU53 AZB53:AZM53 AZT53:BAE53 BAL53:BAW53 BBD53:BBO53 BBV53:BCG53 BCN53:BCY53 BDF53:BDQ53 BDX53:BEI53 BEP53:BFA53 BFH53:BFS53 BFZ53:BGK53 BGR53:BHC53 BHJ53:BHU53 BIB53:BIM53 BIT53:BJE53 BJL53:BJW53 BKD53:BKO53 BKV53:BLG53 BLN53:BLY53 BMF53:BMQ53 BMX53:BNI53 BNP53:BOA53 BOH53:BOS53 BOZ53:BPK53 BPR53:BQC53 BQJ53:BQU53 BRB53:BRM53 BRT53:BSE53 BSL53:BSW53 BTD53:BTO53 BTV53:BUG53 BUN53:BUY53 BVF53:BVQ53 BVX53:BWI53 BWP53:BXA53 BXH53:BXS53 BXZ53:BYK53 BYR53:BZC53 BZJ53:BZU53 CAB53:CAM53 CAT53:CBE53 CBL53:CBW53 CCD53:CCO53 CCV53:CDG53 CDN53:CDY53 CEF53:CEQ53 CEX53:CFI53 CFP53:CGA53 CGH53:CGS53 CGZ53:CHK53 CHR53:CIC53 CIJ53:CIU53 CJB53:CJM53 CJT53:CKE53 CKL53:CKW53 CLD53:CLO53 CLV53:CMG53 CMN53:CMY53 CNF53:CNQ53 CNX53:COI53 COP53:CPA53 CPH53:CPS53 CPZ53:CQK53 CQR53:CRC53 CRJ53:CRU53 CSB53:CSM53 CST53:CTE53 CTL53:CTW53 CUD53:CUO53 CUV53:CVG53 CVN53:CVY53 CWF53:CWQ53 CWX53:CXI53 CXP53:CYA53 CYH53:CYS53 CYZ53:CZK53 CZR53:DAC53 DAJ53:DAU53 DBB53:DBM53 DBT53:DCE53 DCL53:DCW53 DDD53:DDO53 DDV53:DEG53 DEN53:DEY53 DFF53:DFQ53 DFX53:DGI53 DGP53:DHA53 DHH53:DHS53 DHZ53:DIK53 DIR53:DJC53 DJJ53:DJU53 DKB53:DKM53 DKT53:DLE53 DLL53:DLW53 DMD53:DMO53 DMV53:DNG53 DNN53:DNY53 DOF53:DOQ53 DOX53:DPI53 DPP53:DQA53 DQH53:DQS53 DQZ53:DRK53 DRR53:DSC53 DSJ53:DSU53 DTB53:DTM53 DTT53:DUE53 DUL53:DUW53 DVD53:DVO53 DVV53:DWG53 DWN53:DWY53 DXF53:DXQ53 DXX53:DYI53 DYP53:DZA53 DZH53:DZS53 DZZ53:EAK53 EAR53:EBC53 EBJ53:EBU53 ECB53:ECM53 ECT53:EDE53 EDL53:EDW53 EED53:EEO53 EEV53:EFG53 EFN53:EFY53 EGF53:EGQ53 EGX53:EHI53 EHP53:EIA53 EIH53:EIS53 EIZ53:EJK53 EJR53:EKC53 EKJ53:EKU53 ELB53:ELM53 ELT53:EME53 EML53:EMW53 END53:ENO53 ENV53:EOG53 EON53:EOY53 EPF53:EPQ53 EPX53:EQI53 EQP53:ERA53 ERH53:ERS53 ERZ53:ESK53 ESR53:ETC53 ETJ53:ETU53 EUB53:EUM53 EUT53:EVE53 EVL53:EVW53 EWD53:EWO53 EWV53:EXG53 EXN53:EXY53 EYF53:EYQ53 EYX53:EZI53 EZP53:FAA53 FAH53:FAS53 FAZ53:FBK53 FBR53:FCC53 FCJ53:FCU53 FDB53:FDM53 FDT53:FEE53 FEL53:FEW53 FFD53:FFO53 FFV53:FGG53 FGN53:FGY53 FHF53:FHQ53 FHX53:FII53 FIP53:FJA53 FJH53:FJS53 FJZ53:FKK53 FKR53:FLC53 FLJ53:FLU53 FMB53:FMM53 FMT53:FNE53 FNL53:FNW53 FOD53:FOO53 FOV53:FPG53 FPN53:FPY53 FQF53:FQQ53 FQX53:FRI53 FRP53:FSA53 FSH53:FSS53 FSZ53:FTK53 FTR53:FUC53 FUJ53:FUU53 FVB53:FVM53 FVT53:FWE53 FWL53:FWW53 FXD53:FXO53 FXV53:FYG53 FYN53:FYY53 FZF53:FZQ53 FZX53:GAI53 GAP53:GBA53 GBH53:GBS53 GBZ53:GCK53 GCR53:GDC53 GDJ53:GDU53 GEB53:GEM53 GET53:GFE53 GFL53:GFW53 GGD53:GGO53 GGV53:GHG53 GHN53:GHY53 GIF53:GIQ53 GIX53:GJI53 GJP53:GKA53 GKH53:GKS53 GKZ53:GLK53 GLR53:GMC53 GMJ53:GMU53 GNB53:GNM53 GNT53:GOE53 GOL53:GOW53 GPD53:GPO53 GPV53:GQG53 GQN53:GQY53 GRF53:GRQ53 GRX53:GSI53 GSP53:GTA53 GTH53:GTS53 GTZ53:GUK53 GUR53:GVC53 GVJ53:GVU53 GWB53:GWM53 GWT53:GXE53 GXL53:GXW53 GYD53:GYO53 GYV53:GZG53 GZN53:GZY53 HAF53:HAQ53 HAX53:HBI53 HBP53:HCA53 HCH53:HCS53 HCZ53:HDK53 HDR53:HEC53 HEJ53:HEU53 HFB53:HFM53 HFT53:HGE53 HGL53:HGW53 HHD53:HHO53 HHV53:HIG53 HIN53:HIY53 HJF53:HJQ53 HJX53:HKI53 HKP53:HLA53 HLH53:HLS53 HLZ53:HMK53 HMR53:HNC53 HNJ53:HNU53 HOB53:HOM53 HOT53:HPE53 HPL53:HPW53 HQD53:HQO53 HQV53:HRG53 HRN53:HRY53 HSF53:HSQ53 HSX53:HTI53 HTP53:HUA53 HUH53:HUS53 HUZ53:HVK53 HVR53:HWC53 HWJ53:HWU53 HXB53:HXM53 HXT53:HYE53 HYL53:HYW53 HZD53:HZO53 HZV53:IAG53 IAN53:IAY53 IBF53:IBQ53 IBX53:ICI53 ICP53:IDA53 IDH53:IDS53 IDZ53:IEK53 IER53:IFC53 IFJ53:IFU53 IGB53:IGM53 IGT53:IHE53 IHL53:IHW53 IID53:IIO53 IIV53:IJG53 IJN53:IJY53 IKF53:IKQ53 IKX53:ILI53 ILP53:IMA53 IMH53:IMS53 IMZ53:INK53 INR53:IOC53 IOJ53:IOU53 IPB53:IPM53 IPT53:IQE53 IQL53:IQW53 IRD53:IRO53 IRV53:ISG53 ISN53:ISY53 ITF53:ITQ53 ITX53:IUI53 IUP53:IVA53 IVH53:IVS53 IVZ53:IWK53 IWR53:IXC53 IXJ53:IXU53 IYB53:IYM53 IYT53:IZE53 IZL53:IZW53 JAD53:JAO53 JAV53:JBG53 JBN53:JBY53 JCF53:JCQ53 JCX53:JDI53 JDP53:JEA53 JEH53:JES53 JEZ53:JFK53 JFR53:JGC53 JGJ53:JGU53 JHB53:JHM53 JHT53:JIE53 JIL53:JIW53 JJD53:JJO53 JJV53:JKG53 JKN53:JKY53 JLF53:JLQ53 JLX53:JMI53 JMP53:JNA53 JNH53:JNS53 JNZ53:JOK53 JOR53:JPC53 JPJ53:JPU53 JQB53:JQM53 JQT53:JRE53 JRL53:JRW53 JSD53:JSO53 JSV53:JTG53 JTN53:JTY53 JUF53:JUQ53 JUX53:JVI53 JVP53:JWA53 JWH53:JWS53 JWZ53:JXK53 JXR53:JYC53 JYJ53:JYU53 JZB53:JZM53 JZT53:KAE53 KAL53:KAW53 KBD53:KBO53 KBV53:KCG53 KCN53:KCY53 KDF53:KDQ53 KDX53:KEI53 KEP53:KFA53 KFH53:KFS53 KFZ53:KGK53 KGR53:KHC53 KHJ53:KHU53 KIB53:KIM53 KIT53:KJE53 KJL53:KJW53 KKD53:KKO53 KKV53:KLG53 KLN53:KLY53 KMF53:KMQ53 KMX53:KNI53 KNP53:KOA53 KOH53:KOS53 KOZ53:KPK53 KPR53:KQC53 KQJ53:KQU53 KRB53:KRM53 KRT53:KSE53 KSL53:KSW53 KTD53:KTO53 KTV53:KUG53 KUN53:KUY53 KVF53:KVQ53 KVX53:KWI53 KWP53:KXA53 KXH53:KXS53 KXZ53:KYK53 KYR53:KZC53 KZJ53:KZU53 LAB53:LAM53 LAT53:LBE53 LBL53:LBW53 LCD53:LCO53 LCV53:LDG53 LDN53:LDY53 LEF53:LEQ53 LEX53:LFI53 LFP53:LGA53 LGH53:LGS53 LGZ53:LHK53 LHR53:LIC53 LIJ53:LIU53 LJB53:LJM53 LJT53:LKE53 LKL53:LKW53 LLD53:LLO53 LLV53:LMG53 LMN53:LMY53 LNF53:LNQ53 LNX53:LOI53 LOP53:LPA53 LPH53:LPS53 LPZ53:LQK53 LQR53:LRC53 LRJ53:LRU53 LSB53:LSM53 LST53:LTE53 LTL53:LTW53 LUD53:LUO53 LUV53:LVG53 LVN53:LVY53 LWF53:LWQ53 LWX53:LXI53 LXP53:LYA53 LYH53:LYS53 LYZ53:LZK53 LZR53:MAC53 MAJ53:MAU53 MBB53:MBM53 MBT53:MCE53 MCL53:MCW53 MDD53:MDO53 MDV53:MEG53 MEN53:MEY53 MFF53:MFQ53 MFX53:MGI53 MGP53:MHA53 MHH53:MHS53 MHZ53:MIK53 MIR53:MJC53 MJJ53:MJU53 MKB53:MKM53 MKT53:MLE53 MLL53:MLW53 MMD53:MMO53 MMV53:MNG53 MNN53:MNY53 MOF53:MOQ53 MOX53:MPI53 MPP53:MQA53 MQH53:MQS53 MQZ53:MRK53 MRR53:MSC53 MSJ53:MSU53 MTB53:MTM53 MTT53:MUE53 MUL53:MUW53 MVD53:MVO53 MVV53:MWG53 MWN53:MWY53 MXF53:MXQ53 MXX53:MYI53 MYP53:MZA53 MZH53:MZS53 MZZ53:NAK53 NAR53:NBC53 NBJ53:NBU53 NCB53:NCM53 NCT53:NDE53 NDL53:NDW53 NED53:NEO53 NEV53:NFG53 NFN53:NFY53 NGF53:NGQ53 NGX53:NHI53 NHP53:NIA53 NIH53:NIS53 NIZ53:NJK53 NJR53:NKC53 NKJ53:NKU53 NLB53:NLM53 NLT53:NME53 NML53:NMW53 NND53:NNO53 NNV53:NOG53 NON53:NOY53 NPF53:NPQ53 NPX53:NQI53 NQP53:NRA53 NRH53:NRS53 NRZ53:NSK53 NSR53:NTC53 NTJ53:NTU53 NUB53:NUM53 NUT53:NVE53 NVL53:NVW53 NWD53:NWO53 NWV53:NXG53 NXN53:NXY53 NYF53:NYQ53 NYX53:NZI53 NZP53:OAA53 OAH53:OAS53 OAZ53:OBK53 OBR53:OCC53 OCJ53:OCU53 ODB53:ODM53 ODT53:OEE53 OEL53:OEW53 OFD53:OFO53 OFV53:OGG53 OGN53:OGY53 OHF53:OHQ53 OHX53:OII53 OIP53:OJA53 OJH53:OJS53 OJZ53:OKK53 OKR53:OLC53 OLJ53:OLU53 OMB53:OMM53 OMT53:ONE53 ONL53:ONW53 OOD53:OOO53 OOV53:OPG53 OPN53:OPY53 OQF53:OQQ53 OQX53:ORI53 ORP53:OSA53 OSH53:OSS53 OSZ53:OTK53 OTR53:OUC53 OUJ53:OUU53 OVB53:OVM53 OVT53:OWE53 OWL53:OWW53 OXD53:OXO53 OXV53:OYG53 OYN53:OYY53 OZF53:OZQ53 OZX53:PAI53 PAP53:PBA53 PBH53:PBS53 PBZ53:PCK53 PCR53:PDC53 PDJ53:PDU53 PEB53:PEM53 PET53:PFE53 PFL53:PFW53 PGD53:PGO53 PGV53:PHG53 PHN53:PHY53 PIF53:PIQ53 PIX53:PJI53 PJP53:PKA53 PKH53:PKS53 PKZ53:PLK53 PLR53:PMC53 PMJ53:PMU53 PNB53:PNM53 PNT53:POE53 POL53:POW53 PPD53:PPO53 PPV53:PQG53 PQN53:PQY53 PRF53:PRQ53 PRX53:PSI53 PSP53:PTA53 PTH53:PTS53 PTZ53:PUK53 PUR53:PVC53 PVJ53:PVU53 PWB53:PWM53 PWT53:PXE53 PXL53:PXW53 PYD53:PYO53 PYV53:PZG53 PZN53:PZY53 QAF53:QAQ53 QAX53:QBI53 QBP53:QCA53 QCH53:QCS53 QCZ53:QDK53 QDR53:QEC53 QEJ53:QEU53 QFB53:QFM53 QFT53:QGE53 QGL53:QGW53 QHD53:QHO53 QHV53:QIG53 QIN53:QIY53 QJF53:QJQ53 QJX53:QKI53 QKP53:QLA53 QLH53:QLS53 QLZ53:QMK53 QMR53:QNC53 QNJ53:QNU53 QOB53:QOM53 QOT53:QPE53 QPL53:QPW53 QQD53:QQO53 QQV53:QRG53 QRN53:QRY53 QSF53:QSQ53 QSX53:QTI53 QTP53:QUA53 QUH53:QUS53 QUZ53:QVK53 QVR53:QWC53 QWJ53:QWU53 QXB53:QXM53 QXT53:QYE53 QYL53:QYW53 QZD53:QZO53 QZV53:RAG53 RAN53:RAY53 RBF53:RBQ53 RBX53:RCI53 RCP53:RDA53 RDH53:RDS53 RDZ53:REK53 RER53:RFC53 RFJ53:RFU53 RGB53:RGM53 RGT53:RHE53 RHL53:RHW53 RID53:RIO53 RIV53:RJG53 RJN53:RJY53 RKF53:RKQ53 RKX53:RLI53 RLP53:RMA53 RMH53:RMS53 RMZ53:RNK53 RNR53:ROC53 ROJ53:ROU53 RPB53:RPM53 RPT53:RQE53 RQL53:RQW53 RRD53:RRO53 RRV53:RSG53 RSN53:RSY53 RTF53:RTQ53 RTX53:RUI53 RUP53:RVA53 RVH53:RVS53 RVZ53:RWK53 RWR53:RXC53 RXJ53:RXU53 RYB53:RYM53 RYT53:RZE53 RZL53:RZW53 SAD53:SAO53 SAV53:SBG53 SBN53:SBY53 SCF53:SCQ53 SCX53:SDI53 SDP53:SEA53 SEH53:SES53 SEZ53:SFK53 SFR53:SGC53 SGJ53:SGU53 SHB53:SHM53 SHT53:SIE53 SIL53:SIW53 SJD53:SJO53 SJV53:SKG53 SKN53:SKY53 SLF53:SLQ53 SLX53:SMI53 SMP53:SNA53 SNH53:SNS53 SNZ53:SOK53 SOR53:SPC53 SPJ53:SPU53 SQB53:SQM53 SQT53:SRE53 SRL53:SRW53 SSD53:SSO53 SSV53:STG53 STN53:STY53 SUF53:SUQ53 SUX53:SVI53 SVP53:SWA53 SWH53:SWS53 SWZ53:SXK53 SXR53:SYC53 SYJ53:SYU53 SZB53:SZM53 SZT53:TAE53 TAL53:TAW53 TBD53:TBO53 TBV53:TCG53 TCN53:TCY53 TDF53:TDQ53 TDX53:TEI53 TEP53:TFA53 TFH53:TFS53 TFZ53:TGK53 TGR53:THC53 THJ53:THU53 TIB53:TIM53 TIT53:TJE53 TJL53:TJW53 TKD53:TKO53 TKV53:TLG53 TLN53:TLY53 TMF53:TMQ53 TMX53:TNI53 TNP53:TOA53 TOH53:TOS53 TOZ53:TPK53 TPR53:TQC53 TQJ53:TQU53 TRB53:TRM53 TRT53:TSE53 TSL53:TSW53 TTD53:TTO53 TTV53:TUG53 TUN53:TUY53 TVF53:TVQ53 TVX53:TWI53 TWP53:TXA53 TXH53:TXS53 TXZ53:TYK53 TYR53:TZC53 TZJ53:TZU53 UAB53:UAM53 UAT53:UBE53 UBL53:UBW53 UCD53:UCO53 UCV53:UDG53 UDN53:UDY53 UEF53:UEQ53 UEX53:UFI53 UFP53:UGA53 UGH53:UGS53 UGZ53:UHK53 UHR53:UIC53 UIJ53:UIU53 UJB53:UJM53 UJT53:UKE53 UKL53:UKW53 ULD53:ULO53 ULV53:UMG53 UMN53:UMY53 UNF53:UNQ53 UNX53:UOI53 UOP53:UPA53 UPH53:UPS53 UPZ53:UQK53 UQR53:URC53 URJ53:URU53 USB53:USM53 UST53:UTE53 UTL53:UTW53 UUD53:UUO53 UUV53:UVG53 UVN53:UVY53 UWF53:UWQ53 UWX53:UXI53 UXP53:UYA53 UYH53:UYS53 UYZ53:UZK53 UZR53:VAC53 VAJ53:VAU53 VBB53:VBM53 VBT53:VCE53 VCL53:VCW53 VDD53:VDO53 VDV53:VEG53 VEN53:VEY53 VFF53:VFQ53 VFX53:VGI53 VGP53:VHA53 VHH53:VHS53 VHZ53:VIK53 VIR53:VJC53 VJJ53:VJU53 VKB53:VKM53 VKT53:VLE53 VLL53:VLW53 VMD53:VMO53 VMV53:VNG53 VNN53:VNY53 VOF53:VOQ53 VOX53:VPI53 VPP53:VQA53 VQH53:VQS53 VQZ53:VRK53 VRR53:VSC53 VSJ53:VSU53 VTB53:VTM53 VTT53:VUE53 VUL53:VUW53 VVD53:VVO53 VVV53:VWG53 VWN53:VWY53 VXF53:VXQ53 VXX53:VYI53 VYP53:VZA53 VZH53:VZS53 VZZ53:WAK53 WAR53:WBC53 WBJ53:WBU53 WCB53:WCM53 WCT53:WDE53 WDL53:WDW53 WED53:WEO53 WEV53:WFG53 WFN53:WFY53 WGF53:WGQ53 WGX53:WHI53 WHP53:WIA53 WIH53:WIS53 WIZ53:WJK53 WJR53:WKC53 WKJ53:WKU53 WLB53:WLM53 WLT53:WME53 WML53:WMW53 WND53:WNO53 WNV53:WOG53 WON53:WOY53 WPF53:WPQ53 WPX53:WQI53 WQP53:WRA53 WRH53:WRS53 WRZ53:WSK53 WSR53:WTC53 WTJ53:WTU53 WUB53:WUM53 WUT53:WVE53 WVL53:WVW53 WWD53:WWO53 WWV53:WXG53 WXN53:WXY53 WYF53:WYQ53 WYX53:WZI53 WZP53:XAA53 XAH53:XAS53 XAZ53:XBK53 XBR53:XCC53 XCJ53:XCU53 XDB53:XDM53 XDT53:XEE53 XEL53:XEW53">
    <cfRule type="cellIs" dxfId="63" priority="64" operator="lessThan">
      <formula>0</formula>
    </cfRule>
  </conditionalFormatting>
  <conditionalFormatting sqref="E53 U53 AM53 BE53 BW53 CO53 DG53 DY53 EQ53 FI53 GA53 GS53 HK53 IC53 IU53 JM53 KE53 KW53 LO53 MG53 MY53 NQ53 OI53 PA53 PS53 QK53 RC53 RU53 SM53 TE53 TW53 UO53 VG53 VY53 WQ53 XI53 YA53 YS53 ZK53 AAC53 AAU53 ABM53 ACE53 ACW53 ADO53 AEG53 AEY53 AFQ53 AGI53 AHA53 AHS53 AIK53 AJC53 AJU53 AKM53 ALE53 ALW53 AMO53 ANG53 ANY53 AOQ53 API53 AQA53 AQS53 ARK53 ASC53 ASU53 ATM53 AUE53 AUW53 AVO53 AWG53 AWY53 AXQ53 AYI53 AZA53 AZS53 BAK53 BBC53 BBU53 BCM53 BDE53 BDW53 BEO53 BFG53 BFY53 BGQ53 BHI53 BIA53 BIS53 BJK53 BKC53 BKU53 BLM53 BME53 BMW53 BNO53 BOG53 BOY53 BPQ53 BQI53 BRA53 BRS53 BSK53 BTC53 BTU53 BUM53 BVE53 BVW53 BWO53 BXG53 BXY53 BYQ53 BZI53 CAA53 CAS53 CBK53 CCC53 CCU53 CDM53 CEE53 CEW53 CFO53 CGG53 CGY53 CHQ53 CII53 CJA53 CJS53 CKK53 CLC53 CLU53 CMM53 CNE53 CNW53 COO53 CPG53 CPY53 CQQ53 CRI53 CSA53 CSS53 CTK53 CUC53 CUU53 CVM53 CWE53 CWW53 CXO53 CYG53 CYY53 CZQ53 DAI53 DBA53 DBS53 DCK53 DDC53 DDU53 DEM53 DFE53 DFW53 DGO53 DHG53 DHY53 DIQ53 DJI53 DKA53 DKS53 DLK53 DMC53 DMU53 DNM53 DOE53 DOW53 DPO53 DQG53 DQY53 DRQ53 DSI53 DTA53 DTS53 DUK53 DVC53 DVU53 DWM53 DXE53 DXW53 DYO53 DZG53 DZY53 EAQ53 EBI53 ECA53 ECS53 EDK53 EEC53 EEU53 EFM53 EGE53 EGW53 EHO53 EIG53 EIY53 EJQ53 EKI53 ELA53 ELS53 EMK53 ENC53 ENU53 EOM53 EPE53 EPW53 EQO53 ERG53 ERY53 ESQ53 ETI53 EUA53 EUS53 EVK53 EWC53 EWU53 EXM53 EYE53 EYW53 EZO53 FAG53 FAY53 FBQ53 FCI53 FDA53 FDS53 FEK53 FFC53 FFU53 FGM53 FHE53 FHW53 FIO53 FJG53 FJY53 FKQ53 FLI53 FMA53 FMS53 FNK53 FOC53 FOU53 FPM53 FQE53 FQW53 FRO53 FSG53 FSY53 FTQ53 FUI53 FVA53 FVS53 FWK53 FXC53 FXU53 FYM53 FZE53 FZW53 GAO53 GBG53 GBY53 GCQ53 GDI53 GEA53 GES53 GFK53 GGC53 GGU53 GHM53 GIE53 GIW53 GJO53 GKG53 GKY53 GLQ53 GMI53 GNA53 GNS53 GOK53 GPC53 GPU53 GQM53 GRE53 GRW53 GSO53 GTG53 GTY53 GUQ53 GVI53 GWA53 GWS53 GXK53 GYC53 GYU53 GZM53 HAE53 HAW53 HBO53 HCG53 HCY53 HDQ53 HEI53 HFA53 HFS53 HGK53 HHC53 HHU53 HIM53 HJE53 HJW53 HKO53 HLG53 HLY53 HMQ53 HNI53 HOA53 HOS53 HPK53 HQC53 HQU53 HRM53 HSE53 HSW53 HTO53 HUG53 HUY53 HVQ53 HWI53 HXA53 HXS53 HYK53 HZC53 HZU53 IAM53 IBE53 IBW53 ICO53 IDG53 IDY53 IEQ53 IFI53 IGA53 IGS53 IHK53 IIC53 IIU53 IJM53 IKE53 IKW53 ILO53 IMG53 IMY53 INQ53 IOI53 IPA53 IPS53 IQK53 IRC53 IRU53 ISM53 ITE53 ITW53 IUO53 IVG53 IVY53 IWQ53 IXI53 IYA53 IYS53 IZK53 JAC53 JAU53 JBM53 JCE53 JCW53 JDO53 JEG53 JEY53 JFQ53 JGI53 JHA53 JHS53 JIK53 JJC53 JJU53 JKM53 JLE53 JLW53 JMO53 JNG53 JNY53 JOQ53 JPI53 JQA53 JQS53 JRK53 JSC53 JSU53 JTM53 JUE53 JUW53 JVO53 JWG53 JWY53 JXQ53 JYI53 JZA53 JZS53 KAK53 KBC53 KBU53 KCM53 KDE53 KDW53 KEO53 KFG53 KFY53 KGQ53 KHI53 KIA53 KIS53 KJK53 KKC53 KKU53 KLM53 KME53 KMW53 KNO53 KOG53 KOY53 KPQ53 KQI53 KRA53 KRS53 KSK53 KTC53 KTU53 KUM53 KVE53 KVW53 KWO53 KXG53 KXY53 KYQ53 KZI53 LAA53 LAS53 LBK53 LCC53 LCU53 LDM53 LEE53 LEW53 LFO53 LGG53 LGY53 LHQ53 LII53 LJA53 LJS53 LKK53 LLC53 LLU53 LMM53 LNE53 LNW53 LOO53 LPG53 LPY53 LQQ53 LRI53 LSA53 LSS53 LTK53 LUC53 LUU53 LVM53 LWE53 LWW53 LXO53 LYG53 LYY53 LZQ53 MAI53 MBA53 MBS53 MCK53 MDC53 MDU53 MEM53 MFE53 MFW53 MGO53 MHG53 MHY53 MIQ53 MJI53 MKA53 MKS53 MLK53 MMC53 MMU53 MNM53 MOE53 MOW53 MPO53 MQG53 MQY53 MRQ53 MSI53 MTA53 MTS53 MUK53 MVC53 MVU53 MWM53 MXE53 MXW53 MYO53 MZG53 MZY53 NAQ53 NBI53 NCA53 NCS53 NDK53 NEC53 NEU53 NFM53 NGE53 NGW53 NHO53 NIG53 NIY53 NJQ53 NKI53 NLA53 NLS53 NMK53 NNC53 NNU53 NOM53 NPE53 NPW53 NQO53 NRG53 NRY53 NSQ53 NTI53 NUA53 NUS53 NVK53 NWC53 NWU53 NXM53 NYE53 NYW53 NZO53 OAG53 OAY53 OBQ53 OCI53 ODA53 ODS53 OEK53 OFC53 OFU53 OGM53 OHE53 OHW53 OIO53 OJG53 OJY53 OKQ53 OLI53 OMA53 OMS53 ONK53 OOC53 OOU53 OPM53 OQE53 OQW53 ORO53 OSG53 OSY53 OTQ53 OUI53 OVA53 OVS53 OWK53 OXC53 OXU53 OYM53 OZE53 OZW53 PAO53 PBG53 PBY53 PCQ53 PDI53 PEA53 PES53 PFK53 PGC53 PGU53 PHM53 PIE53 PIW53 PJO53 PKG53 PKY53 PLQ53 PMI53 PNA53 PNS53 POK53 PPC53 PPU53 PQM53 PRE53 PRW53 PSO53 PTG53 PTY53 PUQ53 PVI53 PWA53 PWS53 PXK53 PYC53 PYU53 PZM53 QAE53 QAW53 QBO53 QCG53 QCY53 QDQ53 QEI53 QFA53 QFS53 QGK53 QHC53 QHU53 QIM53 QJE53 QJW53 QKO53 QLG53 QLY53 QMQ53 QNI53 QOA53 QOS53 QPK53 QQC53 QQU53 QRM53 QSE53 QSW53 QTO53 QUG53 QUY53 QVQ53 QWI53 QXA53 QXS53 QYK53 QZC53 QZU53 RAM53 RBE53 RBW53 RCO53 RDG53 RDY53 REQ53 RFI53 RGA53 RGS53 RHK53 RIC53 RIU53 RJM53 RKE53 RKW53 RLO53 RMG53 RMY53 RNQ53 ROI53 RPA53 RPS53 RQK53 RRC53 RRU53 RSM53 RTE53 RTW53 RUO53 RVG53 RVY53 RWQ53 RXI53 RYA53 RYS53 RZK53 SAC53 SAU53 SBM53 SCE53 SCW53 SDO53 SEG53 SEY53 SFQ53 SGI53 SHA53 SHS53 SIK53 SJC53 SJU53 SKM53 SLE53 SLW53 SMO53 SNG53 SNY53 SOQ53 SPI53 SQA53 SQS53 SRK53 SSC53 SSU53 STM53 SUE53 SUW53 SVO53 SWG53 SWY53 SXQ53 SYI53 SZA53 SZS53 TAK53 TBC53 TBU53 TCM53 TDE53 TDW53 TEO53 TFG53 TFY53 TGQ53 THI53 TIA53 TIS53 TJK53 TKC53 TKU53 TLM53 TME53 TMW53 TNO53 TOG53 TOY53 TPQ53 TQI53 TRA53 TRS53 TSK53 TTC53 TTU53 TUM53 TVE53 TVW53 TWO53 TXG53 TXY53 TYQ53 TZI53 UAA53 UAS53 UBK53 UCC53 UCU53 UDM53 UEE53 UEW53 UFO53 UGG53 UGY53 UHQ53 UII53 UJA53 UJS53 UKK53 ULC53 ULU53 UMM53 UNE53 UNW53 UOO53 UPG53 UPY53 UQQ53 URI53 USA53 USS53 UTK53 UUC53 UUU53 UVM53 UWE53 UWW53 UXO53 UYG53 UYY53 UZQ53 VAI53 VBA53 VBS53 VCK53 VDC53 VDU53 VEM53 VFE53 VFW53 VGO53 VHG53 VHY53 VIQ53 VJI53 VKA53 VKS53 VLK53 VMC53 VMU53 VNM53 VOE53 VOW53 VPO53 VQG53 VQY53 VRQ53 VSI53 VTA53 VTS53 VUK53 VVC53 VVU53 VWM53 VXE53 VXW53 VYO53 VZG53 VZY53 WAQ53 WBI53 WCA53 WCS53 WDK53 WEC53 WEU53 WFM53 WGE53 WGW53 WHO53 WIG53 WIY53 WJQ53 WKI53 WLA53 WLS53 WMK53 WNC53 WNU53 WOM53 WPE53 WPW53 WQO53 WRG53 WRY53 WSQ53 WTI53 WUA53 WUS53 WVK53 WWC53 WWU53 WXM53 WYE53 WYW53 WZO53 XAG53 XAY53 XBQ53 XCI53 XDA53 XDS53 XEK53">
    <cfRule type="cellIs" dxfId="62" priority="63" operator="lessThan">
      <formula>0</formula>
    </cfRule>
  </conditionalFormatting>
  <conditionalFormatting sqref="E70:E79">
    <cfRule type="cellIs" dxfId="61" priority="62" operator="lessThan">
      <formula>0</formula>
    </cfRule>
  </conditionalFormatting>
  <conditionalFormatting sqref="F70:F79">
    <cfRule type="cellIs" dxfId="60" priority="61" operator="lessThan">
      <formula>0</formula>
    </cfRule>
  </conditionalFormatting>
  <conditionalFormatting sqref="Q54">
    <cfRule type="cellIs" dxfId="59" priority="60" operator="lessThan">
      <formula>0</formula>
    </cfRule>
  </conditionalFormatting>
  <conditionalFormatting sqref="Q70">
    <cfRule type="cellIs" dxfId="58" priority="59" operator="lessThan">
      <formula>0</formula>
    </cfRule>
  </conditionalFormatting>
  <conditionalFormatting sqref="H13">
    <cfRule type="cellIs" dxfId="57" priority="58" operator="lessThan">
      <formula>0</formula>
    </cfRule>
  </conditionalFormatting>
  <conditionalFormatting sqref="H25">
    <cfRule type="cellIs" dxfId="56" priority="57" operator="lessThan">
      <formula>0</formula>
    </cfRule>
  </conditionalFormatting>
  <conditionalFormatting sqref="H29">
    <cfRule type="cellIs" dxfId="55" priority="56" operator="lessThan">
      <formula>0</formula>
    </cfRule>
  </conditionalFormatting>
  <conditionalFormatting sqref="H41">
    <cfRule type="cellIs" dxfId="54" priority="55" operator="lessThan">
      <formula>0</formula>
    </cfRule>
  </conditionalFormatting>
  <conditionalFormatting sqref="H45">
    <cfRule type="cellIs" dxfId="53" priority="54" operator="lessThan">
      <formula>0</formula>
    </cfRule>
  </conditionalFormatting>
  <conditionalFormatting sqref="H57">
    <cfRule type="cellIs" dxfId="52" priority="53" operator="lessThan">
      <formula>0</formula>
    </cfRule>
  </conditionalFormatting>
  <conditionalFormatting sqref="H61">
    <cfRule type="cellIs" dxfId="51" priority="52" operator="lessThan">
      <formula>0</formula>
    </cfRule>
  </conditionalFormatting>
  <conditionalFormatting sqref="I13">
    <cfRule type="cellIs" dxfId="50" priority="51" operator="lessThan">
      <formula>0</formula>
    </cfRule>
  </conditionalFormatting>
  <conditionalFormatting sqref="J13">
    <cfRule type="cellIs" dxfId="49" priority="50" operator="lessThan">
      <formula>0</formula>
    </cfRule>
  </conditionalFormatting>
  <conditionalFormatting sqref="K13">
    <cfRule type="cellIs" dxfId="48" priority="49" operator="lessThan">
      <formula>0</formula>
    </cfRule>
  </conditionalFormatting>
  <conditionalFormatting sqref="L13">
    <cfRule type="cellIs" dxfId="47" priority="48" operator="lessThan">
      <formula>0</formula>
    </cfRule>
  </conditionalFormatting>
  <conditionalFormatting sqref="I25">
    <cfRule type="cellIs" dxfId="46" priority="47" operator="lessThan">
      <formula>0</formula>
    </cfRule>
  </conditionalFormatting>
  <conditionalFormatting sqref="J25">
    <cfRule type="cellIs" dxfId="45" priority="46" operator="lessThan">
      <formula>0</formula>
    </cfRule>
  </conditionalFormatting>
  <conditionalFormatting sqref="K25">
    <cfRule type="cellIs" dxfId="44" priority="45" operator="lessThan">
      <formula>0</formula>
    </cfRule>
  </conditionalFormatting>
  <conditionalFormatting sqref="L25">
    <cfRule type="cellIs" dxfId="43" priority="44" operator="lessThan">
      <formula>0</formula>
    </cfRule>
  </conditionalFormatting>
  <conditionalFormatting sqref="I29">
    <cfRule type="cellIs" dxfId="42" priority="43" operator="lessThan">
      <formula>0</formula>
    </cfRule>
  </conditionalFormatting>
  <conditionalFormatting sqref="J29">
    <cfRule type="cellIs" dxfId="41" priority="42" operator="lessThan">
      <formula>0</formula>
    </cfRule>
  </conditionalFormatting>
  <conditionalFormatting sqref="K29">
    <cfRule type="cellIs" dxfId="40" priority="41" operator="lessThan">
      <formula>0</formula>
    </cfRule>
  </conditionalFormatting>
  <conditionalFormatting sqref="L29">
    <cfRule type="cellIs" dxfId="39" priority="40" operator="lessThan">
      <formula>0</formula>
    </cfRule>
  </conditionalFormatting>
  <conditionalFormatting sqref="K45">
    <cfRule type="cellIs" dxfId="38" priority="37" operator="lessThan">
      <formula>0</formula>
    </cfRule>
  </conditionalFormatting>
  <conditionalFormatting sqref="I45">
    <cfRule type="cellIs" dxfId="37" priority="39" operator="lessThan">
      <formula>0</formula>
    </cfRule>
  </conditionalFormatting>
  <conditionalFormatting sqref="J45">
    <cfRule type="cellIs" dxfId="36" priority="38" operator="lessThan">
      <formula>0</formula>
    </cfRule>
  </conditionalFormatting>
  <conditionalFormatting sqref="L45">
    <cfRule type="cellIs" dxfId="35" priority="36" operator="lessThan">
      <formula>0</formula>
    </cfRule>
  </conditionalFormatting>
  <conditionalFormatting sqref="K57">
    <cfRule type="cellIs" dxfId="34" priority="33" operator="lessThan">
      <formula>0</formula>
    </cfRule>
  </conditionalFormatting>
  <conditionalFormatting sqref="I57">
    <cfRule type="cellIs" dxfId="33" priority="35" operator="lessThan">
      <formula>0</formula>
    </cfRule>
  </conditionalFormatting>
  <conditionalFormatting sqref="J57">
    <cfRule type="cellIs" dxfId="32" priority="34" operator="lessThan">
      <formula>0</formula>
    </cfRule>
  </conditionalFormatting>
  <conditionalFormatting sqref="I61">
    <cfRule type="cellIs" dxfId="31" priority="31" operator="lessThan">
      <formula>0</formula>
    </cfRule>
  </conditionalFormatting>
  <conditionalFormatting sqref="L57">
    <cfRule type="cellIs" dxfId="30" priority="32" operator="lessThan">
      <formula>0</formula>
    </cfRule>
  </conditionalFormatting>
  <conditionalFormatting sqref="J61">
    <cfRule type="cellIs" dxfId="29" priority="30" operator="lessThan">
      <formula>0</formula>
    </cfRule>
  </conditionalFormatting>
  <conditionalFormatting sqref="K61">
    <cfRule type="cellIs" dxfId="28" priority="29" operator="lessThan">
      <formula>0</formula>
    </cfRule>
  </conditionalFormatting>
  <conditionalFormatting sqref="L61">
    <cfRule type="cellIs" dxfId="27" priority="28" operator="lessThan">
      <formula>0</formula>
    </cfRule>
  </conditionalFormatting>
  <conditionalFormatting sqref="I41">
    <cfRule type="cellIs" dxfId="26" priority="27" operator="lessThan">
      <formula>0</formula>
    </cfRule>
  </conditionalFormatting>
  <conditionalFormatting sqref="J41">
    <cfRule type="cellIs" dxfId="25" priority="26" operator="lessThan">
      <formula>0</formula>
    </cfRule>
  </conditionalFormatting>
  <conditionalFormatting sqref="K41">
    <cfRule type="cellIs" dxfId="24" priority="25" operator="lessThan">
      <formula>0</formula>
    </cfRule>
  </conditionalFormatting>
  <conditionalFormatting sqref="L41">
    <cfRule type="cellIs" dxfId="23" priority="24" operator="lessThan">
      <formula>0</formula>
    </cfRule>
  </conditionalFormatting>
  <conditionalFormatting sqref="H9">
    <cfRule type="cellIs" dxfId="22" priority="23" operator="lessThan">
      <formula>0</formula>
    </cfRule>
  </conditionalFormatting>
  <conditionalFormatting sqref="G25">
    <cfRule type="cellIs" dxfId="21" priority="19" operator="lessThan">
      <formula>0</formula>
    </cfRule>
  </conditionalFormatting>
  <conditionalFormatting sqref="G17:G23 G33:G39 G65:G79 G49:G55">
    <cfRule type="cellIs" dxfId="20" priority="22" operator="lessThan">
      <formula>0</formula>
    </cfRule>
  </conditionalFormatting>
  <conditionalFormatting sqref="G9">
    <cfRule type="cellIs" dxfId="19" priority="21" operator="lessThan">
      <formula>0</formula>
    </cfRule>
  </conditionalFormatting>
  <conditionalFormatting sqref="G13">
    <cfRule type="cellIs" dxfId="18" priority="20" operator="lessThan">
      <formula>0</formula>
    </cfRule>
  </conditionalFormatting>
  <conditionalFormatting sqref="G29">
    <cfRule type="cellIs" dxfId="17" priority="18" operator="lessThan">
      <formula>0</formula>
    </cfRule>
  </conditionalFormatting>
  <conditionalFormatting sqref="G41">
    <cfRule type="cellIs" dxfId="16" priority="17" operator="lessThan">
      <formula>0</formula>
    </cfRule>
  </conditionalFormatting>
  <conditionalFormatting sqref="G45">
    <cfRule type="cellIs" dxfId="15" priority="16" operator="lessThan">
      <formula>0</formula>
    </cfRule>
  </conditionalFormatting>
  <conditionalFormatting sqref="G57">
    <cfRule type="cellIs" dxfId="14" priority="15" operator="lessThan">
      <formula>0</formula>
    </cfRule>
  </conditionalFormatting>
  <conditionalFormatting sqref="G61">
    <cfRule type="cellIs" dxfId="13" priority="14" operator="lessThan">
      <formula>0</formula>
    </cfRule>
  </conditionalFormatting>
  <conditionalFormatting sqref="H72:P74 H78:P79 H75:H77">
    <cfRule type="cellIs" dxfId="12" priority="13" operator="lessThan">
      <formula>0</formula>
    </cfRule>
  </conditionalFormatting>
  <conditionalFormatting sqref="Q72:Q79">
    <cfRule type="cellIs" dxfId="11" priority="12" operator="lessThan">
      <formula>0</formula>
    </cfRule>
  </conditionalFormatting>
  <conditionalFormatting sqref="Q35">
    <cfRule type="cellIs" dxfId="10" priority="11" operator="lessThan">
      <formula>0</formula>
    </cfRule>
  </conditionalFormatting>
  <conditionalFormatting sqref="M9:P9">
    <cfRule type="cellIs" dxfId="9" priority="10" operator="lessThan">
      <formula>0</formula>
    </cfRule>
  </conditionalFormatting>
  <conditionalFormatting sqref="M13:P13">
    <cfRule type="cellIs" dxfId="8" priority="9" operator="lessThan">
      <formula>0</formula>
    </cfRule>
  </conditionalFormatting>
  <conditionalFormatting sqref="M25:P25">
    <cfRule type="cellIs" dxfId="7" priority="8" operator="lessThan">
      <formula>0</formula>
    </cfRule>
  </conditionalFormatting>
  <conditionalFormatting sqref="M29:P29">
    <cfRule type="cellIs" dxfId="6" priority="7" operator="lessThan">
      <formula>0</formula>
    </cfRule>
  </conditionalFormatting>
  <conditionalFormatting sqref="M41:P41">
    <cfRule type="cellIs" dxfId="5" priority="6" operator="lessThan">
      <formula>0</formula>
    </cfRule>
  </conditionalFormatting>
  <conditionalFormatting sqref="M45:P45">
    <cfRule type="cellIs" dxfId="4" priority="5" operator="lessThan">
      <formula>0</formula>
    </cfRule>
  </conditionalFormatting>
  <conditionalFormatting sqref="M57:P57">
    <cfRule type="cellIs" dxfId="3" priority="4" operator="lessThan">
      <formula>0</formula>
    </cfRule>
  </conditionalFormatting>
  <conditionalFormatting sqref="M61:P61">
    <cfRule type="cellIs" dxfId="2" priority="3" operator="lessThan">
      <formula>0</formula>
    </cfRule>
  </conditionalFormatting>
  <conditionalFormatting sqref="K50:P50">
    <cfRule type="cellIs" dxfId="1" priority="2" operator="lessThan">
      <formula>0</formula>
    </cfRule>
  </conditionalFormatting>
  <conditionalFormatting sqref="Q19">
    <cfRule type="cellIs" dxfId="0" priority="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0"/>
  <sheetViews>
    <sheetView workbookViewId="0">
      <selection sqref="A1:P1"/>
    </sheetView>
  </sheetViews>
  <sheetFormatPr defaultColWidth="11.7109375" defaultRowHeight="15.75"/>
  <cols>
    <col min="1" max="1" width="24.7109375" style="93" customWidth="1"/>
    <col min="2" max="2" width="6.7109375" style="93" customWidth="1"/>
    <col min="3" max="3" width="17" style="93" customWidth="1"/>
    <col min="4" max="4" width="17" style="93" hidden="1" customWidth="1"/>
    <col min="5" max="5" width="2.42578125" style="93" hidden="1" customWidth="1"/>
    <col min="6" max="6" width="19.28515625" style="93" hidden="1" customWidth="1"/>
    <col min="7" max="7" width="11" style="93" bestFit="1" customWidth="1"/>
    <col min="8" max="8" width="3" style="93" customWidth="1"/>
    <col min="9" max="9" width="16.42578125" style="93" bestFit="1" customWidth="1"/>
    <col min="10" max="10" width="3.42578125" style="93" customWidth="1"/>
    <col min="11" max="11" width="10.85546875" style="93" bestFit="1" customWidth="1"/>
    <col min="12" max="12" width="2.7109375" style="93" customWidth="1"/>
    <col min="13" max="13" width="16.42578125" style="93" customWidth="1"/>
    <col min="14" max="14" width="2" style="93" customWidth="1"/>
    <col min="15" max="15" width="51.5703125" style="93" bestFit="1" customWidth="1"/>
    <col min="16" max="16" width="23.7109375" style="93" customWidth="1"/>
    <col min="17" max="17" width="19.140625" style="93" customWidth="1"/>
    <col min="18" max="18" width="16.140625" style="93" bestFit="1" customWidth="1"/>
    <col min="19" max="19" width="16.85546875" style="93" customWidth="1"/>
    <col min="20" max="20" width="15.140625" style="93" bestFit="1" customWidth="1"/>
    <col min="21" max="21" width="14.85546875" style="93" bestFit="1" customWidth="1"/>
    <col min="22" max="22" width="14" style="93" bestFit="1" customWidth="1"/>
    <col min="23" max="23" width="6.28515625" style="93" bestFit="1" customWidth="1"/>
    <col min="24" max="24" width="20.5703125" style="93" customWidth="1"/>
    <col min="25" max="25" width="11.7109375" style="93" customWidth="1"/>
    <col min="26" max="26" width="13.85546875" style="93" customWidth="1"/>
    <col min="27" max="16384" width="11.7109375" style="93"/>
  </cols>
  <sheetData>
    <row r="1" spans="1:33" ht="18">
      <c r="A1" s="701" t="s">
        <v>101</v>
      </c>
      <c r="B1" s="701"/>
      <c r="C1" s="701"/>
      <c r="D1" s="701"/>
      <c r="E1" s="701"/>
      <c r="F1" s="701"/>
      <c r="G1" s="701"/>
      <c r="H1" s="701"/>
      <c r="I1" s="701"/>
      <c r="J1" s="701"/>
      <c r="K1" s="701"/>
      <c r="L1" s="701"/>
      <c r="M1" s="701"/>
      <c r="N1" s="701"/>
      <c r="O1" s="701"/>
      <c r="P1" s="701"/>
      <c r="Q1" s="91"/>
      <c r="R1" s="92"/>
      <c r="S1" s="92"/>
      <c r="T1" s="92"/>
      <c r="U1" s="92"/>
      <c r="V1" s="92"/>
      <c r="W1" s="92"/>
      <c r="X1" s="92"/>
      <c r="Y1" s="92"/>
      <c r="Z1" s="92"/>
      <c r="AA1" s="92"/>
      <c r="AB1" s="92"/>
      <c r="AC1" s="92"/>
      <c r="AD1" s="92"/>
      <c r="AE1" s="92"/>
    </row>
    <row r="2" spans="1:33" ht="18">
      <c r="A2" s="701" t="s">
        <v>102</v>
      </c>
      <c r="B2" s="701"/>
      <c r="C2" s="701"/>
      <c r="D2" s="701"/>
      <c r="E2" s="701"/>
      <c r="F2" s="701"/>
      <c r="G2" s="701"/>
      <c r="H2" s="701"/>
      <c r="I2" s="701"/>
      <c r="J2" s="701"/>
      <c r="K2" s="701"/>
      <c r="L2" s="701"/>
      <c r="M2" s="701"/>
      <c r="N2" s="701"/>
      <c r="O2" s="701"/>
      <c r="P2" s="701"/>
      <c r="Q2" s="91"/>
      <c r="R2" s="92"/>
      <c r="S2" s="92"/>
      <c r="T2" s="92"/>
      <c r="U2" s="92"/>
      <c r="V2" s="92"/>
      <c r="W2" s="92"/>
      <c r="X2" s="92"/>
      <c r="Y2" s="92"/>
      <c r="Z2" s="92"/>
      <c r="AA2" s="92"/>
      <c r="AB2" s="92"/>
      <c r="AC2" s="92"/>
      <c r="AD2" s="92"/>
      <c r="AE2" s="92"/>
    </row>
    <row r="3" spans="1:33">
      <c r="A3" s="702" t="s">
        <v>103</v>
      </c>
      <c r="B3" s="702"/>
      <c r="C3" s="702"/>
      <c r="D3" s="702"/>
      <c r="E3" s="702"/>
      <c r="F3" s="702"/>
      <c r="G3" s="702"/>
      <c r="H3" s="702"/>
      <c r="I3" s="702"/>
      <c r="J3" s="702"/>
      <c r="K3" s="702"/>
      <c r="L3" s="702"/>
      <c r="M3" s="702"/>
      <c r="N3" s="702"/>
      <c r="O3" s="702"/>
      <c r="P3" s="702"/>
      <c r="Q3" s="94"/>
      <c r="R3" s="92"/>
      <c r="S3" s="92"/>
      <c r="T3" s="92"/>
      <c r="U3" s="92"/>
      <c r="V3" s="92"/>
      <c r="W3" s="92"/>
      <c r="X3" s="92"/>
      <c r="Y3" s="92"/>
      <c r="Z3" s="92"/>
      <c r="AA3" s="92"/>
      <c r="AB3" s="92"/>
      <c r="AC3" s="92"/>
      <c r="AD3" s="92"/>
      <c r="AE3" s="92"/>
    </row>
    <row r="4" spans="1:33">
      <c r="A4" s="703" t="s">
        <v>104</v>
      </c>
      <c r="B4" s="703"/>
      <c r="C4" s="703"/>
      <c r="D4" s="703"/>
      <c r="E4" s="703"/>
      <c r="F4" s="703"/>
      <c r="G4" s="703"/>
      <c r="H4" s="703"/>
      <c r="I4" s="703"/>
      <c r="J4" s="703"/>
      <c r="K4" s="703"/>
      <c r="L4" s="703"/>
      <c r="M4" s="703"/>
      <c r="N4" s="703"/>
      <c r="O4" s="703"/>
      <c r="P4" s="703"/>
      <c r="Q4" s="95"/>
      <c r="R4" s="92"/>
      <c r="S4" s="92"/>
      <c r="T4" s="92"/>
      <c r="U4" s="92"/>
      <c r="V4" s="92"/>
      <c r="W4" s="92"/>
      <c r="X4" s="92"/>
      <c r="Y4" s="92"/>
      <c r="Z4" s="92"/>
      <c r="AA4" s="92"/>
      <c r="AB4" s="92"/>
      <c r="AC4" s="92"/>
      <c r="AD4" s="92"/>
      <c r="AE4" s="92"/>
    </row>
    <row r="5" spans="1:33">
      <c r="A5" s="96"/>
      <c r="B5" s="97"/>
      <c r="C5" s="97"/>
      <c r="D5" s="98"/>
      <c r="E5" s="98"/>
      <c r="F5" s="97"/>
      <c r="G5" s="98"/>
      <c r="H5" s="98"/>
      <c r="I5" s="97"/>
      <c r="J5" s="97"/>
      <c r="K5" s="97"/>
      <c r="L5" s="97"/>
      <c r="M5" s="97"/>
      <c r="N5" s="97"/>
      <c r="O5" s="97"/>
      <c r="P5" s="97"/>
      <c r="Q5" s="97"/>
      <c r="R5" s="92"/>
      <c r="S5" s="92"/>
      <c r="T5" s="92"/>
      <c r="U5" s="92"/>
      <c r="V5" s="92"/>
      <c r="W5" s="92"/>
      <c r="X5" s="92"/>
      <c r="Y5" s="92"/>
      <c r="Z5" s="92"/>
      <c r="AA5" s="92"/>
      <c r="AB5" s="92"/>
      <c r="AC5" s="92"/>
      <c r="AD5" s="92"/>
      <c r="AE5" s="92"/>
    </row>
    <row r="6" spans="1:33" hidden="1">
      <c r="A6" s="96"/>
      <c r="B6" s="97"/>
      <c r="C6" s="97"/>
      <c r="D6" s="98"/>
      <c r="E6" s="98"/>
      <c r="F6" s="97"/>
      <c r="G6" s="98"/>
      <c r="H6" s="98"/>
      <c r="I6" s="97"/>
      <c r="J6" s="97"/>
      <c r="K6" s="97"/>
      <c r="L6" s="97"/>
      <c r="M6" s="97"/>
      <c r="N6" s="97"/>
      <c r="O6" s="97"/>
      <c r="P6" s="97"/>
      <c r="Q6" s="97"/>
      <c r="R6" s="92"/>
      <c r="S6" s="92"/>
      <c r="T6" s="92"/>
      <c r="U6" s="92"/>
      <c r="V6" s="92"/>
      <c r="W6" s="92"/>
      <c r="X6" s="92"/>
      <c r="Y6" s="92"/>
      <c r="Z6" s="92"/>
      <c r="AA6" s="92"/>
      <c r="AB6" s="92"/>
      <c r="AC6" s="92"/>
      <c r="AD6" s="92"/>
      <c r="AE6" s="92"/>
    </row>
    <row r="7" spans="1:33" hidden="1">
      <c r="A7" s="97"/>
      <c r="B7" s="97"/>
      <c r="C7" s="97"/>
      <c r="D7" s="98"/>
      <c r="E7" s="98"/>
      <c r="F7" s="97"/>
      <c r="G7" s="98"/>
      <c r="H7" s="98"/>
      <c r="I7" s="97"/>
      <c r="J7" s="97"/>
      <c r="K7" s="97"/>
      <c r="L7" s="97"/>
      <c r="M7" s="97"/>
      <c r="N7" s="97"/>
      <c r="O7" s="97"/>
      <c r="P7" s="97"/>
      <c r="Q7" s="97"/>
      <c r="R7" s="92"/>
      <c r="S7" s="92"/>
      <c r="T7" s="92"/>
      <c r="U7" s="92"/>
      <c r="V7" s="92"/>
      <c r="W7" s="92"/>
      <c r="X7" s="92"/>
      <c r="Y7" s="92"/>
      <c r="Z7" s="92"/>
      <c r="AA7" s="92"/>
      <c r="AB7" s="92"/>
      <c r="AC7" s="92"/>
      <c r="AD7" s="92"/>
      <c r="AE7" s="92"/>
    </row>
    <row r="8" spans="1:33">
      <c r="A8" s="99"/>
      <c r="B8" s="99"/>
      <c r="C8" s="100"/>
      <c r="D8" s="101"/>
      <c r="E8" s="101"/>
      <c r="F8" s="102" t="s">
        <v>105</v>
      </c>
      <c r="G8" s="102" t="s">
        <v>106</v>
      </c>
      <c r="H8" s="101"/>
      <c r="I8" s="102" t="s">
        <v>106</v>
      </c>
      <c r="J8" s="102"/>
      <c r="K8" s="102" t="s">
        <v>106</v>
      </c>
      <c r="L8" s="101"/>
      <c r="M8" s="102" t="s">
        <v>106</v>
      </c>
      <c r="N8" s="103"/>
      <c r="O8" s="103"/>
      <c r="P8" s="103"/>
      <c r="Q8" s="103"/>
      <c r="R8" s="92"/>
      <c r="S8" s="92"/>
      <c r="T8" s="92"/>
      <c r="U8" s="92"/>
      <c r="V8" s="92"/>
      <c r="W8" s="92"/>
      <c r="X8" s="92"/>
      <c r="Y8" s="92"/>
      <c r="Z8" s="92"/>
      <c r="AA8" s="92"/>
      <c r="AB8" s="92"/>
      <c r="AC8" s="92"/>
      <c r="AD8" s="92"/>
      <c r="AE8" s="92"/>
    </row>
    <row r="9" spans="1:33">
      <c r="A9" s="99"/>
      <c r="B9" s="99"/>
      <c r="C9" s="100" t="s">
        <v>107</v>
      </c>
      <c r="D9" s="102" t="s">
        <v>108</v>
      </c>
      <c r="E9" s="101"/>
      <c r="F9" s="104" t="s">
        <v>109</v>
      </c>
      <c r="G9" s="105" t="s">
        <v>110</v>
      </c>
      <c r="H9" s="102"/>
      <c r="I9" s="105" t="s">
        <v>110</v>
      </c>
      <c r="J9" s="105"/>
      <c r="K9" s="105" t="s">
        <v>111</v>
      </c>
      <c r="L9" s="102"/>
      <c r="M9" s="105" t="s">
        <v>111</v>
      </c>
      <c r="N9" s="103"/>
      <c r="O9" s="103"/>
      <c r="P9" s="103"/>
      <c r="Q9" s="103"/>
      <c r="R9" s="92"/>
      <c r="S9" s="92"/>
      <c r="T9" s="92"/>
      <c r="U9" s="92"/>
      <c r="V9" s="92"/>
      <c r="W9" s="92"/>
      <c r="X9" s="92"/>
      <c r="Y9" s="92"/>
      <c r="Z9" s="92"/>
      <c r="AA9" s="92"/>
      <c r="AB9" s="92"/>
      <c r="AC9" s="92"/>
      <c r="AD9" s="92"/>
      <c r="AE9" s="92"/>
    </row>
    <row r="10" spans="1:33">
      <c r="A10" s="99"/>
      <c r="B10" s="99"/>
      <c r="C10" s="106" t="s">
        <v>112</v>
      </c>
      <c r="D10" s="107" t="s">
        <v>113</v>
      </c>
      <c r="E10" s="108"/>
      <c r="F10" s="107" t="s">
        <v>112</v>
      </c>
      <c r="G10" s="107" t="s">
        <v>113</v>
      </c>
      <c r="H10" s="104"/>
      <c r="I10" s="102" t="s">
        <v>109</v>
      </c>
      <c r="J10" s="102"/>
      <c r="K10" s="107" t="s">
        <v>113</v>
      </c>
      <c r="L10" s="104"/>
      <c r="M10" s="102" t="s">
        <v>109</v>
      </c>
      <c r="N10" s="102"/>
      <c r="O10" s="102"/>
      <c r="P10" s="102"/>
      <c r="Q10" s="102"/>
      <c r="R10" s="92"/>
      <c r="S10" s="92"/>
      <c r="T10" s="92"/>
      <c r="U10" s="92"/>
      <c r="V10" s="92"/>
      <c r="W10" s="92"/>
      <c r="X10" s="92"/>
      <c r="Y10" s="92"/>
      <c r="Z10" s="92"/>
      <c r="AA10" s="92"/>
      <c r="AB10" s="92"/>
      <c r="AC10" s="92"/>
      <c r="AD10" s="92"/>
      <c r="AE10" s="92"/>
    </row>
    <row r="11" spans="1:33" hidden="1">
      <c r="A11" s="109" t="s">
        <v>114</v>
      </c>
      <c r="F11" s="110"/>
      <c r="I11" s="110"/>
      <c r="J11" s="110"/>
      <c r="K11" s="110"/>
      <c r="L11" s="110"/>
      <c r="M11" s="110"/>
      <c r="N11" s="110"/>
      <c r="O11" s="110"/>
      <c r="P11" s="110"/>
      <c r="Q11" s="110"/>
      <c r="R11" s="92"/>
      <c r="S11" s="92"/>
      <c r="T11" s="92"/>
      <c r="U11" s="92"/>
      <c r="V11" s="92"/>
      <c r="W11" s="92"/>
      <c r="X11" s="92"/>
      <c r="Y11" s="92"/>
      <c r="Z11" s="92"/>
      <c r="AA11" s="92"/>
      <c r="AB11" s="92"/>
      <c r="AC11" s="92"/>
      <c r="AD11" s="92"/>
      <c r="AE11" s="92"/>
    </row>
    <row r="12" spans="1:33" hidden="1">
      <c r="A12" s="93" t="s">
        <v>115</v>
      </c>
      <c r="F12" s="110"/>
      <c r="I12" s="110"/>
      <c r="J12" s="110"/>
      <c r="K12" s="110"/>
      <c r="L12" s="110"/>
      <c r="M12" s="110"/>
      <c r="N12" s="110"/>
      <c r="O12" s="110"/>
      <c r="P12" s="110"/>
      <c r="Q12" s="110"/>
      <c r="R12" s="92"/>
      <c r="S12" s="92"/>
      <c r="T12" s="92"/>
      <c r="U12" s="92"/>
      <c r="V12" s="92"/>
      <c r="W12" s="92"/>
      <c r="X12" s="92"/>
      <c r="Y12" s="92"/>
      <c r="Z12" s="92"/>
      <c r="AA12" s="92"/>
      <c r="AB12" s="92"/>
      <c r="AC12" s="92"/>
      <c r="AD12" s="92"/>
      <c r="AE12" s="92"/>
    </row>
    <row r="13" spans="1:33" hidden="1">
      <c r="F13" s="110"/>
      <c r="I13" s="110"/>
      <c r="J13" s="110"/>
      <c r="K13" s="110"/>
      <c r="L13" s="110"/>
      <c r="M13" s="110"/>
      <c r="N13" s="110"/>
      <c r="O13" s="110"/>
      <c r="P13" s="110"/>
      <c r="Q13" s="110"/>
      <c r="R13" s="92"/>
      <c r="S13" s="92"/>
      <c r="T13" s="92"/>
      <c r="U13" s="92"/>
      <c r="V13" s="92"/>
      <c r="W13" s="92"/>
      <c r="X13" s="92"/>
      <c r="Y13" s="92"/>
      <c r="Z13" s="92"/>
      <c r="AA13" s="92"/>
      <c r="AB13" s="92"/>
      <c r="AC13" s="92"/>
      <c r="AD13" s="92"/>
      <c r="AE13" s="92"/>
    </row>
    <row r="14" spans="1:33" hidden="1">
      <c r="A14" s="93" t="s">
        <v>116</v>
      </c>
      <c r="F14" s="110"/>
      <c r="I14" s="110"/>
      <c r="J14" s="110"/>
      <c r="K14" s="110"/>
      <c r="L14" s="110"/>
      <c r="M14" s="110"/>
      <c r="N14" s="110"/>
      <c r="O14" s="110"/>
      <c r="P14" s="110"/>
      <c r="Q14" s="110"/>
      <c r="R14" s="92"/>
      <c r="S14" s="92"/>
      <c r="T14" s="92"/>
      <c r="U14" s="92"/>
      <c r="V14" s="92"/>
      <c r="W14" s="92"/>
      <c r="X14" s="92"/>
      <c r="Y14" s="92"/>
      <c r="Z14" s="92"/>
      <c r="AA14" s="92"/>
      <c r="AB14" s="92"/>
      <c r="AC14" s="92"/>
      <c r="AD14" s="92"/>
      <c r="AE14" s="92"/>
    </row>
    <row r="15" spans="1:33" hidden="1">
      <c r="A15" s="93" t="s">
        <v>117</v>
      </c>
      <c r="C15" s="111">
        <f>C36+C54+C72</f>
        <v>26489.869513898491</v>
      </c>
      <c r="D15" s="112">
        <v>10.63</v>
      </c>
      <c r="F15" s="113">
        <f>F36+F54+F72</f>
        <v>281587</v>
      </c>
      <c r="G15" s="112">
        <v>10.79</v>
      </c>
      <c r="I15" s="113">
        <f>I36+I54+I72</f>
        <v>285825.69205496472</v>
      </c>
      <c r="J15" s="113"/>
      <c r="K15" s="113"/>
      <c r="L15" s="113"/>
      <c r="M15" s="113"/>
      <c r="N15" s="113"/>
      <c r="O15" s="113"/>
      <c r="P15" s="113"/>
      <c r="Q15" s="113"/>
      <c r="R15" s="114"/>
      <c r="S15" s="114"/>
      <c r="T15" s="114"/>
      <c r="U15" s="92"/>
      <c r="V15" s="92"/>
      <c r="W15" s="92"/>
      <c r="X15" s="92"/>
      <c r="Y15" s="92"/>
      <c r="Z15" s="92"/>
      <c r="AA15" s="92"/>
      <c r="AB15" s="92"/>
      <c r="AC15" s="92"/>
      <c r="AD15" s="92"/>
      <c r="AE15" s="92"/>
      <c r="AG15" s="115"/>
    </row>
    <row r="16" spans="1:33" hidden="1">
      <c r="A16" s="93" t="s">
        <v>118</v>
      </c>
      <c r="C16" s="111">
        <f>C37+C55+C73</f>
        <v>4203.5649449873126</v>
      </c>
      <c r="D16" s="112">
        <v>20.23</v>
      </c>
      <c r="F16" s="113">
        <f>F37+F55+F73</f>
        <v>85038</v>
      </c>
      <c r="G16" s="112">
        <v>20.53</v>
      </c>
      <c r="I16" s="113">
        <f>I37+I55+I73</f>
        <v>86299.188320589543</v>
      </c>
      <c r="J16" s="113"/>
      <c r="K16" s="113"/>
      <c r="L16" s="113"/>
      <c r="M16" s="113"/>
      <c r="N16" s="113"/>
      <c r="O16" s="113"/>
      <c r="P16" s="113"/>
      <c r="Q16" s="113"/>
      <c r="R16" s="114"/>
      <c r="S16" s="114"/>
      <c r="T16" s="114"/>
      <c r="U16" s="92"/>
      <c r="V16" s="92"/>
      <c r="W16" s="92"/>
      <c r="X16" s="92"/>
      <c r="Y16" s="92"/>
      <c r="Z16" s="92"/>
      <c r="AA16" s="92"/>
      <c r="AB16" s="92"/>
      <c r="AC16" s="92"/>
      <c r="AD16" s="92"/>
      <c r="AE16" s="92"/>
      <c r="AG16" s="115"/>
    </row>
    <row r="17" spans="1:33" hidden="1">
      <c r="A17" s="93" t="s">
        <v>119</v>
      </c>
      <c r="C17" s="111">
        <f>C38+C56+C74</f>
        <v>526.20017951728096</v>
      </c>
      <c r="D17" s="112">
        <v>41.86</v>
      </c>
      <c r="F17" s="113">
        <f>F38+F56+F74</f>
        <v>22027</v>
      </c>
      <c r="G17" s="112">
        <v>42.48</v>
      </c>
      <c r="I17" s="113">
        <f>I38+I56+I74</f>
        <v>22352.983625894096</v>
      </c>
      <c r="J17" s="113"/>
      <c r="K17" s="113"/>
      <c r="L17" s="113"/>
      <c r="M17" s="113"/>
      <c r="N17" s="113"/>
      <c r="O17" s="113"/>
      <c r="P17" s="113"/>
      <c r="Q17" s="113"/>
      <c r="R17" s="114"/>
      <c r="S17" s="114"/>
      <c r="T17" s="114"/>
      <c r="U17" s="92"/>
      <c r="V17" s="92"/>
      <c r="W17" s="92"/>
      <c r="X17" s="92"/>
      <c r="Y17" s="92"/>
      <c r="Z17" s="92"/>
      <c r="AA17" s="92"/>
      <c r="AB17" s="92"/>
      <c r="AC17" s="92"/>
      <c r="AD17" s="92"/>
      <c r="AE17" s="92"/>
      <c r="AG17" s="115"/>
    </row>
    <row r="18" spans="1:33" hidden="1">
      <c r="A18" s="93" t="s">
        <v>120</v>
      </c>
      <c r="C18" s="111"/>
      <c r="D18" s="116"/>
      <c r="F18" s="113"/>
      <c r="G18" s="116"/>
      <c r="I18" s="113"/>
      <c r="J18" s="113"/>
      <c r="K18" s="113"/>
      <c r="L18" s="113"/>
      <c r="M18" s="113"/>
      <c r="N18" s="113"/>
      <c r="O18" s="113"/>
      <c r="P18" s="113"/>
      <c r="Q18" s="113"/>
      <c r="R18" s="117"/>
      <c r="S18" s="117"/>
      <c r="T18" s="117"/>
      <c r="U18" s="92"/>
      <c r="V18" s="92"/>
      <c r="W18" s="92"/>
      <c r="X18" s="92"/>
      <c r="Y18" s="92"/>
      <c r="Z18" s="92"/>
      <c r="AA18" s="92"/>
      <c r="AB18" s="92"/>
      <c r="AC18" s="92"/>
      <c r="AD18" s="92"/>
      <c r="AE18" s="92"/>
      <c r="AG18" s="115"/>
    </row>
    <row r="19" spans="1:33" hidden="1">
      <c r="A19" s="93" t="s">
        <v>121</v>
      </c>
      <c r="C19" s="111">
        <f>C40+C58+C76</f>
        <v>2018.638768592042</v>
      </c>
      <c r="D19" s="112">
        <v>12.09</v>
      </c>
      <c r="F19" s="113">
        <f>F40+F58+F76</f>
        <v>24406</v>
      </c>
      <c r="G19" s="112">
        <v>12.27</v>
      </c>
      <c r="I19" s="113">
        <f>I40+I58+I76</f>
        <v>24768.697690624354</v>
      </c>
      <c r="J19" s="113"/>
      <c r="K19" s="113"/>
      <c r="L19" s="113"/>
      <c r="M19" s="113"/>
      <c r="N19" s="113"/>
      <c r="O19" s="113"/>
      <c r="P19" s="113"/>
      <c r="Q19" s="113"/>
      <c r="R19" s="114"/>
      <c r="S19" s="114"/>
      <c r="T19" s="114"/>
      <c r="U19" s="92"/>
      <c r="V19" s="92"/>
      <c r="W19" s="92"/>
      <c r="X19" s="92"/>
      <c r="Y19" s="92"/>
      <c r="Z19" s="92"/>
      <c r="AA19" s="92"/>
      <c r="AB19" s="92"/>
      <c r="AC19" s="92"/>
      <c r="AD19" s="92"/>
      <c r="AE19" s="92"/>
      <c r="AG19" s="115"/>
    </row>
    <row r="20" spans="1:33" hidden="1">
      <c r="A20" s="93" t="s">
        <v>122</v>
      </c>
      <c r="C20" s="111">
        <f>C41+C59+C77</f>
        <v>1655.2402129628979</v>
      </c>
      <c r="D20" s="112">
        <v>17.760000000000002</v>
      </c>
      <c r="F20" s="113">
        <f>F41+F59+F77</f>
        <v>29397</v>
      </c>
      <c r="G20" s="112">
        <v>18.02</v>
      </c>
      <c r="I20" s="113">
        <f>I41+I59+I77</f>
        <v>29827.42863759142</v>
      </c>
      <c r="J20" s="113"/>
      <c r="K20" s="113"/>
      <c r="L20" s="113"/>
      <c r="M20" s="113"/>
      <c r="N20" s="113"/>
      <c r="O20" s="113"/>
      <c r="P20" s="113"/>
      <c r="Q20" s="113"/>
      <c r="R20" s="114"/>
      <c r="S20" s="114"/>
      <c r="T20" s="114"/>
      <c r="U20" s="92"/>
      <c r="V20" s="92"/>
      <c r="W20" s="92"/>
      <c r="X20" s="92"/>
      <c r="Y20" s="92"/>
      <c r="Z20" s="92"/>
      <c r="AA20" s="92"/>
      <c r="AB20" s="92"/>
      <c r="AC20" s="92"/>
      <c r="AD20" s="92"/>
      <c r="AE20" s="92"/>
      <c r="AG20" s="115"/>
    </row>
    <row r="21" spans="1:33" hidden="1">
      <c r="A21" s="93" t="s">
        <v>123</v>
      </c>
      <c r="C21" s="111">
        <f>C42+C60+C78</f>
        <v>517.99922764535575</v>
      </c>
      <c r="D21" s="112">
        <v>28.64</v>
      </c>
      <c r="F21" s="113">
        <f>F42+F60+F78</f>
        <v>14836</v>
      </c>
      <c r="G21" s="112">
        <v>29.07</v>
      </c>
      <c r="I21" s="113">
        <f>I42+I60+I78</f>
        <v>15058.237547650491</v>
      </c>
      <c r="J21" s="113"/>
      <c r="K21" s="113"/>
      <c r="L21" s="113"/>
      <c r="M21" s="113"/>
      <c r="N21" s="113"/>
      <c r="O21" s="113"/>
      <c r="P21" s="113"/>
      <c r="Q21" s="113"/>
      <c r="R21" s="114"/>
      <c r="S21" s="114"/>
      <c r="T21" s="114"/>
      <c r="U21" s="92"/>
      <c r="V21" s="92"/>
      <c r="W21" s="92"/>
      <c r="X21" s="92"/>
      <c r="Y21" s="92"/>
      <c r="Z21" s="92"/>
      <c r="AA21" s="92"/>
      <c r="AB21" s="92"/>
      <c r="AC21" s="92"/>
      <c r="AD21" s="92"/>
      <c r="AE21" s="92"/>
      <c r="AG21" s="115"/>
    </row>
    <row r="22" spans="1:33" hidden="1">
      <c r="A22" s="93" t="s">
        <v>124</v>
      </c>
      <c r="C22" s="111">
        <f>C43+C61+C79</f>
        <v>561.33497359685657</v>
      </c>
      <c r="D22" s="118">
        <v>1</v>
      </c>
      <c r="E22" s="92"/>
      <c r="F22" s="113">
        <f>F43+F61+F79</f>
        <v>561</v>
      </c>
      <c r="G22" s="112">
        <v>1</v>
      </c>
      <c r="H22" s="92"/>
      <c r="I22" s="113">
        <f>I43+I61+I79</f>
        <v>561.33497359685657</v>
      </c>
      <c r="J22" s="113"/>
      <c r="K22" s="113"/>
      <c r="L22" s="113"/>
      <c r="M22" s="113"/>
      <c r="N22" s="113"/>
      <c r="O22" s="113"/>
      <c r="P22" s="113"/>
      <c r="Q22" s="113"/>
      <c r="U22" s="92"/>
      <c r="V22" s="92"/>
      <c r="W22" s="92"/>
      <c r="X22" s="92"/>
      <c r="Y22" s="92"/>
      <c r="Z22" s="92"/>
      <c r="AA22" s="92"/>
      <c r="AB22" s="92"/>
      <c r="AC22" s="92"/>
      <c r="AD22" s="92"/>
      <c r="AE22" s="92"/>
      <c r="AG22" s="115"/>
    </row>
    <row r="23" spans="1:33" s="120" customFormat="1" hidden="1">
      <c r="A23" s="119" t="s">
        <v>125</v>
      </c>
      <c r="C23" s="121">
        <f t="shared" ref="C23:C26" si="0">C44+C62+C80</f>
        <v>3257550</v>
      </c>
      <c r="D23" s="118"/>
      <c r="E23" s="122"/>
      <c r="F23" s="123"/>
      <c r="G23" s="112">
        <v>0</v>
      </c>
      <c r="H23" s="122"/>
      <c r="I23" s="123"/>
      <c r="J23" s="123"/>
      <c r="K23" s="123"/>
      <c r="L23" s="123"/>
      <c r="M23" s="123"/>
      <c r="N23" s="123"/>
      <c r="O23" s="123"/>
      <c r="P23" s="123"/>
      <c r="Q23" s="123"/>
      <c r="U23" s="122"/>
      <c r="V23" s="122"/>
      <c r="W23" s="122"/>
      <c r="X23" s="122"/>
      <c r="Y23" s="122"/>
      <c r="Z23" s="122"/>
      <c r="AA23" s="122"/>
      <c r="AB23" s="122"/>
      <c r="AC23" s="122"/>
      <c r="AD23" s="122"/>
      <c r="AE23" s="122"/>
      <c r="AG23" s="124"/>
    </row>
    <row r="24" spans="1:33" hidden="1">
      <c r="A24" s="93" t="s">
        <v>126</v>
      </c>
      <c r="C24" s="111">
        <f t="shared" si="0"/>
        <v>29531</v>
      </c>
      <c r="D24" s="112"/>
      <c r="F24" s="113"/>
      <c r="G24" s="112"/>
      <c r="I24" s="113"/>
      <c r="J24" s="113"/>
      <c r="K24" s="113"/>
      <c r="L24" s="113"/>
      <c r="M24" s="113"/>
      <c r="N24" s="113"/>
      <c r="O24" s="113"/>
      <c r="P24" s="113"/>
      <c r="Q24" s="113"/>
      <c r="U24" s="92"/>
      <c r="V24" s="92"/>
      <c r="W24" s="92"/>
      <c r="X24" s="92"/>
      <c r="Y24" s="92"/>
      <c r="Z24" s="92"/>
      <c r="AA24" s="92"/>
      <c r="AB24" s="92"/>
      <c r="AC24" s="92"/>
      <c r="AD24" s="92"/>
      <c r="AE24" s="92"/>
      <c r="AG24" s="115"/>
    </row>
    <row r="25" spans="1:33" hidden="1">
      <c r="A25" s="93" t="s">
        <v>127</v>
      </c>
      <c r="C25" s="111">
        <f t="shared" si="0"/>
        <v>3257550</v>
      </c>
      <c r="D25" s="118"/>
      <c r="E25" s="92"/>
      <c r="F25" s="113">
        <f>F46+F64+F82</f>
        <v>457852</v>
      </c>
      <c r="G25" s="118"/>
      <c r="H25" s="92"/>
      <c r="I25" s="113">
        <f>I46+I64+I82</f>
        <v>464693.56285091152</v>
      </c>
      <c r="J25" s="113"/>
      <c r="K25" s="113"/>
      <c r="L25" s="113"/>
      <c r="M25" s="113"/>
      <c r="N25" s="113"/>
      <c r="O25" s="113"/>
      <c r="P25" s="113"/>
      <c r="Q25" s="113"/>
      <c r="U25" s="92"/>
      <c r="V25" s="92"/>
      <c r="W25" s="92"/>
      <c r="X25" s="92"/>
      <c r="Y25" s="92"/>
      <c r="Z25" s="92"/>
      <c r="AA25" s="92"/>
      <c r="AB25" s="92"/>
      <c r="AC25" s="92"/>
      <c r="AD25" s="92"/>
      <c r="AE25" s="92"/>
      <c r="AG25" s="115"/>
    </row>
    <row r="26" spans="1:33" hidden="1">
      <c r="A26" s="93" t="s">
        <v>128</v>
      </c>
      <c r="C26" s="111">
        <f t="shared" si="0"/>
        <v>28196.413423238097</v>
      </c>
      <c r="D26" s="118"/>
      <c r="E26" s="92"/>
      <c r="F26" s="125">
        <f>F47+F65+F83</f>
        <v>4619.063368053824</v>
      </c>
      <c r="G26" s="118"/>
      <c r="H26" s="92"/>
      <c r="I26" s="125">
        <f>I47+I65+I83</f>
        <v>4619.063368053824</v>
      </c>
      <c r="J26" s="125"/>
      <c r="K26" s="125"/>
      <c r="L26" s="125"/>
      <c r="M26" s="125"/>
      <c r="N26" s="125"/>
      <c r="O26" s="125"/>
      <c r="P26" s="125"/>
      <c r="Q26" s="125"/>
      <c r="U26" s="92"/>
      <c r="V26" s="92"/>
      <c r="W26" s="92"/>
      <c r="X26" s="92"/>
      <c r="Y26" s="92"/>
      <c r="Z26" s="92"/>
      <c r="AA26" s="92"/>
      <c r="AB26" s="92"/>
      <c r="AC26" s="92"/>
      <c r="AD26" s="92"/>
      <c r="AE26" s="92"/>
      <c r="AG26" s="115"/>
    </row>
    <row r="27" spans="1:33" ht="16.5" hidden="1" thickBot="1">
      <c r="A27" s="93" t="s">
        <v>11</v>
      </c>
      <c r="C27" s="126">
        <f>C25+C26</f>
        <v>3285746.4134232383</v>
      </c>
      <c r="D27" s="127"/>
      <c r="E27" s="127"/>
      <c r="F27" s="127">
        <f>F25+F26</f>
        <v>462471.06336805382</v>
      </c>
      <c r="G27" s="128"/>
      <c r="H27" s="127"/>
      <c r="I27" s="127">
        <f>I25+I26</f>
        <v>469312.62621896534</v>
      </c>
      <c r="J27" s="128"/>
      <c r="K27" s="128"/>
      <c r="L27" s="128"/>
      <c r="M27" s="128"/>
      <c r="N27" s="128"/>
      <c r="O27" s="128"/>
      <c r="P27" s="128"/>
      <c r="Q27" s="128"/>
      <c r="U27" s="92"/>
      <c r="V27" s="92"/>
      <c r="W27" s="92"/>
      <c r="X27" s="92"/>
      <c r="Y27" s="92"/>
      <c r="Z27" s="92"/>
      <c r="AA27" s="92"/>
      <c r="AB27" s="92"/>
      <c r="AC27" s="92"/>
      <c r="AD27" s="92"/>
      <c r="AE27" s="92"/>
      <c r="AG27" s="115"/>
    </row>
    <row r="28" spans="1:33" hidden="1">
      <c r="A28" s="129" t="s">
        <v>129</v>
      </c>
      <c r="C28" s="130"/>
      <c r="D28" s="131"/>
      <c r="E28" s="131"/>
      <c r="F28" s="131"/>
      <c r="G28" s="131"/>
      <c r="H28" s="131"/>
      <c r="I28" s="131"/>
      <c r="J28" s="131"/>
      <c r="K28" s="131"/>
      <c r="L28" s="131"/>
      <c r="M28" s="131"/>
      <c r="N28" s="131"/>
      <c r="O28" s="131"/>
      <c r="P28" s="131"/>
      <c r="Q28" s="131"/>
      <c r="U28" s="92"/>
      <c r="V28" s="92"/>
      <c r="W28" s="92"/>
      <c r="X28" s="92"/>
      <c r="Y28" s="92"/>
      <c r="Z28" s="92"/>
      <c r="AA28" s="92"/>
      <c r="AB28" s="92"/>
      <c r="AC28" s="92"/>
      <c r="AD28" s="92"/>
      <c r="AE28" s="92"/>
      <c r="AG28" s="115"/>
    </row>
    <row r="29" spans="1:33" ht="18" hidden="1" customHeight="1">
      <c r="C29" s="132"/>
      <c r="D29" s="133" t="s">
        <v>10</v>
      </c>
      <c r="E29" s="132"/>
      <c r="F29" s="110"/>
      <c r="G29" s="133" t="s">
        <v>10</v>
      </c>
      <c r="H29" s="132"/>
      <c r="I29" s="110"/>
      <c r="J29" s="110"/>
      <c r="K29" s="110"/>
      <c r="L29" s="110"/>
      <c r="M29" s="110"/>
      <c r="N29" s="110"/>
      <c r="O29" s="110"/>
      <c r="P29" s="110"/>
      <c r="Q29" s="110"/>
      <c r="U29" s="92"/>
      <c r="V29" s="92"/>
      <c r="W29" s="92"/>
      <c r="X29" s="92"/>
      <c r="Y29" s="92"/>
      <c r="Z29" s="92"/>
      <c r="AA29" s="92"/>
      <c r="AB29" s="92"/>
      <c r="AC29" s="92"/>
      <c r="AD29" s="92"/>
      <c r="AE29" s="92"/>
      <c r="AG29" s="115"/>
    </row>
    <row r="30" spans="1:33" hidden="1">
      <c r="C30" s="132"/>
      <c r="D30" s="133"/>
      <c r="E30" s="132"/>
      <c r="F30" s="110"/>
      <c r="G30" s="133"/>
      <c r="H30" s="132"/>
      <c r="I30" s="110"/>
      <c r="J30" s="110"/>
      <c r="K30" s="110"/>
      <c r="L30" s="110"/>
      <c r="M30" s="110"/>
      <c r="N30" s="110"/>
      <c r="O30" s="110"/>
      <c r="P30" s="110"/>
      <c r="Q30" s="110"/>
      <c r="U30" s="92"/>
      <c r="V30" s="92"/>
      <c r="W30" s="92"/>
      <c r="X30" s="92"/>
      <c r="Y30" s="92"/>
      <c r="Z30" s="92"/>
      <c r="AA30" s="92"/>
      <c r="AB30" s="92"/>
      <c r="AC30" s="92"/>
      <c r="AD30" s="92"/>
      <c r="AE30" s="92"/>
      <c r="AG30" s="115"/>
    </row>
    <row r="31" spans="1:33" hidden="1">
      <c r="C31" s="132"/>
      <c r="D31" s="133"/>
      <c r="E31" s="132"/>
      <c r="F31" s="110"/>
      <c r="G31" s="133"/>
      <c r="H31" s="132"/>
      <c r="I31" s="110"/>
      <c r="J31" s="110"/>
      <c r="K31" s="110"/>
      <c r="L31" s="110"/>
      <c r="M31" s="110"/>
      <c r="N31" s="110"/>
      <c r="O31" s="110"/>
      <c r="P31" s="110"/>
      <c r="Q31" s="110"/>
      <c r="U31" s="92"/>
      <c r="V31" s="92"/>
      <c r="W31" s="92"/>
      <c r="X31" s="92"/>
      <c r="Y31" s="92"/>
      <c r="Z31" s="92"/>
      <c r="AA31" s="92"/>
      <c r="AB31" s="92"/>
      <c r="AC31" s="92"/>
      <c r="AD31" s="92"/>
      <c r="AE31" s="92"/>
      <c r="AG31" s="115"/>
    </row>
    <row r="32" spans="1:33" hidden="1">
      <c r="A32" s="109" t="s">
        <v>114</v>
      </c>
      <c r="F32" s="110"/>
      <c r="I32" s="110"/>
      <c r="J32" s="110"/>
      <c r="K32" s="110"/>
      <c r="L32" s="110"/>
      <c r="M32" s="110"/>
      <c r="N32" s="110"/>
      <c r="O32" s="110"/>
      <c r="P32" s="110"/>
      <c r="Q32" s="110"/>
      <c r="U32" s="92"/>
      <c r="V32" s="92"/>
      <c r="W32" s="92"/>
      <c r="X32" s="92"/>
      <c r="Y32" s="92"/>
      <c r="Z32" s="92"/>
      <c r="AA32" s="92"/>
      <c r="AB32" s="92"/>
      <c r="AC32" s="92"/>
      <c r="AD32" s="92"/>
      <c r="AE32" s="92"/>
      <c r="AG32" s="115"/>
    </row>
    <row r="33" spans="1:33" hidden="1">
      <c r="A33" s="93" t="s">
        <v>130</v>
      </c>
      <c r="F33" s="110"/>
      <c r="I33" s="110"/>
      <c r="J33" s="110"/>
      <c r="K33" s="110"/>
      <c r="L33" s="110"/>
      <c r="M33" s="110"/>
      <c r="N33" s="110"/>
      <c r="O33" s="110"/>
      <c r="P33" s="110"/>
      <c r="Q33" s="110"/>
      <c r="R33" s="134"/>
      <c r="S33" s="134"/>
      <c r="T33" s="134"/>
      <c r="U33" s="134"/>
      <c r="V33" s="134"/>
      <c r="W33" s="134"/>
      <c r="X33" s="134"/>
      <c r="Y33" s="134"/>
      <c r="Z33" s="134"/>
      <c r="AA33" s="92"/>
      <c r="AB33" s="92"/>
      <c r="AC33" s="92"/>
      <c r="AD33" s="92"/>
      <c r="AE33" s="92"/>
      <c r="AG33" s="115"/>
    </row>
    <row r="34" spans="1:33" hidden="1">
      <c r="F34" s="110"/>
      <c r="I34" s="110"/>
      <c r="J34" s="110"/>
      <c r="K34" s="110"/>
      <c r="L34" s="110"/>
      <c r="M34" s="110"/>
      <c r="N34" s="110"/>
      <c r="O34" s="110"/>
      <c r="P34" s="110"/>
      <c r="Q34" s="110"/>
      <c r="R34" s="134"/>
      <c r="S34" s="134"/>
      <c r="T34" s="134"/>
      <c r="U34" s="134"/>
      <c r="V34" s="134"/>
      <c r="W34" s="134"/>
      <c r="X34" s="134"/>
      <c r="Y34" s="134"/>
      <c r="Z34" s="134"/>
      <c r="AA34" s="92"/>
      <c r="AB34" s="92"/>
      <c r="AC34" s="92"/>
      <c r="AD34" s="92"/>
      <c r="AE34" s="92"/>
      <c r="AG34" s="115"/>
    </row>
    <row r="35" spans="1:33" hidden="1">
      <c r="A35" s="93" t="s">
        <v>116</v>
      </c>
      <c r="F35" s="110"/>
      <c r="I35" s="110"/>
      <c r="J35" s="110"/>
      <c r="K35" s="110"/>
      <c r="L35" s="110"/>
      <c r="M35" s="110"/>
      <c r="N35" s="110"/>
      <c r="O35" s="110"/>
      <c r="P35" s="110"/>
      <c r="Q35" s="110"/>
      <c r="R35" s="135"/>
      <c r="S35" s="135"/>
      <c r="T35" s="135"/>
      <c r="U35" s="136"/>
      <c r="V35" s="137"/>
      <c r="W35" s="134"/>
      <c r="X35" s="134"/>
      <c r="Y35" s="134"/>
      <c r="Z35" s="134"/>
      <c r="AA35" s="92"/>
      <c r="AB35" s="92"/>
      <c r="AC35" s="92"/>
      <c r="AD35" s="92"/>
      <c r="AE35" s="92"/>
      <c r="AG35" s="115"/>
    </row>
    <row r="36" spans="1:33" hidden="1">
      <c r="A36" s="93" t="s">
        <v>117</v>
      </c>
      <c r="C36" s="111">
        <v>12319.411199591441</v>
      </c>
      <c r="D36" s="112">
        <v>10.63</v>
      </c>
      <c r="F36" s="113">
        <f>ROUND(D36*$C36,0)</f>
        <v>130955</v>
      </c>
      <c r="G36" s="112">
        <v>10.79</v>
      </c>
      <c r="I36" s="113">
        <f>G36*C36</f>
        <v>132926.44684359164</v>
      </c>
      <c r="J36" s="113"/>
      <c r="K36" s="113"/>
      <c r="L36" s="113"/>
      <c r="M36" s="113"/>
      <c r="N36" s="113"/>
      <c r="O36" s="113"/>
      <c r="P36" s="113"/>
      <c r="Q36" s="113"/>
      <c r="R36" s="138"/>
      <c r="S36" s="138"/>
      <c r="T36" s="138"/>
      <c r="U36" s="139"/>
      <c r="V36" s="134"/>
      <c r="W36" s="136"/>
      <c r="X36" s="136"/>
      <c r="Y36" s="140"/>
      <c r="Z36" s="136"/>
      <c r="AA36" s="92"/>
      <c r="AB36" s="92"/>
      <c r="AC36" s="92"/>
      <c r="AD36" s="92"/>
      <c r="AE36" s="92"/>
      <c r="AG36" s="115"/>
    </row>
    <row r="37" spans="1:33" hidden="1">
      <c r="A37" s="93" t="s">
        <v>118</v>
      </c>
      <c r="C37" s="111">
        <v>269.40125116474059</v>
      </c>
      <c r="D37" s="112">
        <v>20.23</v>
      </c>
      <c r="F37" s="113">
        <f>ROUND(D37*$C37,0)</f>
        <v>5450</v>
      </c>
      <c r="G37" s="112">
        <v>20.53</v>
      </c>
      <c r="I37" s="113">
        <f>G37*C37</f>
        <v>5530.8076864121249</v>
      </c>
      <c r="J37" s="113"/>
      <c r="K37" s="113"/>
      <c r="L37" s="113"/>
      <c r="M37" s="113"/>
      <c r="N37" s="113"/>
      <c r="O37" s="113"/>
      <c r="P37" s="113"/>
      <c r="Q37" s="113"/>
      <c r="R37" s="141"/>
      <c r="S37" s="141"/>
      <c r="T37" s="141"/>
      <c r="U37" s="134"/>
      <c r="V37" s="134"/>
      <c r="W37" s="136"/>
      <c r="X37" s="136"/>
      <c r="Y37" s="140"/>
      <c r="Z37" s="136"/>
      <c r="AA37" s="92"/>
      <c r="AB37" s="92"/>
      <c r="AC37" s="92"/>
      <c r="AD37" s="92"/>
      <c r="AE37" s="92"/>
      <c r="AG37" s="115"/>
    </row>
    <row r="38" spans="1:33" hidden="1">
      <c r="A38" s="93" t="s">
        <v>119</v>
      </c>
      <c r="C38" s="111">
        <v>0</v>
      </c>
      <c r="D38" s="112">
        <v>41.86</v>
      </c>
      <c r="F38" s="113">
        <f>ROUND(D38*$C38,0)</f>
        <v>0</v>
      </c>
      <c r="G38" s="112">
        <v>42.48</v>
      </c>
      <c r="I38" s="113">
        <f>G38*C38</f>
        <v>0</v>
      </c>
      <c r="J38" s="113"/>
      <c r="K38" s="113"/>
      <c r="L38" s="113"/>
      <c r="M38" s="113"/>
      <c r="N38" s="113"/>
      <c r="O38" s="113"/>
      <c r="P38" s="113"/>
      <c r="Q38" s="113"/>
      <c r="R38" s="141"/>
      <c r="S38" s="141"/>
      <c r="T38" s="141"/>
      <c r="U38" s="134"/>
      <c r="V38" s="134"/>
      <c r="W38" s="136"/>
      <c r="X38" s="136"/>
      <c r="Y38" s="140"/>
      <c r="Z38" s="136"/>
      <c r="AA38" s="92"/>
      <c r="AB38" s="92"/>
      <c r="AC38" s="92"/>
      <c r="AD38" s="92"/>
      <c r="AE38" s="92"/>
      <c r="AG38" s="115"/>
    </row>
    <row r="39" spans="1:33" hidden="1">
      <c r="A39" s="93" t="s">
        <v>120</v>
      </c>
      <c r="C39" s="111"/>
      <c r="D39" s="112"/>
      <c r="F39" s="113"/>
      <c r="G39" s="112"/>
      <c r="I39" s="113"/>
      <c r="J39" s="113"/>
      <c r="K39" s="113"/>
      <c r="L39" s="113"/>
      <c r="M39" s="113"/>
      <c r="N39" s="113"/>
      <c r="O39" s="113"/>
      <c r="P39" s="113"/>
      <c r="Q39" s="113"/>
      <c r="R39" s="141"/>
      <c r="S39" s="141"/>
      <c r="T39" s="141"/>
      <c r="U39" s="134"/>
      <c r="V39" s="134"/>
      <c r="W39" s="136"/>
      <c r="X39" s="136"/>
      <c r="Y39" s="140"/>
      <c r="Z39" s="136"/>
      <c r="AA39" s="92"/>
      <c r="AB39" s="92"/>
      <c r="AC39" s="92"/>
      <c r="AD39" s="92"/>
      <c r="AE39" s="92"/>
      <c r="AG39" s="115"/>
    </row>
    <row r="40" spans="1:33" hidden="1">
      <c r="A40" s="93" t="s">
        <v>121</v>
      </c>
      <c r="C40" s="111">
        <v>815.26657972914199</v>
      </c>
      <c r="D40" s="112">
        <v>12.09</v>
      </c>
      <c r="F40" s="113">
        <f>ROUND(D40*$C40,0)</f>
        <v>9857</v>
      </c>
      <c r="G40" s="112">
        <v>12.27</v>
      </c>
      <c r="I40" s="113">
        <f t="shared" ref="I40:I43" si="1">G40*C40</f>
        <v>10003.320933276573</v>
      </c>
      <c r="J40" s="113"/>
      <c r="K40" s="113"/>
      <c r="L40" s="113"/>
      <c r="M40" s="113"/>
      <c r="N40" s="113"/>
      <c r="O40" s="113"/>
      <c r="P40" s="113"/>
      <c r="Q40" s="113"/>
      <c r="R40" s="141"/>
      <c r="S40" s="141"/>
      <c r="T40" s="141"/>
      <c r="U40" s="134"/>
      <c r="V40" s="134"/>
      <c r="W40" s="136"/>
      <c r="X40" s="136"/>
      <c r="Y40" s="140"/>
      <c r="Z40" s="136"/>
      <c r="AA40" s="92"/>
      <c r="AB40" s="92"/>
      <c r="AC40" s="92"/>
      <c r="AD40" s="92"/>
      <c r="AE40" s="92"/>
      <c r="AG40" s="115"/>
    </row>
    <row r="41" spans="1:33" hidden="1">
      <c r="A41" s="93" t="s">
        <v>122</v>
      </c>
      <c r="C41" s="111">
        <v>197.43500610479001</v>
      </c>
      <c r="D41" s="112">
        <v>17.760000000000002</v>
      </c>
      <c r="F41" s="113">
        <f>ROUND(D41*$C41,0)</f>
        <v>3506</v>
      </c>
      <c r="G41" s="112">
        <v>18.02</v>
      </c>
      <c r="I41" s="113">
        <f t="shared" si="1"/>
        <v>3557.7788100083158</v>
      </c>
      <c r="J41" s="113"/>
      <c r="K41" s="113"/>
      <c r="L41" s="113"/>
      <c r="M41" s="113"/>
      <c r="N41" s="113"/>
      <c r="O41" s="113"/>
      <c r="P41" s="113"/>
      <c r="Q41" s="113"/>
      <c r="R41" s="141"/>
      <c r="S41" s="141"/>
      <c r="T41" s="141"/>
      <c r="U41" s="134"/>
      <c r="V41" s="134"/>
      <c r="W41" s="136"/>
      <c r="X41" s="136"/>
      <c r="Y41" s="140"/>
      <c r="Z41" s="136"/>
      <c r="AA41" s="92"/>
      <c r="AB41" s="92"/>
      <c r="AC41" s="92"/>
      <c r="AD41" s="92"/>
      <c r="AE41" s="92"/>
      <c r="AG41" s="115"/>
    </row>
    <row r="42" spans="1:33" hidden="1">
      <c r="A42" s="93" t="s">
        <v>123</v>
      </c>
      <c r="C42" s="111">
        <v>12.0001539348952</v>
      </c>
      <c r="D42" s="112">
        <v>28.64</v>
      </c>
      <c r="F42" s="113">
        <f>ROUND(D42*$C42,0)</f>
        <v>344</v>
      </c>
      <c r="G42" s="112">
        <v>29.07</v>
      </c>
      <c r="I42" s="113">
        <f t="shared" si="1"/>
        <v>348.84447488740346</v>
      </c>
      <c r="J42" s="113"/>
      <c r="K42" s="113"/>
      <c r="L42" s="113"/>
      <c r="M42" s="113"/>
      <c r="N42" s="113"/>
      <c r="O42" s="113"/>
      <c r="P42" s="113"/>
      <c r="Q42" s="113"/>
      <c r="R42" s="141"/>
      <c r="S42" s="141"/>
      <c r="T42" s="141"/>
      <c r="U42" s="134"/>
      <c r="V42" s="134"/>
      <c r="W42" s="136"/>
      <c r="X42" s="136"/>
      <c r="Y42" s="140"/>
      <c r="Z42" s="136"/>
      <c r="AA42" s="92"/>
      <c r="AB42" s="92"/>
      <c r="AC42" s="92"/>
      <c r="AD42" s="92"/>
      <c r="AE42" s="92"/>
      <c r="AG42" s="115"/>
    </row>
    <row r="43" spans="1:33" hidden="1">
      <c r="A43" s="93" t="s">
        <v>124</v>
      </c>
      <c r="C43" s="111">
        <v>105.16961673026219</v>
      </c>
      <c r="D43" s="112">
        <v>1</v>
      </c>
      <c r="E43" s="92"/>
      <c r="F43" s="125">
        <f>ROUND(D43*$C43,0)</f>
        <v>105</v>
      </c>
      <c r="G43" s="112">
        <v>1</v>
      </c>
      <c r="H43" s="92"/>
      <c r="I43" s="113">
        <f t="shared" si="1"/>
        <v>105.16961673026219</v>
      </c>
      <c r="J43" s="113"/>
      <c r="K43" s="113"/>
      <c r="L43" s="113"/>
      <c r="M43" s="113"/>
      <c r="N43" s="113"/>
      <c r="O43" s="113"/>
      <c r="P43" s="113"/>
      <c r="Q43" s="113"/>
      <c r="R43" s="134"/>
      <c r="S43" s="134"/>
      <c r="T43" s="134"/>
      <c r="U43" s="134"/>
      <c r="V43" s="134"/>
      <c r="W43" s="136"/>
      <c r="X43" s="136"/>
      <c r="Y43" s="136"/>
      <c r="Z43" s="136"/>
      <c r="AA43" s="92"/>
      <c r="AB43" s="92"/>
      <c r="AC43" s="92"/>
      <c r="AD43" s="92"/>
      <c r="AE43" s="92"/>
      <c r="AG43" s="115"/>
    </row>
    <row r="44" spans="1:33" s="120" customFormat="1" hidden="1">
      <c r="A44" s="119" t="s">
        <v>131</v>
      </c>
      <c r="C44" s="121">
        <f>C46</f>
        <v>1033526</v>
      </c>
      <c r="D44" s="118"/>
      <c r="E44" s="122"/>
      <c r="F44" s="123"/>
      <c r="G44" s="112">
        <v>0</v>
      </c>
      <c r="H44" s="122"/>
      <c r="I44" s="123"/>
      <c r="J44" s="123"/>
      <c r="K44" s="123"/>
      <c r="L44" s="123"/>
      <c r="M44" s="123"/>
      <c r="N44" s="123"/>
      <c r="O44" s="123"/>
      <c r="P44" s="123"/>
      <c r="Q44" s="123"/>
      <c r="U44" s="122"/>
      <c r="V44" s="122"/>
      <c r="W44" s="122"/>
      <c r="X44" s="122"/>
      <c r="Y44" s="122"/>
      <c r="Z44" s="122"/>
      <c r="AA44" s="122"/>
      <c r="AB44" s="122"/>
      <c r="AC44" s="122"/>
      <c r="AD44" s="122"/>
      <c r="AE44" s="122"/>
      <c r="AG44" s="124"/>
    </row>
    <row r="45" spans="1:33" hidden="1">
      <c r="A45" s="93" t="s">
        <v>126</v>
      </c>
      <c r="C45" s="111">
        <v>13372</v>
      </c>
      <c r="D45" s="112"/>
      <c r="F45" s="113"/>
      <c r="G45" s="112"/>
      <c r="I45" s="113"/>
      <c r="J45" s="113"/>
      <c r="K45" s="113"/>
      <c r="L45" s="113"/>
      <c r="M45" s="113"/>
      <c r="N45" s="113"/>
      <c r="O45" s="113"/>
      <c r="P45" s="113"/>
      <c r="Q45" s="113"/>
      <c r="R45" s="134"/>
      <c r="S45" s="134"/>
      <c r="T45" s="134"/>
      <c r="U45" s="134"/>
      <c r="V45" s="134"/>
      <c r="W45" s="142"/>
      <c r="X45" s="134"/>
      <c r="Y45" s="134"/>
      <c r="Z45" s="134"/>
      <c r="AA45" s="92"/>
      <c r="AB45" s="92"/>
      <c r="AC45" s="92"/>
      <c r="AD45" s="92"/>
      <c r="AE45" s="92"/>
      <c r="AG45" s="115"/>
    </row>
    <row r="46" spans="1:33" hidden="1">
      <c r="A46" s="93" t="s">
        <v>127</v>
      </c>
      <c r="C46" s="111">
        <v>1033526</v>
      </c>
      <c r="D46" s="118"/>
      <c r="E46" s="92"/>
      <c r="F46" s="125">
        <f>SUM(F36:F43)</f>
        <v>150217</v>
      </c>
      <c r="G46" s="118"/>
      <c r="H46" s="92"/>
      <c r="I46" s="125">
        <f>SUM(I36:I43)</f>
        <v>152472.36836490635</v>
      </c>
      <c r="J46" s="125"/>
      <c r="K46" s="125"/>
      <c r="L46" s="125"/>
      <c r="M46" s="125"/>
      <c r="N46" s="125"/>
      <c r="O46" s="125"/>
      <c r="P46" s="125"/>
      <c r="Q46" s="125"/>
      <c r="R46" s="92"/>
      <c r="S46" s="92"/>
      <c r="T46" s="92"/>
      <c r="U46" s="92"/>
      <c r="V46" s="134"/>
      <c r="W46" s="134"/>
      <c r="X46" s="134"/>
      <c r="Y46" s="134"/>
      <c r="Z46" s="134"/>
      <c r="AA46" s="92"/>
      <c r="AB46" s="92"/>
      <c r="AC46" s="92"/>
      <c r="AD46" s="92"/>
      <c r="AE46" s="92"/>
      <c r="AG46" s="115"/>
    </row>
    <row r="47" spans="1:33" hidden="1">
      <c r="A47" s="93" t="s">
        <v>128</v>
      </c>
      <c r="C47" s="111">
        <v>13388.012256127642</v>
      </c>
      <c r="D47" s="118"/>
      <c r="E47" s="92"/>
      <c r="F47" s="125">
        <f>I47</f>
        <v>2236.7857072807878</v>
      </c>
      <c r="G47" s="118"/>
      <c r="H47" s="92"/>
      <c r="I47" s="125">
        <v>2236.7857072807878</v>
      </c>
      <c r="J47" s="125"/>
      <c r="K47" s="125"/>
      <c r="L47" s="125"/>
      <c r="M47" s="125"/>
      <c r="N47" s="125"/>
      <c r="O47" s="125"/>
      <c r="P47" s="125"/>
      <c r="Q47" s="125"/>
      <c r="R47" s="138"/>
      <c r="S47" s="138"/>
      <c r="T47" s="138"/>
      <c r="U47" s="136"/>
      <c r="V47" s="134"/>
      <c r="W47" s="134"/>
      <c r="X47" s="134"/>
      <c r="Y47" s="134"/>
      <c r="Z47" s="134"/>
      <c r="AA47" s="92"/>
      <c r="AB47" s="92"/>
      <c r="AC47" s="92"/>
      <c r="AD47" s="92"/>
      <c r="AE47" s="92"/>
      <c r="AG47" s="115"/>
    </row>
    <row r="48" spans="1:33" ht="16.5" hidden="1" thickBot="1">
      <c r="A48" s="93" t="s">
        <v>11</v>
      </c>
      <c r="C48" s="126">
        <f>C46+C47</f>
        <v>1046914.0122561277</v>
      </c>
      <c r="D48" s="127"/>
      <c r="E48" s="127"/>
      <c r="F48" s="127">
        <f>F46+F47</f>
        <v>152453.7857072808</v>
      </c>
      <c r="G48" s="128"/>
      <c r="H48" s="127"/>
      <c r="I48" s="127">
        <f>I46+I47</f>
        <v>154709.15407218714</v>
      </c>
      <c r="J48" s="128"/>
      <c r="K48" s="128"/>
      <c r="L48" s="128"/>
      <c r="M48" s="128"/>
      <c r="N48" s="128"/>
      <c r="O48" s="128"/>
      <c r="P48" s="128"/>
      <c r="Q48" s="128"/>
      <c r="R48" s="134"/>
      <c r="S48" s="134"/>
      <c r="T48" s="134"/>
      <c r="U48" s="134"/>
      <c r="V48" s="134"/>
      <c r="W48" s="134"/>
      <c r="X48" s="134"/>
      <c r="Y48" s="134"/>
      <c r="Z48" s="134"/>
      <c r="AA48" s="92"/>
      <c r="AB48" s="92"/>
      <c r="AC48" s="92"/>
      <c r="AD48" s="92"/>
      <c r="AE48" s="92"/>
      <c r="AG48" s="115"/>
    </row>
    <row r="49" spans="1:33" hidden="1">
      <c r="C49" s="132"/>
      <c r="D49" s="133" t="s">
        <v>10</v>
      </c>
      <c r="E49" s="132"/>
      <c r="F49" s="110"/>
      <c r="G49" s="133" t="s">
        <v>10</v>
      </c>
      <c r="H49" s="132"/>
      <c r="I49" s="110"/>
      <c r="J49" s="110"/>
      <c r="K49" s="110"/>
      <c r="L49" s="110"/>
      <c r="M49" s="110"/>
      <c r="N49" s="110"/>
      <c r="O49" s="110"/>
      <c r="P49" s="110"/>
      <c r="Q49" s="110"/>
      <c r="R49" s="92"/>
      <c r="S49" s="92"/>
      <c r="T49" s="92"/>
      <c r="U49" s="92"/>
      <c r="V49" s="134"/>
      <c r="W49" s="134"/>
      <c r="X49" s="134"/>
      <c r="Y49" s="134"/>
      <c r="Z49" s="134"/>
      <c r="AA49" s="92"/>
      <c r="AB49" s="92"/>
      <c r="AC49" s="92"/>
      <c r="AD49" s="92"/>
      <c r="AE49" s="92"/>
      <c r="AG49" s="115"/>
    </row>
    <row r="50" spans="1:33" hidden="1">
      <c r="A50" s="109" t="s">
        <v>114</v>
      </c>
      <c r="F50" s="110"/>
      <c r="I50" s="110"/>
      <c r="J50" s="110"/>
      <c r="K50" s="110"/>
      <c r="L50" s="110"/>
      <c r="M50" s="110"/>
      <c r="N50" s="110"/>
      <c r="O50" s="110"/>
      <c r="P50" s="110"/>
      <c r="Q50" s="110"/>
      <c r="R50" s="92"/>
      <c r="S50" s="92"/>
      <c r="T50" s="92"/>
      <c r="U50" s="92"/>
      <c r="V50" s="134"/>
      <c r="W50" s="134"/>
      <c r="X50" s="134"/>
      <c r="Y50" s="134"/>
      <c r="Z50" s="134"/>
      <c r="AA50" s="92"/>
      <c r="AB50" s="92"/>
      <c r="AC50" s="92"/>
      <c r="AD50" s="92"/>
      <c r="AE50" s="92"/>
      <c r="AG50" s="115"/>
    </row>
    <row r="51" spans="1:33" hidden="1">
      <c r="A51" s="93" t="s">
        <v>132</v>
      </c>
      <c r="F51" s="110"/>
      <c r="I51" s="110"/>
      <c r="J51" s="110"/>
      <c r="K51" s="110"/>
      <c r="L51" s="110"/>
      <c r="M51" s="110"/>
      <c r="N51" s="110"/>
      <c r="O51" s="110"/>
      <c r="P51" s="110"/>
      <c r="Q51" s="110"/>
      <c r="R51" s="134"/>
      <c r="S51" s="134"/>
      <c r="T51" s="134"/>
      <c r="U51" s="134"/>
      <c r="V51" s="134"/>
      <c r="W51" s="134"/>
      <c r="X51" s="134"/>
      <c r="Y51" s="134"/>
      <c r="Z51" s="134"/>
      <c r="AA51" s="92"/>
      <c r="AB51" s="92"/>
      <c r="AC51" s="92"/>
      <c r="AD51" s="92"/>
      <c r="AE51" s="92"/>
      <c r="AG51" s="115"/>
    </row>
    <row r="52" spans="1:33" hidden="1">
      <c r="F52" s="110"/>
      <c r="I52" s="110"/>
      <c r="J52" s="110"/>
      <c r="K52" s="110"/>
      <c r="L52" s="110"/>
      <c r="M52" s="110"/>
      <c r="N52" s="110"/>
      <c r="O52" s="110"/>
      <c r="P52" s="110"/>
      <c r="Q52" s="110"/>
      <c r="R52" s="134"/>
      <c r="S52" s="134"/>
      <c r="T52" s="134"/>
      <c r="U52" s="134"/>
      <c r="V52" s="134"/>
      <c r="W52" s="134"/>
      <c r="X52" s="134"/>
      <c r="Y52" s="134"/>
      <c r="Z52" s="134"/>
      <c r="AA52" s="92"/>
      <c r="AB52" s="92"/>
      <c r="AC52" s="92"/>
      <c r="AD52" s="92"/>
      <c r="AE52" s="92"/>
      <c r="AG52" s="115"/>
    </row>
    <row r="53" spans="1:33" hidden="1">
      <c r="A53" s="93" t="s">
        <v>116</v>
      </c>
      <c r="F53" s="110"/>
      <c r="I53" s="110"/>
      <c r="J53" s="110"/>
      <c r="K53" s="110"/>
      <c r="L53" s="110"/>
      <c r="M53" s="110"/>
      <c r="N53" s="110"/>
      <c r="O53" s="110"/>
      <c r="P53" s="110"/>
      <c r="Q53" s="110"/>
      <c r="R53" s="135"/>
      <c r="S53" s="135"/>
      <c r="T53" s="135"/>
      <c r="U53" s="136"/>
      <c r="V53" s="137"/>
      <c r="W53" s="134"/>
      <c r="X53" s="134"/>
      <c r="Y53" s="134"/>
      <c r="Z53" s="134"/>
      <c r="AA53" s="92"/>
      <c r="AB53" s="92"/>
      <c r="AC53" s="92"/>
      <c r="AD53" s="92"/>
      <c r="AE53" s="92"/>
      <c r="AG53" s="115"/>
    </row>
    <row r="54" spans="1:33" hidden="1">
      <c r="A54" s="93" t="s">
        <v>117</v>
      </c>
      <c r="C54" s="111">
        <v>13565.461216694168</v>
      </c>
      <c r="D54" s="112">
        <v>10.63</v>
      </c>
      <c r="F54" s="113">
        <f>ROUND(D54*$C54,0)</f>
        <v>144201</v>
      </c>
      <c r="G54" s="112">
        <v>10.79</v>
      </c>
      <c r="I54" s="113">
        <f t="shared" ref="I54:I56" si="2">G54*C54</f>
        <v>146371.32652813007</v>
      </c>
      <c r="J54" s="113"/>
      <c r="K54" s="113"/>
      <c r="L54" s="113"/>
      <c r="M54" s="113"/>
      <c r="N54" s="113"/>
      <c r="O54" s="113"/>
      <c r="P54" s="113"/>
      <c r="Q54" s="113"/>
      <c r="R54" s="138"/>
      <c r="S54" s="138"/>
      <c r="T54" s="138"/>
      <c r="U54" s="139"/>
      <c r="V54" s="134"/>
      <c r="W54" s="136"/>
      <c r="X54" s="136"/>
      <c r="Y54" s="140"/>
      <c r="Z54" s="136"/>
      <c r="AA54" s="92"/>
      <c r="AB54" s="92"/>
      <c r="AC54" s="92"/>
      <c r="AD54" s="92"/>
      <c r="AE54" s="92"/>
      <c r="AG54" s="115"/>
    </row>
    <row r="55" spans="1:33" hidden="1">
      <c r="A55" s="93" t="s">
        <v>118</v>
      </c>
      <c r="C55" s="111">
        <v>3532.598813033077</v>
      </c>
      <c r="D55" s="112">
        <v>20.23</v>
      </c>
      <c r="F55" s="113">
        <f>ROUND(D55*$C55,0)</f>
        <v>71464</v>
      </c>
      <c r="G55" s="112">
        <v>20.53</v>
      </c>
      <c r="I55" s="113">
        <f t="shared" si="2"/>
        <v>72524.253631569081</v>
      </c>
      <c r="J55" s="113"/>
      <c r="K55" s="113"/>
      <c r="L55" s="113"/>
      <c r="M55" s="113"/>
      <c r="N55" s="113"/>
      <c r="O55" s="113"/>
      <c r="P55" s="113"/>
      <c r="Q55" s="113"/>
      <c r="R55" s="141"/>
      <c r="S55" s="141"/>
      <c r="T55" s="141"/>
      <c r="U55" s="134"/>
      <c r="V55" s="134"/>
      <c r="W55" s="136"/>
      <c r="X55" s="136"/>
      <c r="Y55" s="140"/>
      <c r="Z55" s="136"/>
      <c r="AA55" s="92"/>
      <c r="AB55" s="92"/>
      <c r="AC55" s="92"/>
      <c r="AD55" s="92"/>
      <c r="AE55" s="92"/>
      <c r="AG55" s="115"/>
    </row>
    <row r="56" spans="1:33" hidden="1">
      <c r="A56" s="93" t="s">
        <v>119</v>
      </c>
      <c r="C56" s="111">
        <v>489.16675699261128</v>
      </c>
      <c r="D56" s="112">
        <v>41.86</v>
      </c>
      <c r="F56" s="113">
        <f>ROUND(D56*$C56,0)</f>
        <v>20477</v>
      </c>
      <c r="G56" s="112">
        <v>42.48</v>
      </c>
      <c r="I56" s="113">
        <f t="shared" si="2"/>
        <v>20779.803837046125</v>
      </c>
      <c r="J56" s="113"/>
      <c r="K56" s="113"/>
      <c r="L56" s="113"/>
      <c r="M56" s="113"/>
      <c r="N56" s="113"/>
      <c r="O56" s="113"/>
      <c r="P56" s="113"/>
      <c r="Q56" s="113"/>
      <c r="R56" s="141"/>
      <c r="S56" s="141"/>
      <c r="T56" s="141"/>
      <c r="U56" s="134"/>
      <c r="V56" s="134"/>
      <c r="W56" s="136"/>
      <c r="X56" s="136"/>
      <c r="Y56" s="140"/>
      <c r="Z56" s="136"/>
      <c r="AA56" s="92"/>
      <c r="AB56" s="92"/>
      <c r="AC56" s="92"/>
      <c r="AD56" s="92"/>
      <c r="AE56" s="92"/>
      <c r="AG56" s="115"/>
    </row>
    <row r="57" spans="1:33" hidden="1">
      <c r="A57" s="93" t="s">
        <v>120</v>
      </c>
      <c r="C57" s="111"/>
      <c r="D57" s="112"/>
      <c r="F57" s="113"/>
      <c r="G57" s="112"/>
      <c r="I57" s="113"/>
      <c r="J57" s="113"/>
      <c r="K57" s="113"/>
      <c r="L57" s="113"/>
      <c r="M57" s="113"/>
      <c r="N57" s="113"/>
      <c r="O57" s="113"/>
      <c r="P57" s="113"/>
      <c r="Q57" s="113"/>
      <c r="R57" s="141"/>
      <c r="S57" s="141"/>
      <c r="T57" s="141"/>
      <c r="U57" s="134"/>
      <c r="V57" s="134"/>
      <c r="W57" s="136"/>
      <c r="X57" s="136"/>
      <c r="Y57" s="140"/>
      <c r="Z57" s="136"/>
      <c r="AA57" s="92"/>
      <c r="AB57" s="92"/>
      <c r="AC57" s="92"/>
      <c r="AD57" s="92"/>
      <c r="AE57" s="92"/>
      <c r="AG57" s="115"/>
    </row>
    <row r="58" spans="1:33" hidden="1">
      <c r="A58" s="93" t="s">
        <v>121</v>
      </c>
      <c r="C58" s="111">
        <v>1191.3721888629</v>
      </c>
      <c r="D58" s="112">
        <v>12.09</v>
      </c>
      <c r="F58" s="113">
        <f>ROUND(D58*$C58,0)</f>
        <v>14404</v>
      </c>
      <c r="G58" s="112">
        <v>12.27</v>
      </c>
      <c r="I58" s="113">
        <f t="shared" ref="I58:I61" si="3">G58*C58</f>
        <v>14618.136757347782</v>
      </c>
      <c r="J58" s="113"/>
      <c r="K58" s="113"/>
      <c r="L58" s="113"/>
      <c r="M58" s="113"/>
      <c r="N58" s="113"/>
      <c r="O58" s="113"/>
      <c r="P58" s="113"/>
      <c r="Q58" s="113"/>
      <c r="R58" s="141"/>
      <c r="S58" s="141"/>
      <c r="T58" s="141"/>
      <c r="U58" s="134"/>
      <c r="V58" s="134"/>
      <c r="W58" s="136"/>
      <c r="X58" s="136"/>
      <c r="Y58" s="140"/>
      <c r="Z58" s="136"/>
      <c r="AA58" s="92"/>
      <c r="AB58" s="92"/>
      <c r="AC58" s="92"/>
      <c r="AD58" s="92"/>
      <c r="AE58" s="92"/>
      <c r="AG58" s="115"/>
    </row>
    <row r="59" spans="1:33" hidden="1">
      <c r="A59" s="93" t="s">
        <v>122</v>
      </c>
      <c r="C59" s="111">
        <v>1361.8043880047101</v>
      </c>
      <c r="D59" s="112">
        <v>17.760000000000002</v>
      </c>
      <c r="F59" s="113">
        <f>ROUND(D59*$C59,0)</f>
        <v>24186</v>
      </c>
      <c r="G59" s="112">
        <v>18.02</v>
      </c>
      <c r="I59" s="113">
        <f t="shared" si="3"/>
        <v>24539.715071844876</v>
      </c>
      <c r="J59" s="113"/>
      <c r="K59" s="113"/>
      <c r="L59" s="113"/>
      <c r="M59" s="113"/>
      <c r="N59" s="113"/>
      <c r="O59" s="113"/>
      <c r="P59" s="113"/>
      <c r="Q59" s="113"/>
      <c r="R59" s="141"/>
      <c r="S59" s="141"/>
      <c r="T59" s="141"/>
      <c r="U59" s="134"/>
      <c r="V59" s="134"/>
      <c r="W59" s="136"/>
      <c r="X59" s="136"/>
      <c r="Y59" s="140"/>
      <c r="Z59" s="136"/>
      <c r="AA59" s="92"/>
      <c r="AB59" s="92"/>
      <c r="AC59" s="92"/>
      <c r="AD59" s="92"/>
      <c r="AE59" s="92"/>
      <c r="AG59" s="115"/>
    </row>
    <row r="60" spans="1:33" hidden="1">
      <c r="A60" s="93" t="s">
        <v>123</v>
      </c>
      <c r="C60" s="111">
        <v>503.93238412641102</v>
      </c>
      <c r="D60" s="112">
        <v>28.64</v>
      </c>
      <c r="F60" s="113">
        <f>ROUND(D60*$C60,0)</f>
        <v>14433</v>
      </c>
      <c r="G60" s="112">
        <v>29.07</v>
      </c>
      <c r="I60" s="113">
        <f t="shared" si="3"/>
        <v>14649.314406554769</v>
      </c>
      <c r="J60" s="113"/>
      <c r="K60" s="113"/>
      <c r="L60" s="113"/>
      <c r="M60" s="113"/>
      <c r="N60" s="113"/>
      <c r="O60" s="113"/>
      <c r="P60" s="113"/>
      <c r="Q60" s="113"/>
      <c r="R60" s="141"/>
      <c r="S60" s="141"/>
      <c r="T60" s="141"/>
      <c r="U60" s="134"/>
      <c r="V60" s="134"/>
      <c r="W60" s="136"/>
      <c r="X60" s="136"/>
      <c r="Y60" s="140"/>
      <c r="Z60" s="136"/>
      <c r="AA60" s="92"/>
      <c r="AB60" s="92"/>
      <c r="AC60" s="92"/>
      <c r="AD60" s="92"/>
      <c r="AE60" s="92"/>
      <c r="AG60" s="115"/>
    </row>
    <row r="61" spans="1:33" hidden="1">
      <c r="A61" s="93" t="s">
        <v>124</v>
      </c>
      <c r="C61" s="111">
        <v>324.1657048160514</v>
      </c>
      <c r="D61" s="112">
        <v>1</v>
      </c>
      <c r="E61" s="92"/>
      <c r="F61" s="125">
        <f>ROUND(D61*$C61,0)</f>
        <v>324</v>
      </c>
      <c r="G61" s="112">
        <v>1</v>
      </c>
      <c r="H61" s="92"/>
      <c r="I61" s="113">
        <f t="shared" si="3"/>
        <v>324.1657048160514</v>
      </c>
      <c r="J61" s="113"/>
      <c r="K61" s="113"/>
      <c r="L61" s="113"/>
      <c r="M61" s="113"/>
      <c r="N61" s="113"/>
      <c r="O61" s="113"/>
      <c r="P61" s="113"/>
      <c r="Q61" s="113"/>
      <c r="R61" s="134"/>
      <c r="S61" s="134"/>
      <c r="T61" s="134"/>
      <c r="U61" s="134"/>
      <c r="V61" s="134"/>
      <c r="W61" s="136"/>
      <c r="X61" s="136"/>
      <c r="Y61" s="136"/>
      <c r="Z61" s="136"/>
      <c r="AA61" s="92"/>
      <c r="AB61" s="92"/>
      <c r="AC61" s="92"/>
      <c r="AD61" s="92"/>
      <c r="AE61" s="92"/>
      <c r="AG61" s="115"/>
    </row>
    <row r="62" spans="1:33" s="120" customFormat="1" hidden="1">
      <c r="A62" s="119" t="s">
        <v>131</v>
      </c>
      <c r="C62" s="121">
        <f>C64</f>
        <v>2083856</v>
      </c>
      <c r="D62" s="118"/>
      <c r="E62" s="122"/>
      <c r="F62" s="123"/>
      <c r="G62" s="112">
        <v>0</v>
      </c>
      <c r="H62" s="122"/>
      <c r="I62" s="123"/>
      <c r="J62" s="123"/>
      <c r="K62" s="123"/>
      <c r="L62" s="123"/>
      <c r="M62" s="123"/>
      <c r="N62" s="123"/>
      <c r="O62" s="123"/>
      <c r="P62" s="123"/>
      <c r="Q62" s="123"/>
      <c r="U62" s="122"/>
      <c r="V62" s="122"/>
      <c r="W62" s="122"/>
      <c r="X62" s="122"/>
      <c r="Y62" s="122"/>
      <c r="Z62" s="122"/>
      <c r="AA62" s="122"/>
      <c r="AB62" s="122"/>
      <c r="AC62" s="122"/>
      <c r="AD62" s="122"/>
      <c r="AE62" s="122"/>
      <c r="AG62" s="124"/>
    </row>
    <row r="63" spans="1:33" hidden="1">
      <c r="A63" s="93" t="s">
        <v>126</v>
      </c>
      <c r="C63" s="111">
        <v>15518</v>
      </c>
      <c r="D63" s="112"/>
      <c r="F63" s="113"/>
      <c r="G63" s="112"/>
      <c r="I63" s="113"/>
      <c r="J63" s="113"/>
      <c r="K63" s="113"/>
      <c r="L63" s="113"/>
      <c r="M63" s="113"/>
      <c r="N63" s="113"/>
      <c r="O63" s="113"/>
      <c r="P63" s="113"/>
      <c r="Q63" s="113"/>
      <c r="R63" s="134"/>
      <c r="S63" s="134"/>
      <c r="T63" s="134"/>
      <c r="U63" s="134"/>
      <c r="V63" s="134"/>
      <c r="W63" s="142"/>
      <c r="X63" s="134"/>
      <c r="Y63" s="134"/>
      <c r="Z63" s="134"/>
      <c r="AA63" s="92"/>
      <c r="AB63" s="92"/>
      <c r="AC63" s="92"/>
      <c r="AD63" s="92"/>
      <c r="AE63" s="92"/>
      <c r="AG63" s="115"/>
    </row>
    <row r="64" spans="1:33" hidden="1">
      <c r="A64" s="93" t="s">
        <v>127</v>
      </c>
      <c r="C64" s="111">
        <v>2083856</v>
      </c>
      <c r="D64" s="118"/>
      <c r="E64" s="92"/>
      <c r="F64" s="125">
        <f>SUM(F54:F61)</f>
        <v>289489</v>
      </c>
      <c r="G64" s="118"/>
      <c r="H64" s="92"/>
      <c r="I64" s="125">
        <f>SUM(I54:I61)</f>
        <v>293806.71593730879</v>
      </c>
      <c r="J64" s="125"/>
      <c r="K64" s="125"/>
      <c r="L64" s="125"/>
      <c r="M64" s="125"/>
      <c r="N64" s="125"/>
      <c r="O64" s="125"/>
      <c r="P64" s="125"/>
      <c r="Q64" s="125"/>
      <c r="R64" s="92"/>
      <c r="S64" s="92"/>
      <c r="T64" s="92"/>
      <c r="U64" s="92"/>
      <c r="V64" s="134"/>
      <c r="W64" s="134"/>
      <c r="X64" s="134"/>
      <c r="Y64" s="134"/>
      <c r="Z64" s="134"/>
      <c r="AA64" s="92"/>
      <c r="AB64" s="92"/>
      <c r="AC64" s="92"/>
      <c r="AD64" s="92"/>
      <c r="AE64" s="92"/>
      <c r="AG64" s="115"/>
    </row>
    <row r="65" spans="1:33" hidden="1">
      <c r="A65" s="93" t="s">
        <v>128</v>
      </c>
      <c r="C65" s="111">
        <v>14372.590194620605</v>
      </c>
      <c r="D65" s="118"/>
      <c r="E65" s="92"/>
      <c r="F65" s="125">
        <f>I65</f>
        <v>2323.2050877783413</v>
      </c>
      <c r="G65" s="118"/>
      <c r="H65" s="92"/>
      <c r="I65" s="125">
        <v>2323.2050877783413</v>
      </c>
      <c r="J65" s="125"/>
      <c r="K65" s="125"/>
      <c r="L65" s="125"/>
      <c r="M65" s="125"/>
      <c r="N65" s="125"/>
      <c r="O65" s="125"/>
      <c r="P65" s="125"/>
      <c r="Q65" s="125"/>
      <c r="R65" s="138"/>
      <c r="S65" s="138"/>
      <c r="T65" s="138"/>
      <c r="U65" s="136"/>
      <c r="V65" s="134"/>
      <c r="W65" s="134"/>
      <c r="X65" s="134"/>
      <c r="Y65" s="134"/>
      <c r="Z65" s="134"/>
      <c r="AA65" s="92"/>
      <c r="AB65" s="92"/>
      <c r="AC65" s="92"/>
      <c r="AD65" s="92"/>
      <c r="AE65" s="92"/>
      <c r="AG65" s="115"/>
    </row>
    <row r="66" spans="1:33" ht="16.5" hidden="1" thickBot="1">
      <c r="A66" s="93" t="s">
        <v>11</v>
      </c>
      <c r="C66" s="126">
        <f>C64+C65</f>
        <v>2098228.5901946207</v>
      </c>
      <c r="D66" s="127"/>
      <c r="E66" s="127"/>
      <c r="F66" s="127">
        <f>F64+F65</f>
        <v>291812.20508777833</v>
      </c>
      <c r="G66" s="128"/>
      <c r="H66" s="127"/>
      <c r="I66" s="127">
        <f>I64+I65</f>
        <v>296129.92102508713</v>
      </c>
      <c r="J66" s="128"/>
      <c r="K66" s="128"/>
      <c r="L66" s="128"/>
      <c r="M66" s="128"/>
      <c r="N66" s="128"/>
      <c r="O66" s="128"/>
      <c r="P66" s="128"/>
      <c r="Q66" s="128"/>
      <c r="R66" s="134"/>
      <c r="S66" s="134"/>
      <c r="T66" s="134"/>
      <c r="U66" s="134"/>
      <c r="V66" s="134"/>
      <c r="W66" s="134"/>
      <c r="X66" s="134"/>
      <c r="Y66" s="134"/>
      <c r="Z66" s="134"/>
      <c r="AA66" s="92"/>
      <c r="AB66" s="92"/>
      <c r="AC66" s="92"/>
      <c r="AD66" s="92"/>
      <c r="AE66" s="92"/>
      <c r="AG66" s="115"/>
    </row>
    <row r="67" spans="1:33" hidden="1">
      <c r="C67" s="132"/>
      <c r="D67" s="133" t="s">
        <v>10</v>
      </c>
      <c r="E67" s="132"/>
      <c r="F67" s="110"/>
      <c r="G67" s="133" t="s">
        <v>10</v>
      </c>
      <c r="H67" s="132"/>
      <c r="I67" s="110"/>
      <c r="J67" s="110"/>
      <c r="K67" s="110"/>
      <c r="L67" s="110"/>
      <c r="M67" s="110"/>
      <c r="N67" s="110"/>
      <c r="O67" s="110"/>
      <c r="P67" s="110"/>
      <c r="Q67" s="110"/>
      <c r="R67" s="92"/>
      <c r="S67" s="92"/>
      <c r="T67" s="92"/>
      <c r="U67" s="92"/>
      <c r="V67" s="92"/>
      <c r="W67" s="92"/>
      <c r="X67" s="92"/>
      <c r="Y67" s="92"/>
      <c r="Z67" s="92"/>
      <c r="AA67" s="92"/>
      <c r="AB67" s="92"/>
      <c r="AC67" s="92"/>
      <c r="AD67" s="92"/>
      <c r="AE67" s="92"/>
      <c r="AG67" s="115"/>
    </row>
    <row r="68" spans="1:33" hidden="1">
      <c r="A68" s="109" t="s">
        <v>114</v>
      </c>
      <c r="F68" s="110"/>
      <c r="I68" s="110"/>
      <c r="J68" s="110"/>
      <c r="K68" s="110"/>
      <c r="L68" s="110"/>
      <c r="M68" s="110"/>
      <c r="N68" s="110"/>
      <c r="O68" s="110"/>
      <c r="P68" s="110"/>
      <c r="Q68" s="110"/>
      <c r="R68" s="92"/>
      <c r="S68" s="92"/>
      <c r="T68" s="92"/>
      <c r="U68" s="92"/>
      <c r="V68" s="92"/>
      <c r="W68" s="92"/>
      <c r="X68" s="92"/>
      <c r="Y68" s="92"/>
      <c r="Z68" s="92"/>
      <c r="AA68" s="92"/>
      <c r="AB68" s="92"/>
      <c r="AC68" s="92"/>
      <c r="AD68" s="92"/>
      <c r="AE68" s="92"/>
      <c r="AG68" s="115"/>
    </row>
    <row r="69" spans="1:33" hidden="1">
      <c r="A69" s="93" t="s">
        <v>133</v>
      </c>
      <c r="F69" s="110"/>
      <c r="I69" s="110"/>
      <c r="J69" s="110"/>
      <c r="K69" s="110"/>
      <c r="L69" s="110"/>
      <c r="M69" s="110"/>
      <c r="N69" s="110"/>
      <c r="O69" s="110"/>
      <c r="P69" s="110"/>
      <c r="Q69" s="110"/>
      <c r="R69" s="134"/>
      <c r="S69" s="134"/>
      <c r="T69" s="134"/>
      <c r="U69" s="134"/>
      <c r="V69" s="134"/>
      <c r="W69" s="134"/>
      <c r="X69" s="134"/>
      <c r="Y69" s="134"/>
      <c r="Z69" s="134"/>
      <c r="AA69" s="92"/>
      <c r="AB69" s="92"/>
      <c r="AC69" s="92"/>
      <c r="AD69" s="92"/>
      <c r="AE69" s="92"/>
      <c r="AG69" s="115"/>
    </row>
    <row r="70" spans="1:33" hidden="1">
      <c r="F70" s="110"/>
      <c r="I70" s="110"/>
      <c r="J70" s="110"/>
      <c r="K70" s="110"/>
      <c r="L70" s="110"/>
      <c r="M70" s="110"/>
      <c r="N70" s="110"/>
      <c r="O70" s="110"/>
      <c r="P70" s="110"/>
      <c r="Q70" s="110"/>
      <c r="R70" s="134"/>
      <c r="S70" s="134"/>
      <c r="T70" s="134"/>
      <c r="U70" s="134"/>
      <c r="V70" s="134"/>
      <c r="W70" s="134"/>
      <c r="X70" s="134"/>
      <c r="Y70" s="134"/>
      <c r="Z70" s="134"/>
      <c r="AA70" s="92"/>
      <c r="AB70" s="92"/>
      <c r="AC70" s="92"/>
      <c r="AD70" s="92"/>
      <c r="AE70" s="92"/>
      <c r="AG70" s="115"/>
    </row>
    <row r="71" spans="1:33" hidden="1">
      <c r="A71" s="93" t="s">
        <v>116</v>
      </c>
      <c r="F71" s="110"/>
      <c r="I71" s="110"/>
      <c r="J71" s="110"/>
      <c r="K71" s="110"/>
      <c r="L71" s="110"/>
      <c r="M71" s="110"/>
      <c r="N71" s="110"/>
      <c r="O71" s="110"/>
      <c r="P71" s="110"/>
      <c r="Q71" s="110"/>
      <c r="R71" s="135"/>
      <c r="S71" s="135"/>
      <c r="T71" s="135"/>
      <c r="U71" s="136"/>
      <c r="V71" s="137"/>
      <c r="W71" s="134"/>
      <c r="X71" s="134"/>
      <c r="Y71" s="134"/>
      <c r="Z71" s="134"/>
      <c r="AA71" s="92"/>
      <c r="AB71" s="92"/>
      <c r="AC71" s="92"/>
      <c r="AD71" s="92"/>
      <c r="AE71" s="92"/>
      <c r="AG71" s="115"/>
    </row>
    <row r="72" spans="1:33" hidden="1">
      <c r="A72" s="93" t="s">
        <v>117</v>
      </c>
      <c r="C72" s="111">
        <v>604.99709761288204</v>
      </c>
      <c r="D72" s="112">
        <v>10.63</v>
      </c>
      <c r="F72" s="113">
        <f>ROUND(D72*$C72,0)</f>
        <v>6431</v>
      </c>
      <c r="G72" s="112">
        <v>10.79</v>
      </c>
      <c r="I72" s="113">
        <f t="shared" ref="I72:I74" si="4">G72*C72</f>
        <v>6527.9186832429968</v>
      </c>
      <c r="J72" s="113"/>
      <c r="K72" s="113"/>
      <c r="L72" s="113"/>
      <c r="M72" s="113"/>
      <c r="N72" s="113"/>
      <c r="O72" s="113"/>
      <c r="P72" s="113"/>
      <c r="Q72" s="113"/>
      <c r="R72" s="138"/>
      <c r="S72" s="138"/>
      <c r="T72" s="138"/>
      <c r="U72" s="139"/>
      <c r="V72" s="134"/>
      <c r="W72" s="136"/>
      <c r="X72" s="136"/>
      <c r="Y72" s="140"/>
      <c r="Z72" s="136"/>
      <c r="AA72" s="92"/>
      <c r="AB72" s="92"/>
      <c r="AC72" s="92"/>
      <c r="AD72" s="92"/>
      <c r="AE72" s="92"/>
      <c r="AG72" s="115"/>
    </row>
    <row r="73" spans="1:33" hidden="1">
      <c r="A73" s="93" t="s">
        <v>118</v>
      </c>
      <c r="C73" s="111">
        <v>401.56488078949502</v>
      </c>
      <c r="D73" s="112">
        <v>20.23</v>
      </c>
      <c r="F73" s="113">
        <f>ROUND(D73*$C73,0)</f>
        <v>8124</v>
      </c>
      <c r="G73" s="112">
        <v>20.53</v>
      </c>
      <c r="I73" s="113">
        <f t="shared" si="4"/>
        <v>8244.127002608333</v>
      </c>
      <c r="J73" s="113"/>
      <c r="K73" s="113"/>
      <c r="L73" s="113"/>
      <c r="M73" s="113"/>
      <c r="N73" s="113"/>
      <c r="O73" s="113"/>
      <c r="P73" s="113"/>
      <c r="Q73" s="113"/>
      <c r="R73" s="141"/>
      <c r="S73" s="141"/>
      <c r="T73" s="141"/>
      <c r="U73" s="134"/>
      <c r="V73" s="134"/>
      <c r="W73" s="136"/>
      <c r="X73" s="136"/>
      <c r="Y73" s="140"/>
      <c r="Z73" s="136"/>
      <c r="AA73" s="92"/>
      <c r="AB73" s="92"/>
      <c r="AC73" s="92"/>
      <c r="AD73" s="92"/>
      <c r="AE73" s="92"/>
      <c r="AG73" s="115"/>
    </row>
    <row r="74" spans="1:33" hidden="1">
      <c r="A74" s="93" t="s">
        <v>119</v>
      </c>
      <c r="C74" s="111">
        <v>37.033422524669703</v>
      </c>
      <c r="D74" s="112">
        <v>41.86</v>
      </c>
      <c r="F74" s="113">
        <f>ROUND(D74*$C74,0)</f>
        <v>1550</v>
      </c>
      <c r="G74" s="112">
        <v>42.48</v>
      </c>
      <c r="I74" s="113">
        <f t="shared" si="4"/>
        <v>1573.1797888479689</v>
      </c>
      <c r="J74" s="113"/>
      <c r="K74" s="113"/>
      <c r="L74" s="113"/>
      <c r="M74" s="113"/>
      <c r="N74" s="113"/>
      <c r="O74" s="113"/>
      <c r="P74" s="113"/>
      <c r="Q74" s="113"/>
      <c r="R74" s="141"/>
      <c r="S74" s="141"/>
      <c r="T74" s="141"/>
      <c r="U74" s="134"/>
      <c r="V74" s="134"/>
      <c r="W74" s="136"/>
      <c r="X74" s="136"/>
      <c r="Y74" s="140"/>
      <c r="Z74" s="136"/>
      <c r="AA74" s="92"/>
      <c r="AB74" s="92"/>
      <c r="AC74" s="92"/>
      <c r="AD74" s="92"/>
      <c r="AE74" s="92"/>
      <c r="AG74" s="115"/>
    </row>
    <row r="75" spans="1:33" hidden="1">
      <c r="A75" s="93" t="s">
        <v>120</v>
      </c>
      <c r="C75" s="111"/>
      <c r="D75" s="112"/>
      <c r="F75" s="113"/>
      <c r="G75" s="112"/>
      <c r="I75" s="113"/>
      <c r="J75" s="113"/>
      <c r="K75" s="113"/>
      <c r="L75" s="113"/>
      <c r="M75" s="113"/>
      <c r="N75" s="113"/>
      <c r="O75" s="113"/>
      <c r="P75" s="113"/>
      <c r="Q75" s="113"/>
      <c r="R75" s="141"/>
      <c r="S75" s="141"/>
      <c r="T75" s="141"/>
      <c r="U75" s="134"/>
      <c r="V75" s="134"/>
      <c r="W75" s="136"/>
      <c r="X75" s="136"/>
      <c r="Y75" s="140"/>
      <c r="Z75" s="136"/>
      <c r="AA75" s="92"/>
      <c r="AB75" s="92"/>
      <c r="AC75" s="92"/>
      <c r="AD75" s="92"/>
      <c r="AE75" s="92"/>
      <c r="AG75" s="115"/>
    </row>
    <row r="76" spans="1:33" hidden="1">
      <c r="A76" s="93" t="s">
        <v>121</v>
      </c>
      <c r="C76" s="111">
        <v>12</v>
      </c>
      <c r="D76" s="112">
        <v>12.09</v>
      </c>
      <c r="F76" s="113">
        <f>ROUND(D76*$C76,0)</f>
        <v>145</v>
      </c>
      <c r="G76" s="112">
        <v>12.27</v>
      </c>
      <c r="I76" s="113">
        <f t="shared" ref="I76:I79" si="5">G76*C76</f>
        <v>147.24</v>
      </c>
      <c r="J76" s="113"/>
      <c r="K76" s="113"/>
      <c r="L76" s="113"/>
      <c r="M76" s="113"/>
      <c r="N76" s="113"/>
      <c r="O76" s="113"/>
      <c r="P76" s="113"/>
      <c r="Q76" s="113"/>
      <c r="R76" s="141"/>
      <c r="S76" s="141"/>
      <c r="T76" s="141"/>
      <c r="U76" s="134"/>
      <c r="V76" s="134"/>
      <c r="W76" s="136"/>
      <c r="X76" s="136"/>
      <c r="Y76" s="140"/>
      <c r="Z76" s="136"/>
      <c r="AA76" s="92"/>
      <c r="AB76" s="92"/>
      <c r="AC76" s="92"/>
      <c r="AD76" s="92"/>
      <c r="AE76" s="92"/>
      <c r="AG76" s="115"/>
    </row>
    <row r="77" spans="1:33" hidden="1">
      <c r="A77" s="93" t="s">
        <v>122</v>
      </c>
      <c r="C77" s="111">
        <v>96.000818853397803</v>
      </c>
      <c r="D77" s="112">
        <v>17.760000000000002</v>
      </c>
      <c r="F77" s="113">
        <f>ROUND(D77*$C77,0)</f>
        <v>1705</v>
      </c>
      <c r="G77" s="112">
        <v>18.02</v>
      </c>
      <c r="I77" s="113">
        <f t="shared" si="5"/>
        <v>1729.9347557382284</v>
      </c>
      <c r="J77" s="113"/>
      <c r="K77" s="113"/>
      <c r="L77" s="113"/>
      <c r="M77" s="113"/>
      <c r="N77" s="113"/>
      <c r="O77" s="113"/>
      <c r="P77" s="113"/>
      <c r="Q77" s="113"/>
      <c r="R77" s="141"/>
      <c r="S77" s="141"/>
      <c r="T77" s="141"/>
      <c r="U77" s="134"/>
      <c r="V77" s="134"/>
      <c r="W77" s="136"/>
      <c r="X77" s="136"/>
      <c r="Y77" s="140"/>
      <c r="Z77" s="136"/>
      <c r="AA77" s="92"/>
      <c r="AB77" s="92"/>
      <c r="AC77" s="92"/>
      <c r="AD77" s="92"/>
      <c r="AE77" s="92"/>
      <c r="AG77" s="115"/>
    </row>
    <row r="78" spans="1:33" hidden="1">
      <c r="A78" s="93" t="s">
        <v>123</v>
      </c>
      <c r="C78" s="111">
        <v>2.0666895840495001</v>
      </c>
      <c r="D78" s="112">
        <v>28.64</v>
      </c>
      <c r="F78" s="113">
        <f>ROUND(D78*$C78,0)</f>
        <v>59</v>
      </c>
      <c r="G78" s="112">
        <v>29.07</v>
      </c>
      <c r="I78" s="113">
        <f t="shared" si="5"/>
        <v>60.078666208318971</v>
      </c>
      <c r="J78" s="113"/>
      <c r="K78" s="113"/>
      <c r="L78" s="113"/>
      <c r="M78" s="113"/>
      <c r="N78" s="113"/>
      <c r="O78" s="113"/>
      <c r="P78" s="113"/>
      <c r="Q78" s="113"/>
      <c r="R78" s="141"/>
      <c r="S78" s="141"/>
      <c r="T78" s="141"/>
      <c r="U78" s="134"/>
      <c r="V78" s="134"/>
      <c r="W78" s="136"/>
      <c r="X78" s="136"/>
      <c r="Y78" s="140"/>
      <c r="Z78" s="136"/>
      <c r="AA78" s="92"/>
      <c r="AB78" s="92"/>
      <c r="AC78" s="92"/>
      <c r="AD78" s="92"/>
      <c r="AE78" s="92"/>
      <c r="AG78" s="115"/>
    </row>
    <row r="79" spans="1:33" hidden="1">
      <c r="A79" s="93" t="s">
        <v>124</v>
      </c>
      <c r="C79" s="111">
        <v>131.99965205054301</v>
      </c>
      <c r="D79" s="112">
        <v>1</v>
      </c>
      <c r="E79" s="92"/>
      <c r="F79" s="125">
        <f>ROUND(D79*$C79,0)</f>
        <v>132</v>
      </c>
      <c r="G79" s="112">
        <v>1</v>
      </c>
      <c r="H79" s="92"/>
      <c r="I79" s="113">
        <f t="shared" si="5"/>
        <v>131.99965205054301</v>
      </c>
      <c r="J79" s="113"/>
      <c r="K79" s="113"/>
      <c r="L79" s="113"/>
      <c r="M79" s="113"/>
      <c r="N79" s="113"/>
      <c r="O79" s="113"/>
      <c r="P79" s="113"/>
      <c r="Q79" s="113"/>
      <c r="R79" s="134"/>
      <c r="S79" s="134"/>
      <c r="T79" s="134"/>
      <c r="U79" s="134"/>
      <c r="V79" s="134"/>
      <c r="W79" s="136"/>
      <c r="X79" s="136"/>
      <c r="Y79" s="136"/>
      <c r="Z79" s="136"/>
      <c r="AA79" s="92"/>
      <c r="AB79" s="92"/>
      <c r="AC79" s="92"/>
      <c r="AD79" s="92"/>
      <c r="AE79" s="92"/>
      <c r="AG79" s="115"/>
    </row>
    <row r="80" spans="1:33" s="120" customFormat="1" hidden="1">
      <c r="A80" s="119" t="s">
        <v>131</v>
      </c>
      <c r="C80" s="121">
        <f>C82</f>
        <v>140168</v>
      </c>
      <c r="D80" s="118"/>
      <c r="E80" s="122"/>
      <c r="F80" s="123"/>
      <c r="G80" s="112">
        <v>0</v>
      </c>
      <c r="H80" s="122"/>
      <c r="I80" s="123"/>
      <c r="J80" s="123"/>
      <c r="K80" s="123"/>
      <c r="L80" s="123"/>
      <c r="M80" s="123"/>
      <c r="N80" s="123"/>
      <c r="O80" s="123"/>
      <c r="P80" s="123"/>
      <c r="Q80" s="123"/>
      <c r="U80" s="122"/>
      <c r="V80" s="122"/>
      <c r="W80" s="122"/>
      <c r="X80" s="122"/>
      <c r="Y80" s="122"/>
      <c r="Z80" s="122"/>
      <c r="AA80" s="122"/>
      <c r="AB80" s="122"/>
      <c r="AC80" s="122"/>
      <c r="AD80" s="122"/>
      <c r="AE80" s="122"/>
      <c r="AG80" s="124"/>
    </row>
    <row r="81" spans="1:33" hidden="1">
      <c r="A81" s="93" t="s">
        <v>126</v>
      </c>
      <c r="C81" s="111">
        <v>641</v>
      </c>
      <c r="D81" s="112"/>
      <c r="F81" s="113"/>
      <c r="G81" s="112"/>
      <c r="I81" s="113"/>
      <c r="J81" s="113"/>
      <c r="K81" s="113"/>
      <c r="L81" s="113"/>
      <c r="M81" s="113"/>
      <c r="N81" s="113"/>
      <c r="O81" s="113"/>
      <c r="P81" s="113"/>
      <c r="Q81" s="113"/>
      <c r="R81" s="134"/>
      <c r="S81" s="134"/>
      <c r="T81" s="134"/>
      <c r="U81" s="134"/>
      <c r="V81" s="134"/>
      <c r="W81" s="142"/>
      <c r="X81" s="134"/>
      <c r="Y81" s="134"/>
      <c r="Z81" s="134"/>
      <c r="AA81" s="92"/>
      <c r="AB81" s="92"/>
      <c r="AC81" s="92"/>
      <c r="AD81" s="92"/>
      <c r="AE81" s="92"/>
      <c r="AG81" s="115"/>
    </row>
    <row r="82" spans="1:33" hidden="1">
      <c r="A82" s="93" t="s">
        <v>127</v>
      </c>
      <c r="C82" s="111">
        <v>140168</v>
      </c>
      <c r="D82" s="118"/>
      <c r="E82" s="92"/>
      <c r="F82" s="125">
        <f>SUM(F72:F79)</f>
        <v>18146</v>
      </c>
      <c r="G82" s="118"/>
      <c r="H82" s="92"/>
      <c r="I82" s="125">
        <f>SUM(I72:I79)</f>
        <v>18414.478548696392</v>
      </c>
      <c r="J82" s="125"/>
      <c r="K82" s="125"/>
      <c r="L82" s="125"/>
      <c r="M82" s="125"/>
      <c r="N82" s="125"/>
      <c r="O82" s="125"/>
      <c r="P82" s="125"/>
      <c r="Q82" s="125"/>
      <c r="R82" s="92"/>
      <c r="S82" s="92"/>
      <c r="T82" s="92"/>
      <c r="U82" s="92"/>
      <c r="V82" s="134"/>
      <c r="W82" s="134"/>
      <c r="X82" s="134"/>
      <c r="Y82" s="134"/>
      <c r="Z82" s="134"/>
      <c r="AA82" s="92"/>
      <c r="AB82" s="92"/>
      <c r="AC82" s="92"/>
      <c r="AD82" s="92"/>
      <c r="AE82" s="92"/>
      <c r="AG82" s="115"/>
    </row>
    <row r="83" spans="1:33" hidden="1">
      <c r="A83" s="93" t="s">
        <v>128</v>
      </c>
      <c r="C83" s="111">
        <v>435.81097248984889</v>
      </c>
      <c r="D83" s="118"/>
      <c r="E83" s="92"/>
      <c r="F83" s="125">
        <f>I83</f>
        <v>59.072572994694113</v>
      </c>
      <c r="G83" s="118"/>
      <c r="H83" s="92"/>
      <c r="I83" s="125">
        <v>59.072572994694113</v>
      </c>
      <c r="J83" s="125"/>
      <c r="K83" s="125"/>
      <c r="L83" s="125"/>
      <c r="M83" s="125"/>
      <c r="N83" s="125"/>
      <c r="O83" s="125"/>
      <c r="P83" s="125"/>
      <c r="Q83" s="125"/>
      <c r="R83" s="138"/>
      <c r="S83" s="138"/>
      <c r="T83" s="138"/>
      <c r="U83" s="136"/>
      <c r="V83" s="134"/>
      <c r="W83" s="134"/>
      <c r="X83" s="134"/>
      <c r="Y83" s="134"/>
      <c r="Z83" s="134"/>
      <c r="AA83" s="92"/>
      <c r="AB83" s="92"/>
      <c r="AC83" s="92"/>
      <c r="AD83" s="92"/>
      <c r="AE83" s="92"/>
      <c r="AG83" s="115"/>
    </row>
    <row r="84" spans="1:33" ht="16.5" hidden="1" thickBot="1">
      <c r="A84" s="93" t="s">
        <v>11</v>
      </c>
      <c r="C84" s="126">
        <f>C82+C83</f>
        <v>140603.81097248985</v>
      </c>
      <c r="D84" s="127"/>
      <c r="E84" s="127"/>
      <c r="F84" s="127">
        <f>F82+F83</f>
        <v>18205.072572994693</v>
      </c>
      <c r="G84" s="128"/>
      <c r="H84" s="127"/>
      <c r="I84" s="127">
        <f>I82+I83</f>
        <v>18473.551121691085</v>
      </c>
      <c r="J84" s="128"/>
      <c r="K84" s="128"/>
      <c r="L84" s="128"/>
      <c r="M84" s="128"/>
      <c r="N84" s="128"/>
      <c r="O84" s="128"/>
      <c r="P84" s="128"/>
      <c r="Q84" s="128"/>
      <c r="R84" s="134"/>
      <c r="S84" s="134"/>
      <c r="T84" s="134"/>
      <c r="U84" s="134"/>
      <c r="V84" s="134"/>
      <c r="W84" s="134"/>
      <c r="X84" s="134"/>
      <c r="Y84" s="134"/>
      <c r="Z84" s="134"/>
      <c r="AA84" s="92"/>
      <c r="AB84" s="92"/>
      <c r="AC84" s="92"/>
      <c r="AD84" s="92"/>
      <c r="AE84" s="92"/>
      <c r="AG84" s="115"/>
    </row>
    <row r="85" spans="1:33" hidden="1">
      <c r="C85" s="132"/>
      <c r="D85" s="133" t="s">
        <v>10</v>
      </c>
      <c r="E85" s="132"/>
      <c r="F85" s="110"/>
      <c r="G85" s="133" t="s">
        <v>10</v>
      </c>
      <c r="H85" s="132"/>
      <c r="I85" s="110"/>
      <c r="J85" s="110"/>
      <c r="K85" s="110"/>
      <c r="L85" s="110"/>
      <c r="M85" s="110"/>
      <c r="N85" s="110"/>
      <c r="O85" s="110"/>
      <c r="P85" s="110"/>
      <c r="Q85" s="110"/>
      <c r="R85" s="92"/>
      <c r="S85" s="92"/>
      <c r="T85" s="92"/>
      <c r="U85" s="92"/>
      <c r="V85" s="92"/>
      <c r="W85" s="92"/>
      <c r="X85" s="92"/>
      <c r="Y85" s="92"/>
      <c r="Z85" s="92"/>
      <c r="AA85" s="92"/>
      <c r="AB85" s="92"/>
      <c r="AC85" s="92"/>
      <c r="AD85" s="92"/>
      <c r="AE85" s="92"/>
      <c r="AG85" s="115"/>
    </row>
    <row r="86" spans="1:33">
      <c r="A86" s="143" t="s">
        <v>134</v>
      </c>
      <c r="B86" s="144"/>
      <c r="C86" s="144"/>
      <c r="D86" s="145"/>
      <c r="E86" s="145"/>
      <c r="F86" s="144"/>
      <c r="G86" s="145"/>
      <c r="H86" s="144"/>
      <c r="I86" s="144"/>
      <c r="J86" s="144"/>
      <c r="K86" s="144"/>
      <c r="L86" s="144"/>
      <c r="M86" s="144"/>
      <c r="N86" s="144"/>
      <c r="O86" s="146" t="s">
        <v>135</v>
      </c>
      <c r="P86" s="147" t="s">
        <v>136</v>
      </c>
      <c r="Q86" s="147" t="s">
        <v>137</v>
      </c>
      <c r="R86" s="92"/>
      <c r="S86" s="92"/>
      <c r="T86" s="92"/>
      <c r="U86" s="92"/>
      <c r="V86" s="92"/>
      <c r="W86" s="92"/>
      <c r="X86" s="92"/>
      <c r="Y86" s="92"/>
      <c r="Z86" s="92"/>
      <c r="AA86" s="92"/>
      <c r="AB86" s="92"/>
      <c r="AC86" s="92"/>
      <c r="AD86" s="92"/>
      <c r="AE86" s="92"/>
      <c r="AG86" s="115"/>
    </row>
    <row r="87" spans="1:33">
      <c r="A87" s="144" t="s">
        <v>138</v>
      </c>
      <c r="B87" s="144"/>
      <c r="C87" s="144"/>
      <c r="D87" s="145"/>
      <c r="E87" s="145"/>
      <c r="F87" s="144"/>
      <c r="G87" s="145"/>
      <c r="H87" s="144"/>
      <c r="I87" s="144"/>
      <c r="J87" s="144"/>
      <c r="K87" s="144"/>
      <c r="L87" s="144"/>
      <c r="M87" s="144"/>
      <c r="N87" s="144"/>
      <c r="O87" s="148" t="s">
        <v>139</v>
      </c>
      <c r="P87" s="149">
        <v>145355240.03273332</v>
      </c>
      <c r="Q87" s="150">
        <v>148768018.03273332</v>
      </c>
      <c r="R87" s="92"/>
      <c r="S87" s="92"/>
      <c r="T87" s="92"/>
      <c r="U87" s="92"/>
      <c r="V87" s="92"/>
      <c r="W87" s="92"/>
      <c r="X87" s="92"/>
      <c r="Y87" s="92"/>
      <c r="Z87" s="92"/>
      <c r="AA87" s="92"/>
      <c r="AB87" s="92"/>
      <c r="AC87" s="92"/>
      <c r="AD87" s="92"/>
      <c r="AE87" s="92"/>
      <c r="AG87" s="115"/>
    </row>
    <row r="88" spans="1:33">
      <c r="A88" s="151"/>
      <c r="B88" s="144"/>
      <c r="C88" s="144"/>
      <c r="D88" s="145"/>
      <c r="E88" s="145"/>
      <c r="F88" s="144"/>
      <c r="G88" s="145"/>
      <c r="H88" s="144"/>
      <c r="I88" s="144"/>
      <c r="J88" s="144"/>
      <c r="K88" s="144"/>
      <c r="L88" s="144"/>
      <c r="M88" s="144"/>
      <c r="N88" s="144"/>
      <c r="O88" s="148" t="s">
        <v>140</v>
      </c>
      <c r="P88" s="152">
        <v>9791445</v>
      </c>
      <c r="Q88" s="153">
        <v>9791516</v>
      </c>
      <c r="R88" s="92"/>
      <c r="S88" s="92"/>
      <c r="T88" s="92"/>
      <c r="U88" s="92"/>
      <c r="V88" s="92"/>
      <c r="W88" s="92"/>
      <c r="X88" s="92"/>
      <c r="Y88" s="92"/>
      <c r="Z88" s="92"/>
      <c r="AA88" s="92"/>
      <c r="AB88" s="92"/>
      <c r="AC88" s="92"/>
      <c r="AD88" s="92"/>
      <c r="AE88" s="92"/>
      <c r="AG88" s="115"/>
    </row>
    <row r="89" spans="1:33">
      <c r="A89" s="144" t="s">
        <v>141</v>
      </c>
      <c r="B89" s="144"/>
      <c r="C89" s="145">
        <f t="shared" ref="C89:C94" si="6">C108+C121+C134+C147</f>
        <v>1263103.7974192717</v>
      </c>
      <c r="D89" s="154">
        <v>6</v>
      </c>
      <c r="E89" s="144"/>
      <c r="F89" s="113">
        <f t="shared" ref="F89:F94" si="7">F108+F121+F134+F147</f>
        <v>7578622</v>
      </c>
      <c r="G89" s="154">
        <v>7.75</v>
      </c>
      <c r="H89" s="144"/>
      <c r="I89" s="113">
        <f t="shared" ref="I89:I94" si="8">I108+I121+I134+I147</f>
        <v>9789055</v>
      </c>
      <c r="J89" s="113"/>
      <c r="K89" s="155">
        <v>7.75</v>
      </c>
      <c r="L89" s="113"/>
      <c r="M89" s="113">
        <f t="shared" ref="M89:M94" si="9">M108+M121+M134+M147</f>
        <v>9789055</v>
      </c>
      <c r="N89" s="113"/>
      <c r="O89" s="156" t="s">
        <v>142</v>
      </c>
      <c r="P89" s="157">
        <v>55772733.751642562</v>
      </c>
      <c r="Q89" s="158">
        <v>55772733.751642562</v>
      </c>
      <c r="Z89" s="92"/>
      <c r="AA89" s="92"/>
      <c r="AB89" s="92"/>
      <c r="AC89" s="92"/>
      <c r="AD89" s="92"/>
      <c r="AE89" s="92"/>
      <c r="AG89" s="115"/>
    </row>
    <row r="90" spans="1:33">
      <c r="A90" s="144" t="s">
        <v>143</v>
      </c>
      <c r="B90" s="144"/>
      <c r="C90" s="145">
        <f t="shared" si="6"/>
        <v>706991944.07558155</v>
      </c>
      <c r="D90" s="159">
        <v>5.9489999999999998</v>
      </c>
      <c r="E90" s="144" t="s">
        <v>144</v>
      </c>
      <c r="F90" s="113">
        <f t="shared" si="7"/>
        <v>42058950</v>
      </c>
      <c r="G90" s="159">
        <v>6.548</v>
      </c>
      <c r="H90" s="144" t="s">
        <v>144</v>
      </c>
      <c r="I90" s="113">
        <f t="shared" si="8"/>
        <v>46293832</v>
      </c>
      <c r="J90" s="113"/>
      <c r="K90" s="160">
        <v>6.7170000000000005</v>
      </c>
      <c r="L90" s="113"/>
      <c r="M90" s="113">
        <f t="shared" si="9"/>
        <v>47488648</v>
      </c>
      <c r="N90" s="113"/>
      <c r="O90" s="161" t="s">
        <v>52</v>
      </c>
      <c r="P90" s="162">
        <v>79791061.281090766</v>
      </c>
      <c r="Q90" s="162">
        <v>83203768.281090766</v>
      </c>
      <c r="S90" s="115"/>
      <c r="T90" s="115"/>
      <c r="U90" s="163"/>
      <c r="Z90" s="92"/>
      <c r="AA90" s="92"/>
      <c r="AB90" s="92"/>
      <c r="AC90" s="92"/>
      <c r="AD90" s="92"/>
      <c r="AE90" s="92"/>
      <c r="AG90" s="115"/>
    </row>
    <row r="91" spans="1:33">
      <c r="A91" s="144" t="s">
        <v>145</v>
      </c>
      <c r="B91" s="144"/>
      <c r="C91" s="145">
        <f t="shared" si="6"/>
        <v>843225109.61000884</v>
      </c>
      <c r="D91" s="159">
        <v>9.4159999999999986</v>
      </c>
      <c r="E91" s="144" t="s">
        <v>144</v>
      </c>
      <c r="F91" s="113">
        <f t="shared" si="7"/>
        <v>79398076</v>
      </c>
      <c r="G91" s="159">
        <v>10.35</v>
      </c>
      <c r="H91" s="144" t="s">
        <v>144</v>
      </c>
      <c r="I91" s="113">
        <f t="shared" si="8"/>
        <v>87273799</v>
      </c>
      <c r="J91" s="113"/>
      <c r="K91" s="160">
        <v>10.613</v>
      </c>
      <c r="L91" s="113"/>
      <c r="M91" s="113">
        <f t="shared" si="9"/>
        <v>89491481</v>
      </c>
      <c r="N91" s="113"/>
      <c r="O91" s="148" t="s">
        <v>146</v>
      </c>
      <c r="P91" s="164">
        <v>105258.64978493931</v>
      </c>
      <c r="Q91" s="153"/>
      <c r="S91" s="165"/>
      <c r="T91" s="165"/>
      <c r="U91" s="163"/>
      <c r="Z91" s="92"/>
      <c r="AA91" s="92"/>
      <c r="AB91" s="92"/>
      <c r="AC91" s="92"/>
      <c r="AD91" s="92"/>
      <c r="AE91" s="92"/>
      <c r="AG91" s="115"/>
    </row>
    <row r="92" spans="1:33">
      <c r="A92" s="144" t="s">
        <v>147</v>
      </c>
      <c r="B92" s="144"/>
      <c r="C92" s="145">
        <f t="shared" si="6"/>
        <v>5306</v>
      </c>
      <c r="D92" s="154">
        <v>1.65</v>
      </c>
      <c r="E92" s="144"/>
      <c r="F92" s="113">
        <f t="shared" si="7"/>
        <v>8755</v>
      </c>
      <c r="G92" s="154">
        <v>1.74</v>
      </c>
      <c r="H92" s="144"/>
      <c r="I92" s="113">
        <f t="shared" si="8"/>
        <v>9232</v>
      </c>
      <c r="J92" s="113"/>
      <c r="K92" s="155">
        <v>1.78</v>
      </c>
      <c r="L92" s="113"/>
      <c r="M92" s="113">
        <f t="shared" si="9"/>
        <v>9444</v>
      </c>
      <c r="N92" s="113"/>
      <c r="O92" s="148" t="s">
        <v>148</v>
      </c>
      <c r="P92" s="164">
        <v>1569786637.4891768</v>
      </c>
      <c r="Q92" s="153"/>
      <c r="S92" s="115"/>
      <c r="T92" s="115"/>
      <c r="U92" s="163"/>
      <c r="Z92" s="92"/>
      <c r="AA92" s="92"/>
      <c r="AB92" s="92"/>
      <c r="AC92" s="92"/>
      <c r="AD92" s="92"/>
      <c r="AE92" s="92"/>
      <c r="AG92" s="115"/>
    </row>
    <row r="93" spans="1:33">
      <c r="A93" s="166" t="s">
        <v>149</v>
      </c>
      <c r="B93" s="166"/>
      <c r="C93" s="145">
        <f t="shared" si="6"/>
        <v>703</v>
      </c>
      <c r="D93" s="154">
        <v>3.2</v>
      </c>
      <c r="E93" s="166"/>
      <c r="F93" s="113">
        <f t="shared" si="7"/>
        <v>2250</v>
      </c>
      <c r="G93" s="154">
        <v>3.4</v>
      </c>
      <c r="H93" s="166"/>
      <c r="I93" s="113">
        <f t="shared" si="8"/>
        <v>2390</v>
      </c>
      <c r="J93" s="113"/>
      <c r="K93" s="155">
        <v>3.5</v>
      </c>
      <c r="L93" s="113"/>
      <c r="M93" s="113">
        <f t="shared" si="9"/>
        <v>2461</v>
      </c>
      <c r="N93" s="113"/>
      <c r="O93" s="167" t="s">
        <v>150</v>
      </c>
      <c r="P93" s="168">
        <v>758.04754710531631</v>
      </c>
      <c r="Q93" s="168">
        <v>790.46965214820557</v>
      </c>
      <c r="Z93" s="92"/>
      <c r="AA93" s="92"/>
      <c r="AB93" s="92"/>
      <c r="AC93" s="92"/>
      <c r="AD93" s="92"/>
      <c r="AE93" s="92"/>
      <c r="AG93" s="115"/>
    </row>
    <row r="94" spans="1:33">
      <c r="A94" s="166" t="s">
        <v>151</v>
      </c>
      <c r="B94" s="166"/>
      <c r="C94" s="145">
        <f t="shared" si="6"/>
        <v>70.5</v>
      </c>
      <c r="D94" s="169">
        <v>-1.65</v>
      </c>
      <c r="E94" s="166"/>
      <c r="F94" s="113">
        <f t="shared" si="7"/>
        <v>-117</v>
      </c>
      <c r="G94" s="169">
        <v>-1.74</v>
      </c>
      <c r="H94" s="166"/>
      <c r="I94" s="113">
        <f t="shared" si="8"/>
        <v>-123</v>
      </c>
      <c r="J94" s="113"/>
      <c r="K94" s="155">
        <v>-1.78</v>
      </c>
      <c r="L94" s="113"/>
      <c r="M94" s="113">
        <f t="shared" si="9"/>
        <v>-126</v>
      </c>
      <c r="N94" s="113"/>
      <c r="O94" s="167" t="s">
        <v>152</v>
      </c>
      <c r="P94" s="170">
        <v>5.0829239704010987E-2</v>
      </c>
      <c r="Q94" s="170">
        <v>5.3003233875256142E-2</v>
      </c>
      <c r="Z94" s="92"/>
      <c r="AA94" s="92"/>
      <c r="AB94" s="92"/>
      <c r="AC94" s="92"/>
      <c r="AD94" s="92"/>
      <c r="AE94" s="92"/>
      <c r="AG94" s="115"/>
    </row>
    <row r="95" spans="1:33" s="120" customFormat="1" hidden="1">
      <c r="A95" s="119" t="s">
        <v>153</v>
      </c>
      <c r="C95" s="171">
        <f>C90</f>
        <v>706991944.07558155</v>
      </c>
      <c r="D95" s="118"/>
      <c r="E95" s="122"/>
      <c r="F95" s="123"/>
      <c r="G95" s="118">
        <v>0</v>
      </c>
      <c r="H95" s="122"/>
      <c r="I95" s="123"/>
      <c r="J95" s="123"/>
      <c r="K95" s="172">
        <v>0</v>
      </c>
      <c r="L95" s="123"/>
      <c r="M95" s="123"/>
      <c r="N95" s="123"/>
      <c r="O95" s="123"/>
      <c r="P95" s="123"/>
      <c r="Q95" s="123"/>
      <c r="U95" s="122"/>
      <c r="V95" s="122"/>
      <c r="W95" s="122"/>
      <c r="X95" s="122"/>
      <c r="Y95" s="122"/>
      <c r="Z95" s="122"/>
      <c r="AA95" s="122"/>
      <c r="AB95" s="122"/>
      <c r="AC95" s="122"/>
      <c r="AD95" s="122"/>
      <c r="AE95" s="122"/>
      <c r="AG95" s="124"/>
    </row>
    <row r="96" spans="1:33" s="120" customFormat="1" hidden="1">
      <c r="A96" s="119" t="s">
        <v>154</v>
      </c>
      <c r="C96" s="171">
        <f>C91</f>
        <v>843225109.61000884</v>
      </c>
      <c r="D96" s="118"/>
      <c r="E96" s="122"/>
      <c r="F96" s="123"/>
      <c r="G96" s="118">
        <v>0</v>
      </c>
      <c r="H96" s="122"/>
      <c r="I96" s="123"/>
      <c r="J96" s="123"/>
      <c r="K96" s="172">
        <v>0</v>
      </c>
      <c r="L96" s="123"/>
      <c r="M96" s="123"/>
      <c r="N96" s="123"/>
      <c r="O96" s="123"/>
      <c r="P96" s="123"/>
      <c r="Q96" s="123"/>
      <c r="U96" s="122"/>
      <c r="V96" s="122"/>
      <c r="W96" s="122"/>
      <c r="X96" s="122"/>
      <c r="Y96" s="122"/>
      <c r="Z96" s="122"/>
      <c r="AA96" s="122"/>
      <c r="AB96" s="122"/>
      <c r="AC96" s="122"/>
      <c r="AD96" s="122"/>
      <c r="AE96" s="122"/>
      <c r="AG96" s="124"/>
    </row>
    <row r="97" spans="1:33" s="120" customFormat="1" hidden="1">
      <c r="A97" s="173" t="s">
        <v>155</v>
      </c>
      <c r="B97" s="174"/>
      <c r="C97" s="175"/>
      <c r="D97" s="176"/>
      <c r="E97" s="177"/>
      <c r="F97" s="178"/>
      <c r="G97" s="179">
        <v>6.4249999999999998</v>
      </c>
      <c r="H97" s="180" t="s">
        <v>144</v>
      </c>
      <c r="I97" s="178"/>
      <c r="J97" s="178"/>
      <c r="K97" s="181">
        <v>6.4249999999999998</v>
      </c>
      <c r="L97" s="178"/>
      <c r="M97" s="178"/>
      <c r="N97" s="178"/>
      <c r="O97" s="178"/>
      <c r="P97" s="178"/>
      <c r="Q97" s="178"/>
      <c r="U97" s="122"/>
      <c r="V97" s="122"/>
      <c r="W97" s="122"/>
      <c r="X97" s="122"/>
      <c r="Y97" s="122"/>
      <c r="Z97" s="122"/>
      <c r="AA97" s="122"/>
      <c r="AB97" s="122"/>
      <c r="AC97" s="122"/>
      <c r="AD97" s="122"/>
      <c r="AE97" s="122"/>
      <c r="AG97" s="124"/>
    </row>
    <row r="98" spans="1:33" s="120" customFormat="1" hidden="1">
      <c r="A98" s="173" t="s">
        <v>156</v>
      </c>
      <c r="B98" s="174"/>
      <c r="C98" s="175"/>
      <c r="D98" s="176"/>
      <c r="E98" s="177"/>
      <c r="F98" s="178"/>
      <c r="G98" s="179">
        <v>10.166</v>
      </c>
      <c r="H98" s="180" t="s">
        <v>144</v>
      </c>
      <c r="I98" s="178"/>
      <c r="J98" s="178"/>
      <c r="K98" s="181">
        <v>10.166</v>
      </c>
      <c r="L98" s="178"/>
      <c r="M98" s="178"/>
      <c r="N98" s="178"/>
      <c r="O98" s="178"/>
      <c r="P98" s="178"/>
      <c r="Q98" s="178"/>
      <c r="U98" s="122"/>
      <c r="V98" s="122"/>
      <c r="W98" s="122"/>
      <c r="X98" s="122"/>
      <c r="Y98" s="122"/>
      <c r="Z98" s="122"/>
      <c r="AA98" s="122"/>
      <c r="AB98" s="122"/>
      <c r="AC98" s="122"/>
      <c r="AD98" s="122"/>
      <c r="AE98" s="122"/>
      <c r="AG98" s="124"/>
    </row>
    <row r="99" spans="1:33">
      <c r="A99" s="144" t="s">
        <v>157</v>
      </c>
      <c r="B99" s="182"/>
      <c r="C99" s="145">
        <f>C114+C127+C140+C153</f>
        <v>1550217053.6855903</v>
      </c>
      <c r="D99" s="183"/>
      <c r="E99" s="113"/>
      <c r="F99" s="113">
        <f>F114+F127+F140+F153</f>
        <v>129046536</v>
      </c>
      <c r="G99" s="183"/>
      <c r="H99" s="113"/>
      <c r="I99" s="113">
        <f>I114+I127+I140+I153</f>
        <v>143368185</v>
      </c>
      <c r="J99" s="113"/>
      <c r="K99" s="113"/>
      <c r="L99" s="113"/>
      <c r="M99" s="113">
        <f>M114+M127+M140+M153</f>
        <v>146780963</v>
      </c>
      <c r="N99" s="113"/>
      <c r="O99" s="113"/>
      <c r="P99" s="113"/>
      <c r="Q99" s="113"/>
      <c r="Z99" s="92"/>
      <c r="AA99" s="92"/>
      <c r="AB99" s="92"/>
      <c r="AC99" s="92"/>
      <c r="AD99" s="92"/>
      <c r="AE99" s="92"/>
      <c r="AG99" s="115"/>
    </row>
    <row r="100" spans="1:33">
      <c r="A100" s="144" t="s">
        <v>128</v>
      </c>
      <c r="B100" s="184"/>
      <c r="C100" s="185">
        <f>C115+C128+C141+C154</f>
        <v>19569583.803586423</v>
      </c>
      <c r="D100" s="133"/>
      <c r="E100" s="133"/>
      <c r="F100" s="186">
        <f>I100</f>
        <v>1987055.0327333291</v>
      </c>
      <c r="G100" s="133"/>
      <c r="H100" s="133"/>
      <c r="I100" s="185">
        <f>I115+I128+I141+I154</f>
        <v>1987055.0327333291</v>
      </c>
      <c r="J100" s="187"/>
      <c r="K100" s="188"/>
      <c r="L100" s="187"/>
      <c r="M100" s="185">
        <f>M115+M128+M141+M154</f>
        <v>1987055.0327333291</v>
      </c>
      <c r="N100" s="187"/>
      <c r="O100" s="187"/>
      <c r="P100" s="187"/>
      <c r="Q100" s="187"/>
      <c r="Z100" s="92"/>
      <c r="AA100" s="92"/>
      <c r="AB100" s="92"/>
      <c r="AC100" s="92"/>
      <c r="AD100" s="92"/>
      <c r="AE100" s="92"/>
      <c r="AG100" s="115"/>
    </row>
    <row r="101" spans="1:33" ht="16.5" thickBot="1">
      <c r="A101" s="144" t="s">
        <v>158</v>
      </c>
      <c r="B101" s="144"/>
      <c r="C101" s="189">
        <f>C99+C100</f>
        <v>1569786637.4891768</v>
      </c>
      <c r="D101" s="128"/>
      <c r="E101" s="128"/>
      <c r="F101" s="128">
        <f>F99+F100</f>
        <v>131033591.03273334</v>
      </c>
      <c r="G101" s="128"/>
      <c r="H101" s="128"/>
      <c r="I101" s="128">
        <f>I99+I100</f>
        <v>145355240.03273332</v>
      </c>
      <c r="J101" s="128"/>
      <c r="K101" s="128"/>
      <c r="L101" s="128"/>
      <c r="M101" s="128">
        <f>M99+M100</f>
        <v>148768018.03273332</v>
      </c>
      <c r="N101" s="128"/>
      <c r="O101" s="128"/>
      <c r="P101" s="128"/>
      <c r="Q101" s="128"/>
      <c r="Z101" s="92"/>
      <c r="AA101" s="92"/>
      <c r="AB101" s="92"/>
      <c r="AC101" s="92"/>
      <c r="AD101" s="92"/>
      <c r="AE101" s="92"/>
      <c r="AG101" s="115"/>
    </row>
    <row r="102" spans="1:33" ht="16.5" thickTop="1">
      <c r="A102" s="144"/>
      <c r="B102" s="144"/>
      <c r="C102" s="130"/>
      <c r="D102" s="131"/>
      <c r="E102" s="131"/>
      <c r="F102" s="131"/>
      <c r="G102" s="131"/>
      <c r="H102" s="131"/>
      <c r="I102" s="131"/>
      <c r="J102" s="131"/>
      <c r="K102" s="131"/>
      <c r="L102" s="131"/>
      <c r="M102" s="131"/>
      <c r="N102" s="131"/>
      <c r="O102" s="131"/>
      <c r="P102" s="131"/>
      <c r="Q102" s="131"/>
      <c r="Z102" s="92"/>
      <c r="AA102" s="92"/>
      <c r="AB102" s="92"/>
      <c r="AC102" s="92"/>
      <c r="AD102" s="92"/>
      <c r="AE102" s="92"/>
      <c r="AG102" s="115"/>
    </row>
    <row r="103" spans="1:33">
      <c r="A103" s="144"/>
      <c r="B103" s="144"/>
      <c r="C103" s="130"/>
      <c r="D103" s="131"/>
      <c r="E103" s="131"/>
      <c r="F103" s="131"/>
      <c r="G103" s="131"/>
      <c r="H103" s="131"/>
      <c r="I103" s="131"/>
      <c r="J103" s="131"/>
      <c r="K103" s="131"/>
      <c r="L103" s="131"/>
      <c r="M103" s="131"/>
      <c r="N103" s="131"/>
      <c r="O103" s="131"/>
      <c r="P103" s="131"/>
      <c r="Q103" s="131"/>
      <c r="Z103" s="92"/>
      <c r="AA103" s="92"/>
      <c r="AB103" s="92"/>
      <c r="AC103" s="92"/>
      <c r="AD103" s="92"/>
      <c r="AE103" s="92"/>
      <c r="AG103" s="115"/>
    </row>
    <row r="104" spans="1:33" hidden="1">
      <c r="A104" s="144"/>
      <c r="B104" s="190"/>
      <c r="C104" s="145"/>
      <c r="D104" s="144" t="s">
        <v>10</v>
      </c>
      <c r="E104" s="145"/>
      <c r="G104" s="144" t="s">
        <v>10</v>
      </c>
      <c r="H104" s="144"/>
      <c r="K104" s="93" t="s">
        <v>10</v>
      </c>
      <c r="Z104" s="92"/>
      <c r="AA104" s="92"/>
      <c r="AB104" s="92"/>
      <c r="AC104" s="92"/>
      <c r="AD104" s="92"/>
      <c r="AE104" s="92"/>
      <c r="AG104" s="115"/>
    </row>
    <row r="105" spans="1:33" hidden="1">
      <c r="A105" s="143" t="s">
        <v>159</v>
      </c>
      <c r="B105" s="144"/>
      <c r="C105" s="144" t="s">
        <v>10</v>
      </c>
      <c r="D105" s="145"/>
      <c r="E105" s="145"/>
      <c r="F105" s="144"/>
      <c r="G105" s="145"/>
      <c r="H105" s="144"/>
      <c r="I105" s="144"/>
      <c r="J105" s="144"/>
      <c r="K105" s="145"/>
      <c r="L105" s="144"/>
      <c r="M105" s="144"/>
      <c r="N105" s="144"/>
      <c r="O105" s="144"/>
      <c r="P105" s="144"/>
      <c r="Q105" s="144"/>
      <c r="R105" s="144"/>
      <c r="T105" s="92"/>
      <c r="U105" s="92"/>
      <c r="V105" s="92"/>
      <c r="W105" s="92"/>
      <c r="X105" s="92"/>
      <c r="Y105" s="92"/>
      <c r="Z105" s="92"/>
      <c r="AA105" s="92"/>
      <c r="AB105" s="92"/>
      <c r="AC105" s="92"/>
      <c r="AD105" s="92"/>
      <c r="AE105" s="92"/>
      <c r="AG105" s="115"/>
    </row>
    <row r="106" spans="1:33" hidden="1">
      <c r="A106" s="144" t="s">
        <v>160</v>
      </c>
      <c r="B106" s="144"/>
      <c r="C106" s="144" t="s">
        <v>10</v>
      </c>
      <c r="D106" s="145"/>
      <c r="E106" s="145"/>
      <c r="F106" s="144"/>
      <c r="G106" s="145"/>
      <c r="H106" s="144"/>
      <c r="I106" s="144"/>
      <c r="J106" s="144"/>
      <c r="K106" s="145"/>
      <c r="L106" s="144"/>
      <c r="M106" s="144"/>
      <c r="N106" s="144"/>
      <c r="O106" s="144"/>
      <c r="P106" s="144"/>
      <c r="Q106" s="144"/>
      <c r="R106" s="92"/>
      <c r="S106" s="92"/>
      <c r="T106" s="92"/>
      <c r="U106" s="92"/>
      <c r="V106" s="92"/>
      <c r="W106" s="92"/>
      <c r="X106" s="92"/>
      <c r="Y106" s="92"/>
      <c r="Z106" s="92"/>
      <c r="AA106" s="92"/>
      <c r="AB106" s="92"/>
      <c r="AC106" s="92"/>
      <c r="AD106" s="92"/>
      <c r="AE106" s="92"/>
      <c r="AG106" s="115"/>
    </row>
    <row r="107" spans="1:33" hidden="1">
      <c r="A107" s="191" t="s">
        <v>161</v>
      </c>
      <c r="B107" s="144"/>
      <c r="C107" s="144"/>
      <c r="D107" s="145"/>
      <c r="E107" s="145"/>
      <c r="F107" s="144"/>
      <c r="G107" s="145"/>
      <c r="H107" s="144"/>
      <c r="I107" s="144"/>
      <c r="J107" s="144"/>
      <c r="K107" s="145"/>
      <c r="L107" s="144"/>
      <c r="M107" s="144"/>
      <c r="N107" s="144"/>
      <c r="O107" s="144"/>
      <c r="P107" s="144"/>
      <c r="Q107" s="144"/>
      <c r="R107" s="92"/>
      <c r="S107" s="92"/>
      <c r="T107" s="92"/>
      <c r="U107" s="92"/>
      <c r="V107" s="92"/>
      <c r="W107" s="92"/>
      <c r="X107" s="92"/>
      <c r="Y107" s="92"/>
      <c r="Z107" s="92"/>
      <c r="AA107" s="92"/>
      <c r="AB107" s="92"/>
      <c r="AC107" s="92"/>
      <c r="AD107" s="92"/>
      <c r="AE107" s="92"/>
      <c r="AG107" s="115"/>
    </row>
    <row r="108" spans="1:33" hidden="1">
      <c r="A108" s="144" t="s">
        <v>141</v>
      </c>
      <c r="B108" s="144"/>
      <c r="C108" s="145">
        <v>1190382.0735483039</v>
      </c>
      <c r="D108" s="154">
        <v>6</v>
      </c>
      <c r="E108" s="144"/>
      <c r="F108" s="113">
        <f>ROUND(D108*$C108,0)</f>
        <v>7142292</v>
      </c>
      <c r="G108" s="154">
        <f>$G$89</f>
        <v>7.75</v>
      </c>
      <c r="H108" s="144"/>
      <c r="I108" s="113">
        <f>ROUND(G108*C108,0)</f>
        <v>9225461</v>
      </c>
      <c r="J108" s="113"/>
      <c r="K108" s="154">
        <f>$K$89</f>
        <v>7.75</v>
      </c>
      <c r="L108" s="113"/>
      <c r="M108" s="113">
        <f>ROUND(K108*C108,0)</f>
        <v>9225461</v>
      </c>
      <c r="N108" s="113"/>
      <c r="O108" s="113"/>
      <c r="P108" s="113"/>
      <c r="Q108" s="113"/>
      <c r="R108" s="92"/>
      <c r="S108" s="92"/>
      <c r="T108" s="92"/>
      <c r="U108" s="92"/>
      <c r="V108" s="92"/>
      <c r="W108" s="92"/>
      <c r="X108" s="92"/>
      <c r="Y108" s="92"/>
      <c r="Z108" s="92"/>
      <c r="AA108" s="92"/>
      <c r="AB108" s="92"/>
      <c r="AC108" s="92"/>
      <c r="AD108" s="92"/>
      <c r="AE108" s="92"/>
      <c r="AG108" s="115"/>
    </row>
    <row r="109" spans="1:33" hidden="1">
      <c r="A109" s="144" t="s">
        <v>143</v>
      </c>
      <c r="B109" s="144"/>
      <c r="C109" s="145">
        <v>664551696.22316003</v>
      </c>
      <c r="D109" s="159">
        <v>5.9489999999999998</v>
      </c>
      <c r="E109" s="144" t="s">
        <v>144</v>
      </c>
      <c r="F109" s="113">
        <f>ROUND(D109*$C109/100,0)</f>
        <v>39534180</v>
      </c>
      <c r="G109" s="159">
        <f>$G$90</f>
        <v>6.548</v>
      </c>
      <c r="H109" s="144" t="s">
        <v>144</v>
      </c>
      <c r="I109" s="113">
        <f>ROUND(C109*G109/100,0)</f>
        <v>43514845</v>
      </c>
      <c r="J109" s="113"/>
      <c r="K109" s="159">
        <f>$K$90</f>
        <v>6.7170000000000005</v>
      </c>
      <c r="L109" s="113"/>
      <c r="M109" s="113">
        <f>ROUND(C109*K109/100,0)</f>
        <v>44637937</v>
      </c>
      <c r="N109" s="113"/>
      <c r="O109" s="113"/>
      <c r="P109" s="113"/>
      <c r="Q109" s="113"/>
      <c r="R109" s="92"/>
      <c r="S109" s="92"/>
      <c r="T109" s="92"/>
      <c r="U109" s="92"/>
      <c r="V109" s="92"/>
      <c r="W109" s="92"/>
      <c r="X109" s="92"/>
      <c r="Y109" s="92"/>
      <c r="Z109" s="92"/>
      <c r="AA109" s="92"/>
      <c r="AB109" s="92"/>
      <c r="AC109" s="92"/>
      <c r="AD109" s="92"/>
      <c r="AE109" s="92"/>
      <c r="AG109" s="115"/>
    </row>
    <row r="110" spans="1:33" hidden="1">
      <c r="A110" s="144" t="s">
        <v>145</v>
      </c>
      <c r="B110" s="145"/>
      <c r="C110" s="145">
        <v>794267679.4665302</v>
      </c>
      <c r="D110" s="159">
        <v>9.4159999999999986</v>
      </c>
      <c r="E110" s="144" t="s">
        <v>144</v>
      </c>
      <c r="F110" s="113">
        <f>ROUND(D110*$C110/100,0)</f>
        <v>74788245</v>
      </c>
      <c r="G110" s="159">
        <f>$G$91</f>
        <v>10.35</v>
      </c>
      <c r="H110" s="144" t="s">
        <v>144</v>
      </c>
      <c r="I110" s="113">
        <f>ROUND(C110*G110/100,0)</f>
        <v>82206705</v>
      </c>
      <c r="J110" s="113"/>
      <c r="K110" s="159">
        <f>$K$91</f>
        <v>10.613</v>
      </c>
      <c r="L110" s="113"/>
      <c r="M110" s="113">
        <f>ROUND(C110*K110/100,0)</f>
        <v>84295629</v>
      </c>
      <c r="N110" s="113"/>
      <c r="O110" s="113"/>
      <c r="P110" s="113"/>
      <c r="Q110" s="113"/>
      <c r="R110" s="92"/>
      <c r="S110" s="92"/>
      <c r="T110" s="92"/>
      <c r="U110" s="92"/>
      <c r="V110" s="92"/>
      <c r="W110" s="92"/>
      <c r="X110" s="92"/>
      <c r="Y110" s="92"/>
      <c r="Z110" s="92"/>
      <c r="AA110" s="92"/>
      <c r="AB110" s="92"/>
      <c r="AC110" s="92"/>
      <c r="AD110" s="92"/>
      <c r="AE110" s="92"/>
      <c r="AG110" s="115"/>
    </row>
    <row r="111" spans="1:33" hidden="1">
      <c r="A111" s="144" t="s">
        <v>147</v>
      </c>
      <c r="B111" s="144"/>
      <c r="C111" s="145">
        <v>0</v>
      </c>
      <c r="D111" s="154">
        <v>1.65</v>
      </c>
      <c r="E111" s="144"/>
      <c r="F111" s="113">
        <f>ROUND(D111*$C111,0)</f>
        <v>0</v>
      </c>
      <c r="G111" s="154">
        <f>$G$92</f>
        <v>1.74</v>
      </c>
      <c r="H111" s="144"/>
      <c r="I111" s="113">
        <v>0</v>
      </c>
      <c r="J111" s="113"/>
      <c r="K111" s="154">
        <f>$K$92</f>
        <v>1.78</v>
      </c>
      <c r="L111" s="113"/>
      <c r="M111" s="113">
        <v>0</v>
      </c>
      <c r="N111" s="113"/>
      <c r="O111" s="113"/>
      <c r="P111" s="113"/>
      <c r="Q111" s="113"/>
      <c r="R111" s="92"/>
      <c r="S111" s="92"/>
      <c r="T111" s="92"/>
      <c r="U111" s="92"/>
      <c r="V111" s="92"/>
      <c r="W111" s="92"/>
      <c r="X111" s="92"/>
      <c r="Y111" s="92"/>
      <c r="Z111" s="92"/>
      <c r="AA111" s="92"/>
      <c r="AB111" s="92"/>
      <c r="AC111" s="92"/>
      <c r="AD111" s="92"/>
      <c r="AE111" s="92"/>
      <c r="AG111" s="115"/>
    </row>
    <row r="112" spans="1:33" hidden="1">
      <c r="A112" s="166" t="s">
        <v>149</v>
      </c>
      <c r="B112" s="166"/>
      <c r="C112" s="145">
        <v>0</v>
      </c>
      <c r="D112" s="154">
        <v>3.2</v>
      </c>
      <c r="E112" s="166"/>
      <c r="F112" s="113">
        <f>ROUND(D112*$C112,0)</f>
        <v>0</v>
      </c>
      <c r="G112" s="154">
        <f>$G$93</f>
        <v>3.4</v>
      </c>
      <c r="H112" s="166"/>
      <c r="I112" s="113">
        <v>0</v>
      </c>
      <c r="J112" s="113"/>
      <c r="K112" s="154">
        <f>$K$93</f>
        <v>3.5</v>
      </c>
      <c r="L112" s="113"/>
      <c r="M112" s="113">
        <v>0</v>
      </c>
      <c r="N112" s="113"/>
      <c r="O112" s="113"/>
      <c r="P112" s="113"/>
      <c r="Q112" s="113"/>
      <c r="R112" s="92"/>
      <c r="S112" s="92"/>
      <c r="T112" s="92"/>
      <c r="U112" s="92"/>
      <c r="V112" s="92"/>
      <c r="W112" s="92"/>
      <c r="X112" s="92"/>
      <c r="Y112" s="92"/>
      <c r="Z112" s="92"/>
      <c r="AA112" s="92"/>
      <c r="AB112" s="92"/>
      <c r="AC112" s="92"/>
      <c r="AD112" s="92"/>
      <c r="AE112" s="92"/>
      <c r="AG112" s="115"/>
    </row>
    <row r="113" spans="1:33" hidden="1">
      <c r="A113" s="166" t="s">
        <v>151</v>
      </c>
      <c r="B113" s="166"/>
      <c r="C113" s="145">
        <v>0</v>
      </c>
      <c r="D113" s="169">
        <v>-1.65</v>
      </c>
      <c r="E113" s="166"/>
      <c r="F113" s="113">
        <f>ROUND(D113*$C113,0)</f>
        <v>0</v>
      </c>
      <c r="G113" s="169">
        <f>$G$94</f>
        <v>-1.74</v>
      </c>
      <c r="H113" s="166"/>
      <c r="I113" s="113">
        <v>0</v>
      </c>
      <c r="J113" s="113"/>
      <c r="K113" s="169">
        <f>$K$94</f>
        <v>-1.78</v>
      </c>
      <c r="L113" s="113"/>
      <c r="M113" s="113">
        <v>0</v>
      </c>
      <c r="N113" s="113"/>
      <c r="O113" s="113"/>
      <c r="P113" s="113"/>
      <c r="Q113" s="113"/>
      <c r="R113" s="92"/>
      <c r="S113" s="92"/>
      <c r="T113" s="92"/>
      <c r="U113" s="92"/>
      <c r="V113" s="92"/>
      <c r="W113" s="92"/>
      <c r="X113" s="92"/>
      <c r="Y113" s="92"/>
      <c r="Z113" s="92"/>
      <c r="AA113" s="92"/>
      <c r="AB113" s="92"/>
      <c r="AC113" s="92"/>
      <c r="AD113" s="92"/>
      <c r="AE113" s="92"/>
      <c r="AG113" s="115"/>
    </row>
    <row r="114" spans="1:33" hidden="1">
      <c r="A114" s="144" t="s">
        <v>157</v>
      </c>
      <c r="B114" s="182"/>
      <c r="C114" s="145">
        <f>SUM(C109:C110)</f>
        <v>1458819375.6896901</v>
      </c>
      <c r="D114" s="183"/>
      <c r="E114" s="113"/>
      <c r="F114" s="113">
        <f>SUM(F108:F113)</f>
        <v>121464717</v>
      </c>
      <c r="G114" s="183"/>
      <c r="H114" s="113"/>
      <c r="I114" s="113">
        <f>SUM(I108:I113)</f>
        <v>134947011</v>
      </c>
      <c r="J114" s="113"/>
      <c r="K114" s="113"/>
      <c r="L114" s="113"/>
      <c r="M114" s="113">
        <f>SUM(M108:M113)</f>
        <v>138159027</v>
      </c>
      <c r="N114" s="113"/>
      <c r="O114" s="113"/>
      <c r="P114" s="113"/>
      <c r="Q114" s="113"/>
      <c r="R114" s="92"/>
      <c r="S114" s="92"/>
      <c r="T114" s="92"/>
      <c r="U114" s="92"/>
      <c r="V114" s="92"/>
      <c r="W114" s="92"/>
      <c r="X114" s="92"/>
      <c r="Y114" s="92"/>
      <c r="Z114" s="92"/>
      <c r="AA114" s="92"/>
      <c r="AB114" s="92"/>
      <c r="AC114" s="92"/>
      <c r="AD114" s="92"/>
      <c r="AE114" s="92"/>
      <c r="AG114" s="115"/>
    </row>
    <row r="115" spans="1:33" hidden="1">
      <c r="A115" s="144" t="s">
        <v>128</v>
      </c>
      <c r="B115" s="184"/>
      <c r="C115" s="192">
        <v>18426169.205008153</v>
      </c>
      <c r="D115" s="133"/>
      <c r="E115" s="133"/>
      <c r="F115" s="186">
        <f>I115</f>
        <v>1871290.0371091876</v>
      </c>
      <c r="G115" s="133"/>
      <c r="H115" s="133"/>
      <c r="I115" s="185">
        <v>1871290.0371091876</v>
      </c>
      <c r="J115" s="187"/>
      <c r="K115" s="188"/>
      <c r="L115" s="187"/>
      <c r="M115" s="185">
        <v>1871290.0371091876</v>
      </c>
      <c r="N115" s="187"/>
      <c r="O115" s="187"/>
      <c r="P115" s="187"/>
      <c r="Q115" s="187"/>
      <c r="R115" s="92"/>
      <c r="S115" s="92"/>
      <c r="T115" s="92"/>
      <c r="U115" s="92"/>
      <c r="V115" s="92"/>
      <c r="W115" s="92"/>
      <c r="X115" s="92"/>
      <c r="Y115" s="92"/>
      <c r="Z115" s="92"/>
      <c r="AA115" s="92"/>
      <c r="AB115" s="92"/>
      <c r="AC115" s="92"/>
      <c r="AD115" s="92"/>
      <c r="AE115" s="92"/>
      <c r="AG115" s="115"/>
    </row>
    <row r="116" spans="1:33" ht="16.5" hidden="1" thickBot="1">
      <c r="A116" s="144" t="s">
        <v>158</v>
      </c>
      <c r="B116" s="144"/>
      <c r="C116" s="189">
        <f>C114+C115</f>
        <v>1477245544.8946984</v>
      </c>
      <c r="D116" s="128"/>
      <c r="E116" s="128"/>
      <c r="F116" s="128">
        <f>F114+F115</f>
        <v>123336007.03710918</v>
      </c>
      <c r="G116" s="128"/>
      <c r="H116" s="128"/>
      <c r="I116" s="128">
        <f>SUM(I114:I115)</f>
        <v>136818301.0371092</v>
      </c>
      <c r="J116" s="128"/>
      <c r="K116" s="128"/>
      <c r="L116" s="128"/>
      <c r="M116" s="128">
        <f>SUM(M114:M115)</f>
        <v>140030317.0371092</v>
      </c>
      <c r="N116" s="128"/>
      <c r="O116" s="128"/>
      <c r="P116" s="128"/>
      <c r="Q116" s="128"/>
      <c r="R116" s="92"/>
      <c r="S116" s="92"/>
      <c r="T116" s="92"/>
      <c r="U116" s="92"/>
      <c r="V116" s="92"/>
      <c r="W116" s="92"/>
      <c r="X116" s="92"/>
      <c r="Y116" s="92"/>
      <c r="Z116" s="92"/>
      <c r="AA116" s="92"/>
      <c r="AB116" s="92"/>
      <c r="AC116" s="92"/>
      <c r="AD116" s="92"/>
      <c r="AE116" s="92"/>
      <c r="AG116" s="115"/>
    </row>
    <row r="117" spans="1:33" hidden="1">
      <c r="A117" s="144"/>
      <c r="B117" s="190"/>
      <c r="C117" s="145"/>
      <c r="D117" s="144" t="s">
        <v>10</v>
      </c>
      <c r="E117" s="145"/>
      <c r="G117" s="144" t="s">
        <v>10</v>
      </c>
      <c r="H117" s="144"/>
      <c r="I117" s="115" t="s">
        <v>10</v>
      </c>
      <c r="J117" s="115"/>
      <c r="K117" s="93" t="s">
        <v>10</v>
      </c>
      <c r="L117" s="115"/>
      <c r="M117" s="115" t="s">
        <v>10</v>
      </c>
      <c r="N117" s="115"/>
      <c r="O117" s="115"/>
      <c r="P117" s="115"/>
      <c r="Q117" s="115"/>
      <c r="R117" s="92"/>
      <c r="S117" s="92"/>
      <c r="T117" s="92"/>
      <c r="U117" s="92"/>
      <c r="V117" s="92"/>
      <c r="W117" s="92"/>
      <c r="X117" s="92"/>
      <c r="Y117" s="92"/>
      <c r="Z117" s="92"/>
      <c r="AA117" s="92"/>
      <c r="AB117" s="92"/>
      <c r="AC117" s="92"/>
      <c r="AD117" s="92"/>
      <c r="AE117" s="92"/>
      <c r="AG117" s="115"/>
    </row>
    <row r="118" spans="1:33" hidden="1">
      <c r="A118" s="143" t="s">
        <v>162</v>
      </c>
      <c r="B118" s="144"/>
      <c r="C118" s="144" t="s">
        <v>10</v>
      </c>
      <c r="D118" s="145"/>
      <c r="E118" s="145"/>
      <c r="F118" s="144"/>
      <c r="G118" s="145"/>
      <c r="H118" s="144"/>
      <c r="I118" s="144"/>
      <c r="J118" s="144"/>
      <c r="K118" s="145"/>
      <c r="L118" s="144"/>
      <c r="M118" s="144"/>
      <c r="N118" s="144"/>
      <c r="O118" s="144"/>
      <c r="P118" s="144"/>
      <c r="Q118" s="144"/>
      <c r="R118" s="92"/>
      <c r="S118" s="92"/>
      <c r="T118" s="92"/>
      <c r="U118" s="92"/>
      <c r="V118" s="92"/>
      <c r="W118" s="92"/>
      <c r="X118" s="92"/>
      <c r="Y118" s="92"/>
      <c r="Z118" s="92"/>
      <c r="AA118" s="92"/>
      <c r="AB118" s="92"/>
      <c r="AC118" s="92"/>
      <c r="AD118" s="92"/>
      <c r="AE118" s="92"/>
      <c r="AG118" s="115"/>
    </row>
    <row r="119" spans="1:33" hidden="1">
      <c r="A119" s="144" t="s">
        <v>160</v>
      </c>
      <c r="B119" s="144"/>
      <c r="C119" s="144"/>
      <c r="D119" s="145"/>
      <c r="E119" s="145"/>
      <c r="F119" s="144"/>
      <c r="G119" s="145"/>
      <c r="H119" s="144"/>
      <c r="I119" s="144"/>
      <c r="J119" s="144"/>
      <c r="K119" s="145"/>
      <c r="L119" s="144"/>
      <c r="M119" s="144"/>
      <c r="N119" s="144"/>
      <c r="O119" s="144"/>
      <c r="P119" s="144"/>
      <c r="Q119" s="144"/>
      <c r="R119" s="92"/>
      <c r="S119" s="92"/>
      <c r="T119" s="92"/>
      <c r="U119" s="92"/>
      <c r="V119" s="92"/>
      <c r="W119" s="92"/>
      <c r="X119" s="92"/>
      <c r="Y119" s="92"/>
      <c r="Z119" s="92"/>
      <c r="AA119" s="92"/>
      <c r="AB119" s="92"/>
      <c r="AC119" s="92"/>
      <c r="AD119" s="92"/>
      <c r="AE119" s="92"/>
      <c r="AG119" s="115"/>
    </row>
    <row r="120" spans="1:33" hidden="1">
      <c r="A120" s="151"/>
      <c r="B120" s="144"/>
      <c r="C120" s="144"/>
      <c r="D120" s="145"/>
      <c r="E120" s="145"/>
      <c r="F120" s="144"/>
      <c r="G120" s="145"/>
      <c r="H120" s="144"/>
      <c r="I120" s="144"/>
      <c r="J120" s="144"/>
      <c r="K120" s="145"/>
      <c r="L120" s="144"/>
      <c r="M120" s="144"/>
      <c r="N120" s="144"/>
      <c r="O120" s="144"/>
      <c r="P120" s="144"/>
      <c r="Q120" s="144"/>
      <c r="R120" s="92"/>
      <c r="S120" s="92"/>
      <c r="T120" s="92"/>
      <c r="U120" s="92"/>
      <c r="V120" s="92"/>
      <c r="W120" s="92"/>
      <c r="X120" s="92"/>
      <c r="Y120" s="92"/>
      <c r="Z120" s="92"/>
      <c r="AA120" s="92"/>
      <c r="AB120" s="92"/>
      <c r="AC120" s="92"/>
      <c r="AD120" s="92"/>
      <c r="AE120" s="92"/>
      <c r="AG120" s="115"/>
    </row>
    <row r="121" spans="1:33" hidden="1">
      <c r="A121" s="144" t="s">
        <v>141</v>
      </c>
      <c r="B121" s="144"/>
      <c r="C121" s="145">
        <v>71521.491612903294</v>
      </c>
      <c r="D121" s="154">
        <v>6</v>
      </c>
      <c r="E121" s="144"/>
      <c r="F121" s="113">
        <f>ROUND(D121*$C121,0)</f>
        <v>429129</v>
      </c>
      <c r="G121" s="154">
        <f>$G$89</f>
        <v>7.75</v>
      </c>
      <c r="H121" s="144"/>
      <c r="I121" s="113">
        <f>ROUND(G121*C121,0)</f>
        <v>554292</v>
      </c>
      <c r="J121" s="113"/>
      <c r="K121" s="154">
        <f>$K$89</f>
        <v>7.75</v>
      </c>
      <c r="L121" s="113"/>
      <c r="M121" s="113">
        <f>ROUND(K121*C121,0)</f>
        <v>554292</v>
      </c>
      <c r="N121" s="113"/>
      <c r="O121" s="113"/>
      <c r="P121" s="113"/>
      <c r="Q121" s="113"/>
      <c r="R121" s="92"/>
      <c r="S121" s="92"/>
      <c r="T121" s="92"/>
      <c r="U121" s="92"/>
      <c r="V121" s="92"/>
      <c r="W121" s="92"/>
      <c r="X121" s="92"/>
      <c r="Y121" s="92"/>
      <c r="Z121" s="92"/>
      <c r="AA121" s="92"/>
      <c r="AB121" s="92"/>
      <c r="AC121" s="92"/>
      <c r="AD121" s="92"/>
      <c r="AE121" s="92"/>
      <c r="AG121" s="115"/>
    </row>
    <row r="122" spans="1:33" hidden="1">
      <c r="A122" s="144" t="s">
        <v>143</v>
      </c>
      <c r="B122" s="144"/>
      <c r="C122" s="145">
        <v>41755519.776553854</v>
      </c>
      <c r="D122" s="159">
        <v>5.9489999999999998</v>
      </c>
      <c r="E122" s="144" t="s">
        <v>144</v>
      </c>
      <c r="F122" s="113">
        <f>ROUND(D122*$C122/100,0)</f>
        <v>2484036</v>
      </c>
      <c r="G122" s="159">
        <f>$G$90</f>
        <v>6.548</v>
      </c>
      <c r="H122" s="144" t="s">
        <v>144</v>
      </c>
      <c r="I122" s="113">
        <f>ROUND(C122*G122/100,0)</f>
        <v>2734151</v>
      </c>
      <c r="J122" s="113"/>
      <c r="K122" s="159">
        <f>$K$90</f>
        <v>6.7170000000000005</v>
      </c>
      <c r="L122" s="113"/>
      <c r="M122" s="113">
        <f>ROUND(C122*K122/100,0)</f>
        <v>2804718</v>
      </c>
      <c r="N122" s="113"/>
      <c r="O122" s="113"/>
      <c r="P122" s="113"/>
      <c r="Q122" s="113"/>
      <c r="R122" s="92"/>
      <c r="S122" s="92"/>
      <c r="T122" s="92"/>
      <c r="U122" s="92"/>
      <c r="V122" s="92"/>
      <c r="W122" s="92"/>
      <c r="X122" s="92"/>
      <c r="Y122" s="92"/>
      <c r="Z122" s="92"/>
      <c r="AA122" s="92"/>
      <c r="AB122" s="92"/>
      <c r="AC122" s="92"/>
      <c r="AD122" s="92"/>
      <c r="AE122" s="92"/>
      <c r="AG122" s="115"/>
    </row>
    <row r="123" spans="1:33" hidden="1">
      <c r="A123" s="144" t="s">
        <v>145</v>
      </c>
      <c r="B123" s="144"/>
      <c r="C123" s="145">
        <v>47018320.003545634</v>
      </c>
      <c r="D123" s="159">
        <v>9.4159999999999986</v>
      </c>
      <c r="E123" s="144" t="s">
        <v>144</v>
      </c>
      <c r="F123" s="113">
        <f>ROUND(D123*$C123/100,0)</f>
        <v>4427245</v>
      </c>
      <c r="G123" s="159">
        <f>$G$91</f>
        <v>10.35</v>
      </c>
      <c r="H123" s="144" t="s">
        <v>144</v>
      </c>
      <c r="I123" s="113">
        <f>ROUND(C123*G123/100,0)</f>
        <v>4866396</v>
      </c>
      <c r="J123" s="113"/>
      <c r="K123" s="159">
        <f>$K$91</f>
        <v>10.613</v>
      </c>
      <c r="L123" s="113"/>
      <c r="M123" s="113">
        <f>ROUND(C123*K123/100,0)</f>
        <v>4990054</v>
      </c>
      <c r="N123" s="113"/>
      <c r="O123" s="113"/>
      <c r="P123" s="113"/>
      <c r="Q123" s="113"/>
      <c r="R123" s="92"/>
      <c r="S123" s="92"/>
      <c r="T123" s="92"/>
      <c r="U123" s="92"/>
      <c r="V123" s="92"/>
      <c r="W123" s="92"/>
      <c r="X123" s="92"/>
      <c r="Y123" s="92"/>
      <c r="Z123" s="92"/>
      <c r="AA123" s="92"/>
      <c r="AB123" s="92"/>
      <c r="AC123" s="92"/>
      <c r="AD123" s="92"/>
      <c r="AE123" s="92"/>
      <c r="AG123" s="115"/>
    </row>
    <row r="124" spans="1:33" hidden="1">
      <c r="A124" s="144" t="s">
        <v>147</v>
      </c>
      <c r="B124" s="144"/>
      <c r="C124" s="145">
        <v>0</v>
      </c>
      <c r="D124" s="154">
        <v>1.65</v>
      </c>
      <c r="E124" s="144"/>
      <c r="F124" s="113">
        <f>ROUND(D124*$C124,0)</f>
        <v>0</v>
      </c>
      <c r="G124" s="154">
        <f>$G$92</f>
        <v>1.74</v>
      </c>
      <c r="H124" s="144"/>
      <c r="I124" s="113">
        <v>0</v>
      </c>
      <c r="J124" s="113"/>
      <c r="K124" s="154">
        <f>$K$92</f>
        <v>1.78</v>
      </c>
      <c r="L124" s="113"/>
      <c r="M124" s="113">
        <v>0</v>
      </c>
      <c r="N124" s="113"/>
      <c r="O124" s="113"/>
      <c r="P124" s="113"/>
      <c r="Q124" s="113"/>
      <c r="R124" s="92"/>
      <c r="S124" s="92"/>
      <c r="T124" s="92"/>
      <c r="U124" s="92"/>
      <c r="V124" s="92"/>
      <c r="W124" s="92"/>
      <c r="X124" s="92"/>
      <c r="Y124" s="92"/>
      <c r="Z124" s="92"/>
      <c r="AA124" s="92"/>
      <c r="AB124" s="92"/>
      <c r="AC124" s="92"/>
      <c r="AD124" s="92"/>
      <c r="AE124" s="92"/>
      <c r="AG124" s="115"/>
    </row>
    <row r="125" spans="1:33" hidden="1">
      <c r="A125" s="166" t="s">
        <v>149</v>
      </c>
      <c r="B125" s="166"/>
      <c r="C125" s="145">
        <v>0</v>
      </c>
      <c r="D125" s="154">
        <v>3.2</v>
      </c>
      <c r="E125" s="166"/>
      <c r="F125" s="113">
        <f>ROUND(D125*$C125,0)</f>
        <v>0</v>
      </c>
      <c r="G125" s="154">
        <f>$G$93</f>
        <v>3.4</v>
      </c>
      <c r="H125" s="166"/>
      <c r="I125" s="113">
        <v>0</v>
      </c>
      <c r="J125" s="113"/>
      <c r="K125" s="154">
        <f>$K$93</f>
        <v>3.5</v>
      </c>
      <c r="L125" s="113"/>
      <c r="M125" s="113">
        <v>0</v>
      </c>
      <c r="N125" s="113"/>
      <c r="O125" s="113"/>
      <c r="P125" s="113"/>
      <c r="Q125" s="113"/>
      <c r="R125" s="92"/>
      <c r="S125" s="92"/>
      <c r="T125" s="92"/>
      <c r="U125" s="92"/>
      <c r="V125" s="92"/>
      <c r="W125" s="92"/>
      <c r="X125" s="92"/>
      <c r="Y125" s="92"/>
      <c r="Z125" s="92"/>
      <c r="AA125" s="92"/>
      <c r="AB125" s="92"/>
      <c r="AC125" s="92"/>
      <c r="AD125" s="92"/>
      <c r="AE125" s="92"/>
      <c r="AG125" s="115"/>
    </row>
    <row r="126" spans="1:33" hidden="1">
      <c r="A126" s="166" t="s">
        <v>151</v>
      </c>
      <c r="B126" s="166"/>
      <c r="C126" s="145">
        <v>0</v>
      </c>
      <c r="D126" s="169">
        <v>-1.65</v>
      </c>
      <c r="E126" s="166"/>
      <c r="F126" s="113">
        <f>ROUND(D126*$C126,0)</f>
        <v>0</v>
      </c>
      <c r="G126" s="169">
        <f>$G$94</f>
        <v>-1.74</v>
      </c>
      <c r="H126" s="166"/>
      <c r="I126" s="113">
        <v>0</v>
      </c>
      <c r="J126" s="113"/>
      <c r="K126" s="169">
        <f>$K$94</f>
        <v>-1.78</v>
      </c>
      <c r="L126" s="113"/>
      <c r="M126" s="113">
        <v>0</v>
      </c>
      <c r="N126" s="113"/>
      <c r="O126" s="113"/>
      <c r="P126" s="113"/>
      <c r="Q126" s="113"/>
      <c r="R126" s="92"/>
      <c r="S126" s="92"/>
      <c r="T126" s="92"/>
      <c r="U126" s="92"/>
      <c r="V126" s="92"/>
      <c r="W126" s="92"/>
      <c r="X126" s="92"/>
      <c r="Y126" s="92"/>
      <c r="Z126" s="92"/>
      <c r="AA126" s="92"/>
      <c r="AB126" s="92"/>
      <c r="AC126" s="92"/>
      <c r="AD126" s="92"/>
      <c r="AE126" s="92"/>
      <c r="AG126" s="115"/>
    </row>
    <row r="127" spans="1:33" hidden="1">
      <c r="A127" s="144" t="s">
        <v>157</v>
      </c>
      <c r="B127" s="144"/>
      <c r="C127" s="145">
        <f>SUM(C122:C123)</f>
        <v>88773839.780099481</v>
      </c>
      <c r="D127" s="183"/>
      <c r="E127" s="113"/>
      <c r="F127" s="113">
        <f>SUM(F121:F126)</f>
        <v>7340410</v>
      </c>
      <c r="G127" s="183"/>
      <c r="H127" s="113"/>
      <c r="I127" s="113">
        <f>SUM(I121:I126)</f>
        <v>8154839</v>
      </c>
      <c r="J127" s="113"/>
      <c r="K127" s="113"/>
      <c r="L127" s="113"/>
      <c r="M127" s="113">
        <f>SUM(M121:M126)</f>
        <v>8349064</v>
      </c>
      <c r="N127" s="113"/>
      <c r="O127" s="113"/>
      <c r="P127" s="113"/>
      <c r="Q127" s="113"/>
      <c r="R127" s="92"/>
      <c r="S127" s="92"/>
      <c r="T127" s="92"/>
      <c r="U127" s="92"/>
      <c r="V127" s="92"/>
      <c r="W127" s="92"/>
      <c r="X127" s="92"/>
      <c r="Y127" s="92"/>
      <c r="Z127" s="92"/>
      <c r="AA127" s="92"/>
      <c r="AB127" s="92"/>
      <c r="AC127" s="92"/>
      <c r="AD127" s="92"/>
      <c r="AE127" s="92"/>
      <c r="AG127" s="115"/>
    </row>
    <row r="128" spans="1:33" hidden="1">
      <c r="A128" s="144" t="s">
        <v>128</v>
      </c>
      <c r="B128" s="144"/>
      <c r="C128" s="192">
        <v>1109915.5774999433</v>
      </c>
      <c r="D128" s="133"/>
      <c r="E128" s="133"/>
      <c r="F128" s="186">
        <f>I128</f>
        <v>112036.90433211296</v>
      </c>
      <c r="G128" s="133"/>
      <c r="H128" s="133"/>
      <c r="I128" s="185">
        <v>112036.90433211296</v>
      </c>
      <c r="J128" s="187"/>
      <c r="K128" s="188"/>
      <c r="L128" s="187"/>
      <c r="M128" s="185">
        <v>112036.90433211296</v>
      </c>
      <c r="N128" s="187"/>
      <c r="O128" s="187"/>
      <c r="P128" s="187"/>
      <c r="Q128" s="187"/>
      <c r="R128" s="92"/>
      <c r="S128" s="92"/>
      <c r="T128" s="92"/>
      <c r="U128" s="92"/>
      <c r="V128" s="92"/>
      <c r="W128" s="92"/>
      <c r="X128" s="92"/>
      <c r="Y128" s="92"/>
      <c r="Z128" s="92"/>
      <c r="AA128" s="92"/>
      <c r="AB128" s="92"/>
      <c r="AC128" s="92"/>
      <c r="AD128" s="92"/>
      <c r="AE128" s="92"/>
      <c r="AG128" s="115"/>
    </row>
    <row r="129" spans="1:33" ht="16.5" hidden="1" thickBot="1">
      <c r="A129" s="144" t="s">
        <v>158</v>
      </c>
      <c r="B129" s="144"/>
      <c r="C129" s="189">
        <f>C127+C128</f>
        <v>89883755.357599422</v>
      </c>
      <c r="D129" s="128"/>
      <c r="E129" s="128"/>
      <c r="F129" s="128">
        <f>F127+F128</f>
        <v>7452446.9043321125</v>
      </c>
      <c r="G129" s="128"/>
      <c r="H129" s="128"/>
      <c r="I129" s="128">
        <f>SUM(I127:I128)</f>
        <v>8266875.9043321125</v>
      </c>
      <c r="J129" s="128"/>
      <c r="K129" s="128"/>
      <c r="L129" s="128"/>
      <c r="M129" s="128">
        <f>SUM(M127:M128)</f>
        <v>8461100.9043321125</v>
      </c>
      <c r="N129" s="128"/>
      <c r="O129" s="128"/>
      <c r="P129" s="128"/>
      <c r="Q129" s="128"/>
      <c r="R129" s="92"/>
      <c r="S129" s="92"/>
      <c r="T129" s="92"/>
      <c r="U129" s="92"/>
      <c r="V129" s="92"/>
      <c r="W129" s="92"/>
      <c r="X129" s="92"/>
      <c r="Y129" s="92"/>
      <c r="Z129" s="92"/>
      <c r="AA129" s="92"/>
      <c r="AB129" s="92"/>
      <c r="AC129" s="92"/>
      <c r="AD129" s="92"/>
      <c r="AE129" s="92"/>
      <c r="AG129" s="115"/>
    </row>
    <row r="130" spans="1:33" hidden="1">
      <c r="A130" s="144"/>
      <c r="B130" s="190"/>
      <c r="C130" s="145"/>
      <c r="D130" s="144" t="s">
        <v>10</v>
      </c>
      <c r="E130" s="145"/>
      <c r="G130" s="144" t="s">
        <v>10</v>
      </c>
      <c r="H130" s="144"/>
      <c r="K130" s="93" t="s">
        <v>10</v>
      </c>
      <c r="R130" s="92"/>
      <c r="S130" s="92"/>
      <c r="T130" s="92"/>
      <c r="U130" s="92"/>
      <c r="V130" s="92"/>
      <c r="W130" s="92"/>
      <c r="X130" s="92"/>
      <c r="Y130" s="92"/>
      <c r="Z130" s="92"/>
      <c r="AA130" s="92"/>
      <c r="AB130" s="92"/>
      <c r="AC130" s="92"/>
      <c r="AD130" s="92"/>
      <c r="AE130" s="92"/>
      <c r="AG130" s="115"/>
    </row>
    <row r="131" spans="1:33" hidden="1">
      <c r="A131" s="143" t="s">
        <v>163</v>
      </c>
      <c r="B131" s="144"/>
      <c r="C131" s="144"/>
      <c r="D131" s="145"/>
      <c r="E131" s="145"/>
      <c r="F131" s="144"/>
      <c r="G131" s="145"/>
      <c r="H131" s="144"/>
      <c r="I131" s="144"/>
      <c r="J131" s="144"/>
      <c r="K131" s="145"/>
      <c r="L131" s="144"/>
      <c r="M131" s="144"/>
      <c r="N131" s="144"/>
      <c r="O131" s="144"/>
      <c r="P131" s="144"/>
      <c r="Q131" s="144"/>
      <c r="R131" s="92"/>
      <c r="S131" s="92"/>
      <c r="T131" s="92"/>
      <c r="U131" s="92"/>
      <c r="V131" s="92"/>
      <c r="W131" s="92"/>
      <c r="X131" s="92"/>
      <c r="Y131" s="92"/>
      <c r="Z131" s="92"/>
      <c r="AA131" s="92"/>
      <c r="AB131" s="92"/>
      <c r="AC131" s="92"/>
      <c r="AD131" s="92"/>
      <c r="AE131" s="92"/>
      <c r="AG131" s="115"/>
    </row>
    <row r="132" spans="1:33" hidden="1">
      <c r="A132" s="144" t="s">
        <v>160</v>
      </c>
      <c r="B132" s="144"/>
      <c r="C132" s="144"/>
      <c r="D132" s="145"/>
      <c r="E132" s="145"/>
      <c r="F132" s="144"/>
      <c r="G132" s="145"/>
      <c r="H132" s="144"/>
      <c r="I132" s="144"/>
      <c r="J132" s="144"/>
      <c r="K132" s="145"/>
      <c r="L132" s="144"/>
      <c r="M132" s="144"/>
      <c r="N132" s="144"/>
      <c r="O132" s="144"/>
      <c r="P132" s="144"/>
      <c r="Q132" s="144"/>
      <c r="R132" s="92"/>
      <c r="S132" s="92"/>
      <c r="T132" s="92"/>
      <c r="U132" s="92"/>
      <c r="V132" s="92"/>
      <c r="W132" s="92"/>
      <c r="X132" s="92"/>
      <c r="Y132" s="92"/>
      <c r="Z132" s="92"/>
      <c r="AA132" s="92"/>
      <c r="AB132" s="92"/>
      <c r="AC132" s="92"/>
      <c r="AD132" s="92"/>
      <c r="AE132" s="92"/>
      <c r="AG132" s="115"/>
    </row>
    <row r="133" spans="1:33" hidden="1">
      <c r="A133" s="151"/>
      <c r="B133" s="144"/>
      <c r="C133" s="144"/>
      <c r="D133" s="145"/>
      <c r="E133" s="145"/>
      <c r="F133" s="144"/>
      <c r="G133" s="145"/>
      <c r="H133" s="144"/>
      <c r="I133" s="144"/>
      <c r="J133" s="144"/>
      <c r="K133" s="145"/>
      <c r="L133" s="144"/>
      <c r="M133" s="144"/>
      <c r="N133" s="144"/>
      <c r="O133" s="144"/>
      <c r="P133" s="144"/>
      <c r="Q133" s="144"/>
      <c r="R133" s="92"/>
      <c r="S133" s="92"/>
      <c r="T133" s="92"/>
      <c r="U133" s="92"/>
      <c r="V133" s="92"/>
      <c r="W133" s="92"/>
      <c r="X133" s="92"/>
      <c r="Y133" s="92"/>
      <c r="Z133" s="92"/>
      <c r="AA133" s="92"/>
      <c r="AB133" s="92"/>
      <c r="AC133" s="92"/>
      <c r="AD133" s="92"/>
      <c r="AE133" s="92"/>
      <c r="AG133" s="115"/>
    </row>
    <row r="134" spans="1:33" hidden="1">
      <c r="A134" s="144" t="s">
        <v>141</v>
      </c>
      <c r="B134" s="144"/>
      <c r="C134" s="145">
        <v>995.23225806451603</v>
      </c>
      <c r="D134" s="154">
        <v>6</v>
      </c>
      <c r="E134" s="144"/>
      <c r="F134" s="113">
        <f>ROUND(D134*$C134,0)</f>
        <v>5971</v>
      </c>
      <c r="G134" s="154">
        <f>$G$89</f>
        <v>7.75</v>
      </c>
      <c r="H134" s="144"/>
      <c r="I134" s="113">
        <f>ROUND(G134*C134,0)</f>
        <v>7713</v>
      </c>
      <c r="J134" s="113"/>
      <c r="K134" s="154">
        <f>$K$89</f>
        <v>7.75</v>
      </c>
      <c r="L134" s="113"/>
      <c r="M134" s="113">
        <f>ROUND(K134*C134,0)</f>
        <v>7713</v>
      </c>
      <c r="N134" s="113"/>
      <c r="O134" s="113"/>
      <c r="P134" s="113"/>
      <c r="Q134" s="113"/>
      <c r="R134" s="92"/>
      <c r="S134" s="92"/>
      <c r="T134" s="92"/>
      <c r="U134" s="92"/>
      <c r="V134" s="92"/>
      <c r="W134" s="92"/>
      <c r="X134" s="92"/>
      <c r="Y134" s="92"/>
      <c r="Z134" s="92"/>
      <c r="AA134" s="92"/>
      <c r="AB134" s="92"/>
      <c r="AC134" s="92"/>
      <c r="AD134" s="92"/>
      <c r="AE134" s="92"/>
      <c r="AG134" s="115"/>
    </row>
    <row r="135" spans="1:33" hidden="1">
      <c r="A135" s="144" t="s">
        <v>143</v>
      </c>
      <c r="B135" s="144"/>
      <c r="C135" s="145">
        <v>563242.07586769864</v>
      </c>
      <c r="D135" s="159">
        <v>5.9489999999999998</v>
      </c>
      <c r="E135" s="144" t="s">
        <v>144</v>
      </c>
      <c r="F135" s="113">
        <f>ROUND(D135*$C135/100,0)</f>
        <v>33507</v>
      </c>
      <c r="G135" s="159">
        <f>$G$90</f>
        <v>6.548</v>
      </c>
      <c r="H135" s="144" t="s">
        <v>144</v>
      </c>
      <c r="I135" s="113">
        <f>ROUND(C135*G135/100,0)</f>
        <v>36881</v>
      </c>
      <c r="J135" s="113"/>
      <c r="K135" s="159">
        <f>$K$90</f>
        <v>6.7170000000000005</v>
      </c>
      <c r="L135" s="113"/>
      <c r="M135" s="113">
        <f>ROUND(C135*K135/100,0)</f>
        <v>37833</v>
      </c>
      <c r="N135" s="113"/>
      <c r="O135" s="113"/>
      <c r="P135" s="113"/>
      <c r="Q135" s="113"/>
      <c r="R135" s="92"/>
      <c r="S135" s="92"/>
      <c r="T135" s="92"/>
      <c r="U135" s="92"/>
      <c r="V135" s="92"/>
      <c r="W135" s="92"/>
      <c r="X135" s="92"/>
      <c r="Y135" s="92"/>
      <c r="Z135" s="92"/>
      <c r="AA135" s="92"/>
      <c r="AB135" s="92"/>
      <c r="AC135" s="92"/>
      <c r="AD135" s="92"/>
      <c r="AE135" s="92"/>
      <c r="AG135" s="115"/>
    </row>
    <row r="136" spans="1:33" hidden="1">
      <c r="A136" s="144" t="s">
        <v>145</v>
      </c>
      <c r="B136" s="144"/>
      <c r="C136" s="145">
        <v>1663533.139932974</v>
      </c>
      <c r="D136" s="159">
        <v>9.4159999999999986</v>
      </c>
      <c r="E136" s="144" t="s">
        <v>144</v>
      </c>
      <c r="F136" s="113">
        <f>ROUND(D136*$C136/100,0)</f>
        <v>156638</v>
      </c>
      <c r="G136" s="159">
        <f>$G$91</f>
        <v>10.35</v>
      </c>
      <c r="H136" s="144" t="s">
        <v>144</v>
      </c>
      <c r="I136" s="113">
        <f>ROUND(C136*G136/100,0)</f>
        <v>172176</v>
      </c>
      <c r="J136" s="113"/>
      <c r="K136" s="159">
        <f>$K$91</f>
        <v>10.613</v>
      </c>
      <c r="L136" s="113"/>
      <c r="M136" s="113">
        <f>ROUND(C136*K136/100,0)</f>
        <v>176551</v>
      </c>
      <c r="N136" s="113"/>
      <c r="O136" s="113"/>
      <c r="P136" s="113"/>
      <c r="Q136" s="113"/>
      <c r="R136" s="92"/>
      <c r="S136" s="92"/>
      <c r="T136" s="92"/>
      <c r="U136" s="92"/>
      <c r="V136" s="92"/>
      <c r="W136" s="92"/>
      <c r="X136" s="92"/>
      <c r="Y136" s="92"/>
      <c r="Z136" s="92"/>
      <c r="AA136" s="92"/>
      <c r="AB136" s="92"/>
      <c r="AC136" s="92"/>
      <c r="AD136" s="92"/>
      <c r="AE136" s="92"/>
      <c r="AG136" s="115"/>
    </row>
    <row r="137" spans="1:33" hidden="1">
      <c r="A137" s="144" t="s">
        <v>147</v>
      </c>
      <c r="B137" s="144"/>
      <c r="C137" s="145">
        <v>4598.5</v>
      </c>
      <c r="D137" s="154">
        <v>1.65</v>
      </c>
      <c r="E137" s="144"/>
      <c r="F137" s="113">
        <f>ROUND(D137*$C137,0)</f>
        <v>7588</v>
      </c>
      <c r="G137" s="154">
        <f>$G$92</f>
        <v>1.74</v>
      </c>
      <c r="H137" s="144"/>
      <c r="I137" s="113">
        <f t="shared" ref="I137:I138" si="10">ROUND(G137*C137,0)</f>
        <v>8001</v>
      </c>
      <c r="J137" s="113"/>
      <c r="K137" s="154">
        <f>$K$92</f>
        <v>1.78</v>
      </c>
      <c r="L137" s="113"/>
      <c r="M137" s="113">
        <f>ROUND(K137*C137,0)</f>
        <v>8185</v>
      </c>
      <c r="N137" s="113"/>
      <c r="O137" s="113"/>
      <c r="P137" s="113"/>
      <c r="Q137" s="113"/>
      <c r="R137" s="92"/>
      <c r="S137" s="92"/>
      <c r="T137" s="92"/>
      <c r="U137" s="92"/>
      <c r="V137" s="92"/>
      <c r="W137" s="92"/>
      <c r="X137" s="92"/>
      <c r="Y137" s="92"/>
      <c r="Z137" s="92"/>
      <c r="AA137" s="92"/>
      <c r="AB137" s="92"/>
      <c r="AC137" s="92"/>
      <c r="AD137" s="92"/>
      <c r="AE137" s="92"/>
      <c r="AG137" s="115"/>
    </row>
    <row r="138" spans="1:33" hidden="1">
      <c r="A138" s="166" t="s">
        <v>149</v>
      </c>
      <c r="B138" s="166"/>
      <c r="C138" s="145">
        <v>605</v>
      </c>
      <c r="D138" s="154">
        <v>3.2</v>
      </c>
      <c r="E138" s="166"/>
      <c r="F138" s="113">
        <f>ROUND(D138*$C138,0)</f>
        <v>1936</v>
      </c>
      <c r="G138" s="154">
        <f>$G$93</f>
        <v>3.4</v>
      </c>
      <c r="H138" s="166"/>
      <c r="I138" s="113">
        <f t="shared" si="10"/>
        <v>2057</v>
      </c>
      <c r="J138" s="113"/>
      <c r="K138" s="154">
        <f>$K$93</f>
        <v>3.5</v>
      </c>
      <c r="L138" s="113"/>
      <c r="M138" s="113">
        <f>ROUND(K138*C138,0)</f>
        <v>2118</v>
      </c>
      <c r="N138" s="113"/>
      <c r="O138" s="113"/>
      <c r="P138" s="113"/>
      <c r="Q138" s="113"/>
      <c r="R138" s="92"/>
      <c r="S138" s="92"/>
      <c r="T138" s="92"/>
      <c r="U138" s="92"/>
      <c r="V138" s="92"/>
      <c r="W138" s="92"/>
      <c r="X138" s="92"/>
      <c r="Y138" s="92"/>
      <c r="Z138" s="92"/>
      <c r="AA138" s="92"/>
      <c r="AB138" s="92"/>
      <c r="AC138" s="92"/>
      <c r="AD138" s="92"/>
      <c r="AE138" s="92"/>
      <c r="AG138" s="115"/>
    </row>
    <row r="139" spans="1:33" hidden="1">
      <c r="A139" s="166" t="s">
        <v>151</v>
      </c>
      <c r="B139" s="166"/>
      <c r="C139" s="145">
        <v>55.5</v>
      </c>
      <c r="D139" s="169">
        <v>-1.65</v>
      </c>
      <c r="E139" s="166"/>
      <c r="F139" s="113">
        <f>ROUND(D139*$C139,0)</f>
        <v>-92</v>
      </c>
      <c r="G139" s="169">
        <f>$G$94</f>
        <v>-1.74</v>
      </c>
      <c r="H139" s="166"/>
      <c r="I139" s="113">
        <f>ROUND(G139*C139,0)</f>
        <v>-97</v>
      </c>
      <c r="J139" s="113"/>
      <c r="K139" s="169">
        <f>$K$94</f>
        <v>-1.78</v>
      </c>
      <c r="L139" s="113"/>
      <c r="M139" s="113">
        <f>ROUND(K139*C139,0)</f>
        <v>-99</v>
      </c>
      <c r="N139" s="113"/>
      <c r="O139" s="113"/>
      <c r="P139" s="113"/>
      <c r="Q139" s="113"/>
      <c r="R139" s="92"/>
      <c r="S139" s="92"/>
      <c r="T139" s="92"/>
      <c r="U139" s="92"/>
      <c r="V139" s="92"/>
      <c r="W139" s="92"/>
      <c r="X139" s="92"/>
      <c r="Y139" s="92"/>
      <c r="Z139" s="92"/>
      <c r="AA139" s="92"/>
      <c r="AB139" s="92"/>
      <c r="AC139" s="92"/>
      <c r="AD139" s="92"/>
      <c r="AE139" s="92"/>
      <c r="AG139" s="115"/>
    </row>
    <row r="140" spans="1:33" hidden="1">
      <c r="A140" s="144" t="s">
        <v>157</v>
      </c>
      <c r="B140" s="182"/>
      <c r="C140" s="145">
        <f>SUM(C135:C136)</f>
        <v>2226775.2158006728</v>
      </c>
      <c r="D140" s="183"/>
      <c r="E140" s="113"/>
      <c r="F140" s="113">
        <f>SUM(F134:F139)</f>
        <v>205548</v>
      </c>
      <c r="G140" s="183"/>
      <c r="H140" s="113"/>
      <c r="I140" s="113">
        <f>SUM(I134:I139)</f>
        <v>226731</v>
      </c>
      <c r="J140" s="113"/>
      <c r="K140" s="113"/>
      <c r="L140" s="113"/>
      <c r="M140" s="113">
        <f>SUM(M134:M139)</f>
        <v>232301</v>
      </c>
      <c r="N140" s="113"/>
      <c r="O140" s="113"/>
      <c r="P140" s="113"/>
      <c r="Q140" s="113"/>
      <c r="R140" s="92"/>
      <c r="S140" s="92"/>
      <c r="T140" s="92"/>
      <c r="U140" s="92"/>
      <c r="V140" s="92"/>
      <c r="W140" s="92"/>
      <c r="X140" s="92"/>
      <c r="Y140" s="92"/>
      <c r="Z140" s="92"/>
      <c r="AA140" s="92"/>
      <c r="AB140" s="92"/>
      <c r="AC140" s="92"/>
      <c r="AD140" s="92"/>
      <c r="AE140" s="92"/>
      <c r="AG140" s="115"/>
    </row>
    <row r="141" spans="1:33" hidden="1">
      <c r="A141" s="144" t="s">
        <v>128</v>
      </c>
      <c r="B141" s="193"/>
      <c r="C141" s="192">
        <v>28355.575910563297</v>
      </c>
      <c r="D141" s="133"/>
      <c r="E141" s="133"/>
      <c r="F141" s="186">
        <f>I141</f>
        <v>3166.5031041856219</v>
      </c>
      <c r="G141" s="133"/>
      <c r="H141" s="133"/>
      <c r="I141" s="186">
        <v>3166.5031041856219</v>
      </c>
      <c r="J141" s="131"/>
      <c r="K141" s="188"/>
      <c r="L141" s="131"/>
      <c r="M141" s="186">
        <v>3166.5031041856219</v>
      </c>
      <c r="N141" s="131"/>
      <c r="O141" s="131"/>
      <c r="P141" s="131"/>
      <c r="Q141" s="131"/>
      <c r="R141" s="92"/>
      <c r="S141" s="92"/>
      <c r="T141" s="92"/>
      <c r="U141" s="92"/>
      <c r="V141" s="92"/>
      <c r="W141" s="92"/>
      <c r="X141" s="92"/>
      <c r="Y141" s="92"/>
      <c r="Z141" s="92"/>
      <c r="AA141" s="92"/>
      <c r="AB141" s="92"/>
      <c r="AC141" s="92"/>
      <c r="AD141" s="92"/>
      <c r="AE141" s="92"/>
      <c r="AG141" s="115"/>
    </row>
    <row r="142" spans="1:33" ht="16.5" hidden="1" thickBot="1">
      <c r="A142" s="144" t="s">
        <v>158</v>
      </c>
      <c r="B142" s="144"/>
      <c r="C142" s="189">
        <f>C140+C141</f>
        <v>2255130.7917112359</v>
      </c>
      <c r="D142" s="128"/>
      <c r="E142" s="128"/>
      <c r="F142" s="128">
        <f>F140+F141</f>
        <v>208714.50310418563</v>
      </c>
      <c r="G142" s="128"/>
      <c r="H142" s="128"/>
      <c r="I142" s="128">
        <f>I140+I141</f>
        <v>229897.50310418563</v>
      </c>
      <c r="J142" s="128"/>
      <c r="K142" s="128"/>
      <c r="L142" s="128"/>
      <c r="M142" s="128">
        <f>M140+M141</f>
        <v>235467.50310418563</v>
      </c>
      <c r="N142" s="128"/>
      <c r="O142" s="128"/>
      <c r="P142" s="128"/>
      <c r="Q142" s="128"/>
      <c r="R142" s="92"/>
      <c r="S142" s="92"/>
      <c r="T142" s="92"/>
      <c r="U142" s="92"/>
      <c r="V142" s="92"/>
      <c r="W142" s="92"/>
      <c r="X142" s="92"/>
      <c r="Y142" s="92"/>
      <c r="Z142" s="92"/>
      <c r="AA142" s="92"/>
      <c r="AB142" s="92"/>
      <c r="AC142" s="92"/>
      <c r="AD142" s="92"/>
      <c r="AE142" s="92"/>
      <c r="AG142" s="115"/>
    </row>
    <row r="143" spans="1:33" hidden="1">
      <c r="A143" s="144"/>
      <c r="B143" s="190"/>
      <c r="C143" s="145"/>
      <c r="D143" s="144" t="s">
        <v>10</v>
      </c>
      <c r="E143" s="145"/>
      <c r="G143" s="144" t="s">
        <v>10</v>
      </c>
      <c r="H143" s="144"/>
      <c r="K143" s="93" t="s">
        <v>10</v>
      </c>
      <c r="R143" s="92"/>
      <c r="S143" s="92"/>
      <c r="T143" s="92"/>
      <c r="U143" s="92"/>
      <c r="V143" s="92"/>
      <c r="W143" s="92"/>
      <c r="X143" s="92"/>
      <c r="Y143" s="92"/>
      <c r="Z143" s="92"/>
      <c r="AA143" s="92"/>
      <c r="AB143" s="92"/>
      <c r="AC143" s="92"/>
      <c r="AD143" s="92"/>
      <c r="AE143" s="92"/>
      <c r="AG143" s="115"/>
    </row>
    <row r="144" spans="1:33" hidden="1">
      <c r="A144" s="143" t="s">
        <v>164</v>
      </c>
      <c r="B144" s="144"/>
      <c r="C144" s="144"/>
      <c r="D144" s="145"/>
      <c r="E144" s="145"/>
      <c r="F144" s="144"/>
      <c r="G144" s="145"/>
      <c r="H144" s="144"/>
      <c r="I144" s="144"/>
      <c r="J144" s="144"/>
      <c r="K144" s="145"/>
      <c r="L144" s="144"/>
      <c r="M144" s="144"/>
      <c r="N144" s="144"/>
      <c r="O144" s="144"/>
      <c r="P144" s="144"/>
      <c r="Q144" s="144"/>
      <c r="R144" s="92"/>
      <c r="S144" s="92"/>
      <c r="T144" s="92"/>
      <c r="U144" s="92"/>
      <c r="V144" s="92"/>
      <c r="W144" s="92"/>
      <c r="X144" s="92"/>
      <c r="Y144" s="92"/>
      <c r="Z144" s="92"/>
      <c r="AA144" s="92"/>
      <c r="AB144" s="92"/>
      <c r="AC144" s="92"/>
      <c r="AD144" s="92"/>
      <c r="AE144" s="92"/>
      <c r="AG144" s="115"/>
    </row>
    <row r="145" spans="1:33" hidden="1">
      <c r="A145" s="144" t="s">
        <v>160</v>
      </c>
      <c r="B145" s="144"/>
      <c r="C145" s="144"/>
      <c r="D145" s="145"/>
      <c r="E145" s="145"/>
      <c r="F145" s="144"/>
      <c r="G145" s="145"/>
      <c r="H145" s="144"/>
      <c r="I145" s="144"/>
      <c r="J145" s="144"/>
      <c r="K145" s="145"/>
      <c r="L145" s="144"/>
      <c r="M145" s="144"/>
      <c r="N145" s="144"/>
      <c r="O145" s="144"/>
      <c r="P145" s="144"/>
      <c r="Q145" s="144"/>
      <c r="R145" s="92"/>
      <c r="S145" s="92"/>
      <c r="T145" s="92"/>
      <c r="U145" s="92"/>
      <c r="V145" s="92"/>
      <c r="W145" s="92"/>
      <c r="X145" s="92"/>
      <c r="Y145" s="92"/>
      <c r="Z145" s="92"/>
      <c r="AA145" s="92"/>
      <c r="AB145" s="92"/>
      <c r="AC145" s="92"/>
      <c r="AD145" s="92"/>
      <c r="AE145" s="92"/>
      <c r="AG145" s="115"/>
    </row>
    <row r="146" spans="1:33" hidden="1">
      <c r="A146" s="151"/>
      <c r="B146" s="144"/>
      <c r="C146" s="144"/>
      <c r="D146" s="145"/>
      <c r="E146" s="145"/>
      <c r="F146" s="144"/>
      <c r="G146" s="145"/>
      <c r="H146" s="144"/>
      <c r="I146" s="144"/>
      <c r="J146" s="144"/>
      <c r="K146" s="145"/>
      <c r="L146" s="144"/>
      <c r="M146" s="144"/>
      <c r="N146" s="144"/>
      <c r="O146" s="144"/>
      <c r="P146" s="144"/>
      <c r="Q146" s="144"/>
      <c r="R146" s="92"/>
      <c r="S146" s="92"/>
      <c r="T146" s="92"/>
      <c r="U146" s="92"/>
      <c r="V146" s="92"/>
      <c r="W146" s="92"/>
      <c r="X146" s="92"/>
      <c r="Y146" s="92"/>
      <c r="Z146" s="92"/>
      <c r="AA146" s="92"/>
      <c r="AB146" s="92"/>
      <c r="AC146" s="92"/>
      <c r="AD146" s="92"/>
      <c r="AE146" s="92"/>
      <c r="AG146" s="115"/>
    </row>
    <row r="147" spans="1:33" hidden="1">
      <c r="A147" s="144" t="s">
        <v>141</v>
      </c>
      <c r="B147" s="144"/>
      <c r="C147" s="145">
        <v>205</v>
      </c>
      <c r="D147" s="154">
        <v>6</v>
      </c>
      <c r="E147" s="144"/>
      <c r="F147" s="113">
        <f>ROUND(D147*$C147,0)</f>
        <v>1230</v>
      </c>
      <c r="G147" s="154">
        <f>$G$89</f>
        <v>7.75</v>
      </c>
      <c r="H147" s="144"/>
      <c r="I147" s="113">
        <f>ROUND(G147*C147,0)</f>
        <v>1589</v>
      </c>
      <c r="J147" s="113"/>
      <c r="K147" s="154">
        <f>$K$89</f>
        <v>7.75</v>
      </c>
      <c r="L147" s="113"/>
      <c r="M147" s="113">
        <f>ROUND(K147*C147,0)</f>
        <v>1589</v>
      </c>
      <c r="N147" s="113"/>
      <c r="O147" s="113"/>
      <c r="P147" s="113"/>
      <c r="Q147" s="113"/>
      <c r="R147" s="92"/>
      <c r="S147" s="92"/>
      <c r="T147" s="92"/>
      <c r="U147" s="92"/>
      <c r="V147" s="92"/>
      <c r="W147" s="92"/>
      <c r="X147" s="92"/>
      <c r="Y147" s="92"/>
      <c r="Z147" s="92"/>
      <c r="AA147" s="92"/>
      <c r="AB147" s="92"/>
      <c r="AC147" s="92"/>
      <c r="AD147" s="92"/>
      <c r="AE147" s="92"/>
      <c r="AG147" s="115"/>
    </row>
    <row r="148" spans="1:33" hidden="1">
      <c r="A148" s="144" t="s">
        <v>143</v>
      </c>
      <c r="B148" s="144"/>
      <c r="C148" s="145">
        <v>121486</v>
      </c>
      <c r="D148" s="159">
        <v>5.9489999999999998</v>
      </c>
      <c r="E148" s="144" t="s">
        <v>144</v>
      </c>
      <c r="F148" s="113">
        <f>ROUND(D148*$C148/100,0)</f>
        <v>7227</v>
      </c>
      <c r="G148" s="159">
        <f>$G$90</f>
        <v>6.548</v>
      </c>
      <c r="H148" s="144" t="s">
        <v>144</v>
      </c>
      <c r="I148" s="113">
        <f>ROUND(C148*G148/100,0)</f>
        <v>7955</v>
      </c>
      <c r="J148" s="113"/>
      <c r="K148" s="159">
        <f>$K$90</f>
        <v>6.7170000000000005</v>
      </c>
      <c r="L148" s="113"/>
      <c r="M148" s="113">
        <f>ROUND(C148*K148/100,0)</f>
        <v>8160</v>
      </c>
      <c r="N148" s="113"/>
      <c r="O148" s="113"/>
      <c r="P148" s="113"/>
      <c r="Q148" s="113"/>
      <c r="R148" s="92"/>
      <c r="S148" s="92"/>
      <c r="T148" s="92"/>
      <c r="U148" s="92"/>
      <c r="V148" s="92"/>
      <c r="W148" s="92"/>
      <c r="X148" s="92"/>
      <c r="Y148" s="92"/>
      <c r="Z148" s="92"/>
      <c r="AA148" s="92"/>
      <c r="AB148" s="92"/>
      <c r="AC148" s="92"/>
      <c r="AD148" s="92"/>
      <c r="AE148" s="92"/>
      <c r="AG148" s="115"/>
    </row>
    <row r="149" spans="1:33" hidden="1">
      <c r="A149" s="144" t="s">
        <v>145</v>
      </c>
      <c r="B149" s="144"/>
      <c r="C149" s="145">
        <v>275577</v>
      </c>
      <c r="D149" s="159">
        <v>9.4159999999999986</v>
      </c>
      <c r="E149" s="144" t="s">
        <v>144</v>
      </c>
      <c r="F149" s="113">
        <f>ROUND(D149*$C149/100,0)</f>
        <v>25948</v>
      </c>
      <c r="G149" s="159">
        <f>$G$91</f>
        <v>10.35</v>
      </c>
      <c r="H149" s="144" t="s">
        <v>144</v>
      </c>
      <c r="I149" s="113">
        <f>ROUND(C149*G149/100,0)</f>
        <v>28522</v>
      </c>
      <c r="J149" s="113"/>
      <c r="K149" s="159">
        <f>$K$91</f>
        <v>10.613</v>
      </c>
      <c r="L149" s="113"/>
      <c r="M149" s="113">
        <f>ROUND(C149*K149/100,0)</f>
        <v>29247</v>
      </c>
      <c r="N149" s="113"/>
      <c r="O149" s="113"/>
      <c r="P149" s="113"/>
      <c r="Q149" s="113"/>
      <c r="R149" s="92"/>
      <c r="S149" s="92"/>
      <c r="T149" s="92"/>
      <c r="U149" s="92"/>
      <c r="V149" s="92"/>
      <c r="W149" s="92"/>
      <c r="X149" s="92"/>
      <c r="Y149" s="92"/>
      <c r="Z149" s="92"/>
      <c r="AA149" s="92"/>
      <c r="AB149" s="92"/>
      <c r="AC149" s="92"/>
      <c r="AD149" s="92"/>
      <c r="AE149" s="92"/>
      <c r="AG149" s="115"/>
    </row>
    <row r="150" spans="1:33" hidden="1">
      <c r="A150" s="144" t="s">
        <v>147</v>
      </c>
      <c r="B150" s="144"/>
      <c r="C150" s="145">
        <v>707.5</v>
      </c>
      <c r="D150" s="154">
        <v>1.65</v>
      </c>
      <c r="E150" s="144"/>
      <c r="F150" s="113">
        <f>ROUND(D150*$C150,0)</f>
        <v>1167</v>
      </c>
      <c r="G150" s="154">
        <f>$G$92</f>
        <v>1.74</v>
      </c>
      <c r="H150" s="144"/>
      <c r="I150" s="113">
        <f t="shared" ref="I150:I151" si="11">ROUND(G150*C150,0)</f>
        <v>1231</v>
      </c>
      <c r="J150" s="113"/>
      <c r="K150" s="154">
        <f>$K$92</f>
        <v>1.78</v>
      </c>
      <c r="L150" s="113"/>
      <c r="M150" s="113">
        <f>ROUND(K150*C150,0)</f>
        <v>1259</v>
      </c>
      <c r="N150" s="113"/>
      <c r="O150" s="113"/>
      <c r="P150" s="113"/>
      <c r="Q150" s="113"/>
      <c r="R150" s="92"/>
      <c r="S150" s="92"/>
      <c r="T150" s="92"/>
      <c r="U150" s="92"/>
      <c r="V150" s="92"/>
      <c r="W150" s="92"/>
      <c r="X150" s="92"/>
      <c r="Y150" s="92"/>
      <c r="Z150" s="92"/>
      <c r="AA150" s="92"/>
      <c r="AB150" s="92"/>
      <c r="AC150" s="92"/>
      <c r="AD150" s="92"/>
      <c r="AE150" s="92"/>
      <c r="AG150" s="115"/>
    </row>
    <row r="151" spans="1:33" hidden="1">
      <c r="A151" s="166" t="s">
        <v>149</v>
      </c>
      <c r="B151" s="166"/>
      <c r="C151" s="145">
        <v>98</v>
      </c>
      <c r="D151" s="154">
        <v>3.2</v>
      </c>
      <c r="E151" s="166"/>
      <c r="F151" s="113">
        <f>ROUND(D151*$C151,0)</f>
        <v>314</v>
      </c>
      <c r="G151" s="154">
        <f>$G$93</f>
        <v>3.4</v>
      </c>
      <c r="H151" s="166"/>
      <c r="I151" s="113">
        <f t="shared" si="11"/>
        <v>333</v>
      </c>
      <c r="J151" s="113"/>
      <c r="K151" s="154">
        <f>$K$93</f>
        <v>3.5</v>
      </c>
      <c r="L151" s="113"/>
      <c r="M151" s="113">
        <f>ROUND(K151*C151,0)</f>
        <v>343</v>
      </c>
      <c r="N151" s="113"/>
      <c r="O151" s="113"/>
      <c r="P151" s="113"/>
      <c r="Q151" s="113"/>
      <c r="R151" s="92"/>
      <c r="S151" s="92"/>
      <c r="T151" s="92"/>
      <c r="U151" s="92"/>
      <c r="V151" s="92"/>
      <c r="W151" s="92"/>
      <c r="X151" s="92"/>
      <c r="Y151" s="92"/>
      <c r="Z151" s="92"/>
      <c r="AA151" s="92"/>
      <c r="AB151" s="92"/>
      <c r="AC151" s="92"/>
      <c r="AD151" s="92"/>
      <c r="AE151" s="92"/>
      <c r="AG151" s="115"/>
    </row>
    <row r="152" spans="1:33" hidden="1">
      <c r="A152" s="166" t="s">
        <v>151</v>
      </c>
      <c r="B152" s="166"/>
      <c r="C152" s="145">
        <v>15</v>
      </c>
      <c r="D152" s="169">
        <v>-1.65</v>
      </c>
      <c r="E152" s="166"/>
      <c r="F152" s="113">
        <f>ROUND(D152*$C152,0)</f>
        <v>-25</v>
      </c>
      <c r="G152" s="169">
        <f>$G$94</f>
        <v>-1.74</v>
      </c>
      <c r="H152" s="166"/>
      <c r="I152" s="113">
        <f>ROUND(G152*C152,0)</f>
        <v>-26</v>
      </c>
      <c r="J152" s="113"/>
      <c r="K152" s="169">
        <f>$K$94</f>
        <v>-1.78</v>
      </c>
      <c r="L152" s="113"/>
      <c r="M152" s="113">
        <f>ROUND(K152*C152,0)</f>
        <v>-27</v>
      </c>
      <c r="N152" s="113"/>
      <c r="O152" s="113"/>
      <c r="P152" s="113"/>
      <c r="Q152" s="113"/>
      <c r="R152" s="92"/>
      <c r="S152" s="92"/>
      <c r="T152" s="92"/>
      <c r="U152" s="92"/>
      <c r="V152" s="92"/>
      <c r="W152" s="92"/>
      <c r="X152" s="92"/>
      <c r="Y152" s="92"/>
      <c r="Z152" s="92"/>
      <c r="AA152" s="92"/>
      <c r="AB152" s="92"/>
      <c r="AC152" s="92"/>
      <c r="AD152" s="92"/>
      <c r="AE152" s="92"/>
      <c r="AG152" s="115"/>
    </row>
    <row r="153" spans="1:33" hidden="1">
      <c r="A153" s="144" t="s">
        <v>157</v>
      </c>
      <c r="B153" s="144"/>
      <c r="C153" s="145">
        <f>SUM(C148:C149)</f>
        <v>397063</v>
      </c>
      <c r="D153" s="183"/>
      <c r="E153" s="113"/>
      <c r="F153" s="113">
        <f>SUM(F147:F152)</f>
        <v>35861</v>
      </c>
      <c r="G153" s="183"/>
      <c r="H153" s="113"/>
      <c r="I153" s="113">
        <f>SUM(I147:I152)</f>
        <v>39604</v>
      </c>
      <c r="J153" s="113"/>
      <c r="K153" s="113"/>
      <c r="L153" s="113"/>
      <c r="M153" s="113">
        <f>SUM(M147:M152)</f>
        <v>40571</v>
      </c>
      <c r="N153" s="113"/>
      <c r="O153" s="113"/>
      <c r="P153" s="113"/>
      <c r="Q153" s="113"/>
      <c r="R153" s="92"/>
      <c r="S153" s="92"/>
      <c r="T153" s="92"/>
      <c r="U153" s="92"/>
      <c r="V153" s="92"/>
      <c r="W153" s="92"/>
      <c r="X153" s="92"/>
      <c r="Y153" s="92"/>
      <c r="Z153" s="92"/>
      <c r="AA153" s="92"/>
      <c r="AB153" s="92"/>
      <c r="AC153" s="92"/>
      <c r="AD153" s="92"/>
      <c r="AE153" s="92"/>
      <c r="AG153" s="115"/>
    </row>
    <row r="154" spans="1:33" hidden="1">
      <c r="A154" s="144" t="s">
        <v>128</v>
      </c>
      <c r="B154" s="144"/>
      <c r="C154" s="192">
        <v>5143.445167760472</v>
      </c>
      <c r="D154" s="133"/>
      <c r="E154" s="133"/>
      <c r="F154" s="186">
        <f>I154</f>
        <v>561.58818784280481</v>
      </c>
      <c r="G154" s="133"/>
      <c r="H154" s="133"/>
      <c r="I154" s="186">
        <v>561.58818784280481</v>
      </c>
      <c r="J154" s="131"/>
      <c r="K154" s="188"/>
      <c r="L154" s="131"/>
      <c r="M154" s="186">
        <v>561.58818784280481</v>
      </c>
      <c r="N154" s="131"/>
      <c r="O154" s="131"/>
      <c r="P154" s="131"/>
      <c r="Q154" s="131"/>
      <c r="R154" s="92"/>
      <c r="S154" s="92"/>
      <c r="T154" s="92"/>
      <c r="U154" s="92"/>
      <c r="V154" s="92"/>
      <c r="W154" s="92"/>
      <c r="X154" s="92"/>
      <c r="Y154" s="92"/>
      <c r="Z154" s="92"/>
      <c r="AA154" s="92"/>
      <c r="AB154" s="92"/>
      <c r="AC154" s="92"/>
      <c r="AD154" s="92"/>
      <c r="AE154" s="92"/>
      <c r="AG154" s="115"/>
    </row>
    <row r="155" spans="1:33" ht="16.5" hidden="1" thickBot="1">
      <c r="A155" s="144" t="s">
        <v>158</v>
      </c>
      <c r="B155" s="144"/>
      <c r="C155" s="189">
        <f>C153+C154</f>
        <v>402206.44516776048</v>
      </c>
      <c r="D155" s="128"/>
      <c r="E155" s="128"/>
      <c r="F155" s="128">
        <f>F153+F154</f>
        <v>36422.588187842804</v>
      </c>
      <c r="G155" s="128"/>
      <c r="H155" s="128"/>
      <c r="I155" s="128">
        <f>I153+I154</f>
        <v>40165.588187842804</v>
      </c>
      <c r="J155" s="128"/>
      <c r="K155" s="128"/>
      <c r="L155" s="128"/>
      <c r="M155" s="128">
        <f>M153+M154</f>
        <v>41132.588187842804</v>
      </c>
      <c r="N155" s="128"/>
      <c r="O155" s="128"/>
      <c r="P155" s="128"/>
      <c r="Q155" s="128"/>
      <c r="R155" s="92"/>
      <c r="S155" s="92"/>
      <c r="T155" s="92"/>
      <c r="U155" s="92"/>
      <c r="V155" s="92"/>
      <c r="W155" s="92"/>
      <c r="X155" s="92"/>
      <c r="Y155" s="92"/>
      <c r="Z155" s="92"/>
      <c r="AA155" s="92"/>
      <c r="AB155" s="92"/>
      <c r="AC155" s="92"/>
      <c r="AD155" s="92"/>
      <c r="AE155" s="92"/>
      <c r="AG155" s="115"/>
    </row>
    <row r="156" spans="1:33">
      <c r="A156" s="144"/>
      <c r="B156" s="190"/>
      <c r="C156" s="145"/>
      <c r="D156" s="144" t="s">
        <v>10</v>
      </c>
      <c r="E156" s="145"/>
      <c r="G156" s="144" t="s">
        <v>10</v>
      </c>
      <c r="H156" s="144"/>
      <c r="K156" s="93" t="s">
        <v>10</v>
      </c>
      <c r="R156" s="92"/>
      <c r="S156" s="92"/>
      <c r="T156" s="92"/>
      <c r="U156" s="92"/>
      <c r="V156" s="92"/>
      <c r="W156" s="92"/>
      <c r="X156" s="92"/>
      <c r="Y156" s="92"/>
      <c r="Z156" s="92"/>
      <c r="AA156" s="92"/>
      <c r="AB156" s="92"/>
      <c r="AC156" s="92"/>
      <c r="AD156" s="92"/>
      <c r="AE156" s="92"/>
      <c r="AG156" s="115"/>
    </row>
    <row r="157" spans="1:33">
      <c r="A157" s="143" t="s">
        <v>165</v>
      </c>
      <c r="B157" s="144"/>
      <c r="C157" s="144" t="s">
        <v>10</v>
      </c>
      <c r="D157" s="113"/>
      <c r="E157" s="113"/>
      <c r="F157" s="144" t="s">
        <v>10</v>
      </c>
      <c r="G157" s="113"/>
      <c r="H157" s="144"/>
      <c r="I157" s="144"/>
      <c r="J157" s="144"/>
      <c r="K157" s="113"/>
      <c r="L157" s="144"/>
      <c r="M157" s="144"/>
      <c r="N157" s="144"/>
      <c r="O157" s="146" t="s">
        <v>166</v>
      </c>
      <c r="P157" s="147" t="s">
        <v>167</v>
      </c>
      <c r="Q157" s="147" t="s">
        <v>137</v>
      </c>
      <c r="R157" s="92"/>
      <c r="S157" s="92"/>
      <c r="T157" s="92"/>
      <c r="U157" s="92"/>
      <c r="V157" s="92"/>
      <c r="W157" s="92"/>
      <c r="X157" s="92"/>
      <c r="Y157" s="92"/>
      <c r="Z157" s="92"/>
      <c r="AA157" s="92"/>
      <c r="AB157" s="92"/>
      <c r="AC157" s="92"/>
      <c r="AD157" s="92"/>
      <c r="AE157" s="92"/>
      <c r="AG157" s="115"/>
    </row>
    <row r="158" spans="1:33">
      <c r="A158" s="144" t="s">
        <v>168</v>
      </c>
      <c r="B158" s="144"/>
      <c r="C158" s="144"/>
      <c r="D158" s="113"/>
      <c r="E158" s="113"/>
      <c r="F158" s="144"/>
      <c r="G158" s="113"/>
      <c r="H158" s="144"/>
      <c r="I158" s="144"/>
      <c r="J158" s="144"/>
      <c r="K158" s="113"/>
      <c r="L158" s="144"/>
      <c r="M158" s="144"/>
      <c r="N158" s="144"/>
      <c r="O158" s="148" t="s">
        <v>139</v>
      </c>
      <c r="P158" s="194">
        <v>49430454.891159162</v>
      </c>
      <c r="Q158" s="150">
        <v>50590493.891159162</v>
      </c>
      <c r="R158" s="92"/>
      <c r="S158" s="92"/>
      <c r="T158" s="92"/>
      <c r="U158" s="92"/>
      <c r="V158" s="92"/>
      <c r="W158" s="92"/>
      <c r="X158" s="92"/>
      <c r="Y158" s="92"/>
      <c r="Z158" s="92"/>
      <c r="AA158" s="92"/>
      <c r="AB158" s="92"/>
      <c r="AC158" s="92"/>
      <c r="AD158" s="92"/>
      <c r="AE158" s="92"/>
      <c r="AG158" s="115"/>
    </row>
    <row r="159" spans="1:33">
      <c r="A159" s="144"/>
      <c r="B159" s="144"/>
      <c r="C159" s="144"/>
      <c r="D159" s="113"/>
      <c r="E159" s="113"/>
      <c r="F159" s="144"/>
      <c r="G159" s="113"/>
      <c r="H159" s="144"/>
      <c r="I159" s="144"/>
      <c r="J159" s="144"/>
      <c r="K159" s="113"/>
      <c r="L159" s="144"/>
      <c r="M159" s="144"/>
      <c r="N159" s="144"/>
      <c r="O159" s="148" t="s">
        <v>140</v>
      </c>
      <c r="P159" s="152">
        <v>2572047</v>
      </c>
      <c r="Q159" s="152">
        <v>2633138</v>
      </c>
      <c r="R159" s="92"/>
      <c r="S159" s="92"/>
      <c r="T159" s="92"/>
      <c r="U159" s="92"/>
      <c r="V159" s="92"/>
      <c r="W159" s="92"/>
      <c r="X159" s="92"/>
      <c r="Y159" s="92"/>
      <c r="Z159" s="92"/>
      <c r="AA159" s="92"/>
      <c r="AB159" s="92"/>
      <c r="AC159" s="92"/>
      <c r="AD159" s="92"/>
      <c r="AE159" s="92"/>
      <c r="AG159" s="115"/>
    </row>
    <row r="160" spans="1:33">
      <c r="A160" s="144" t="s">
        <v>169</v>
      </c>
      <c r="B160" s="144"/>
      <c r="C160" s="144"/>
      <c r="D160" s="113"/>
      <c r="E160" s="113"/>
      <c r="F160" s="144"/>
      <c r="G160" s="113"/>
      <c r="H160" s="144"/>
      <c r="I160" s="144"/>
      <c r="J160" s="144"/>
      <c r="K160" s="113"/>
      <c r="L160" s="144"/>
      <c r="M160" s="144"/>
      <c r="N160" s="144"/>
      <c r="O160" s="156" t="s">
        <v>142</v>
      </c>
      <c r="P160" s="157">
        <v>17436484.683537412</v>
      </c>
      <c r="Q160" s="158">
        <v>17436484.683537412</v>
      </c>
      <c r="R160" s="92"/>
      <c r="S160" s="92"/>
      <c r="T160" s="92"/>
      <c r="U160" s="92"/>
      <c r="V160" s="92"/>
      <c r="W160" s="92"/>
      <c r="X160" s="92"/>
      <c r="Y160" s="92"/>
      <c r="Z160" s="92"/>
      <c r="AA160" s="92"/>
      <c r="AB160" s="92"/>
      <c r="AC160" s="92"/>
      <c r="AD160" s="92"/>
      <c r="AE160" s="92"/>
      <c r="AG160" s="115"/>
    </row>
    <row r="161" spans="1:40">
      <c r="A161" s="144" t="s">
        <v>170</v>
      </c>
      <c r="B161" s="144"/>
      <c r="C161" s="145">
        <f>C438</f>
        <v>2</v>
      </c>
      <c r="D161" s="154">
        <v>104.52000000000001</v>
      </c>
      <c r="E161" s="113"/>
      <c r="F161" s="113">
        <f t="shared" ref="F161:I163" si="12">F407</f>
        <v>209</v>
      </c>
      <c r="G161" s="154">
        <v>117.12</v>
      </c>
      <c r="H161" s="144"/>
      <c r="I161" s="113">
        <f t="shared" si="12"/>
        <v>234</v>
      </c>
      <c r="J161" s="113"/>
      <c r="K161" s="155">
        <v>119.88</v>
      </c>
      <c r="L161" s="113"/>
      <c r="M161" s="113">
        <f t="shared" ref="M161:M163" si="13">M407</f>
        <v>240</v>
      </c>
      <c r="N161" s="113"/>
      <c r="O161" s="161" t="s">
        <v>52</v>
      </c>
      <c r="P161" s="162">
        <v>29421923.207621749</v>
      </c>
      <c r="Q161" s="162">
        <v>30520871.207621749</v>
      </c>
      <c r="S161" s="195"/>
      <c r="U161" s="195"/>
      <c r="V161" s="195"/>
      <c r="AG161" s="92"/>
      <c r="AH161" s="92"/>
      <c r="AI161" s="92"/>
      <c r="AJ161" s="92"/>
      <c r="AK161" s="92"/>
      <c r="AL161" s="92"/>
      <c r="AN161" s="115"/>
    </row>
    <row r="162" spans="1:40">
      <c r="A162" s="144" t="s">
        <v>171</v>
      </c>
      <c r="B162" s="144"/>
      <c r="C162" s="145">
        <f>C408</f>
        <v>82.084931506849301</v>
      </c>
      <c r="D162" s="154">
        <v>155.76</v>
      </c>
      <c r="E162" s="113"/>
      <c r="F162" s="113">
        <f t="shared" si="12"/>
        <v>12786</v>
      </c>
      <c r="G162" s="154">
        <v>174.48</v>
      </c>
      <c r="H162" s="144"/>
      <c r="I162" s="113">
        <f t="shared" si="12"/>
        <v>14322</v>
      </c>
      <c r="J162" s="113"/>
      <c r="K162" s="155">
        <v>178.68</v>
      </c>
      <c r="L162" s="113"/>
      <c r="M162" s="113">
        <f t="shared" si="13"/>
        <v>14666</v>
      </c>
      <c r="N162" s="113"/>
      <c r="O162" s="148" t="s">
        <v>146</v>
      </c>
      <c r="P162" s="164">
        <v>19046.041792326934</v>
      </c>
      <c r="Q162" s="153"/>
      <c r="R162" s="115"/>
      <c r="S162" s="196"/>
      <c r="T162" s="115"/>
      <c r="U162" s="115"/>
      <c r="V162" s="196"/>
      <c r="W162" s="163"/>
      <c r="X162" s="115"/>
      <c r="Y162" s="115"/>
      <c r="AG162" s="92"/>
      <c r="AH162" s="92"/>
      <c r="AI162" s="92"/>
      <c r="AJ162" s="92"/>
      <c r="AK162" s="92"/>
      <c r="AL162" s="92"/>
      <c r="AN162" s="115"/>
    </row>
    <row r="163" spans="1:40">
      <c r="A163" s="144" t="s">
        <v>172</v>
      </c>
      <c r="B163" s="144"/>
      <c r="C163" s="145">
        <f>C409</f>
        <v>2770.9452054794501</v>
      </c>
      <c r="D163" s="154">
        <v>11.040000000000001</v>
      </c>
      <c r="E163" s="113"/>
      <c r="F163" s="113">
        <f t="shared" si="12"/>
        <v>30591</v>
      </c>
      <c r="G163" s="154">
        <v>12.24</v>
      </c>
      <c r="H163" s="144"/>
      <c r="I163" s="113">
        <f t="shared" si="12"/>
        <v>33916</v>
      </c>
      <c r="J163" s="113"/>
      <c r="K163" s="155">
        <v>12.48</v>
      </c>
      <c r="L163" s="113"/>
      <c r="M163" s="113">
        <f t="shared" si="13"/>
        <v>34581</v>
      </c>
      <c r="N163" s="113"/>
      <c r="O163" s="148" t="s">
        <v>148</v>
      </c>
      <c r="P163" s="164">
        <v>536266600.35221505</v>
      </c>
      <c r="Q163" s="153"/>
      <c r="R163" s="115"/>
      <c r="S163" s="196"/>
      <c r="T163" s="115"/>
      <c r="U163" s="115"/>
      <c r="V163" s="196"/>
      <c r="W163" s="163"/>
      <c r="X163" s="115"/>
      <c r="Y163" s="115"/>
      <c r="AG163" s="92"/>
      <c r="AH163" s="92"/>
      <c r="AI163" s="92"/>
      <c r="AJ163" s="92"/>
      <c r="AK163" s="92"/>
      <c r="AL163" s="92"/>
      <c r="AN163" s="115"/>
    </row>
    <row r="164" spans="1:40">
      <c r="A164" s="144" t="s">
        <v>173</v>
      </c>
      <c r="B164" s="144"/>
      <c r="C164" s="197"/>
      <c r="D164" s="113"/>
      <c r="E164" s="113"/>
      <c r="F164" s="144"/>
      <c r="G164" s="113"/>
      <c r="H164" s="144"/>
      <c r="I164" s="144"/>
      <c r="J164" s="144"/>
      <c r="K164" s="113"/>
      <c r="L164" s="144"/>
      <c r="M164" s="144"/>
      <c r="N164" s="144"/>
      <c r="O164" s="167" t="s">
        <v>150</v>
      </c>
      <c r="P164" s="168">
        <v>1544.7788852104136</v>
      </c>
      <c r="Q164" s="168">
        <v>1602.4784330735677</v>
      </c>
      <c r="R164" s="115"/>
      <c r="S164" s="196"/>
      <c r="T164" s="115"/>
      <c r="U164" s="115"/>
      <c r="V164" s="196"/>
      <c r="W164" s="163"/>
      <c r="X164" s="115"/>
      <c r="Y164" s="115"/>
      <c r="AG164" s="92"/>
      <c r="AH164" s="92"/>
      <c r="AI164" s="92"/>
      <c r="AJ164" s="92"/>
      <c r="AK164" s="92"/>
      <c r="AL164" s="92"/>
      <c r="AN164" s="115"/>
    </row>
    <row r="165" spans="1:40">
      <c r="A165" s="144" t="s">
        <v>170</v>
      </c>
      <c r="B165" s="144"/>
      <c r="C165" s="197">
        <f>C206+C319</f>
        <v>166474.82968162166</v>
      </c>
      <c r="D165" s="154">
        <v>8.7100000000000009</v>
      </c>
      <c r="E165" s="198"/>
      <c r="F165" s="199">
        <f>F206+F319</f>
        <v>1449996</v>
      </c>
      <c r="G165" s="154">
        <v>9.76</v>
      </c>
      <c r="H165" s="200"/>
      <c r="I165" s="199">
        <f>I206+I319</f>
        <v>1624794</v>
      </c>
      <c r="J165" s="199"/>
      <c r="K165" s="201">
        <v>9.99</v>
      </c>
      <c r="L165" s="199"/>
      <c r="M165" s="199">
        <f>M206+M319</f>
        <v>1663084</v>
      </c>
      <c r="N165" s="199"/>
      <c r="O165" s="167" t="s">
        <v>152</v>
      </c>
      <c r="P165" s="170">
        <v>5.486435886236006E-2</v>
      </c>
      <c r="Q165" s="170">
        <v>5.6913615704531885E-2</v>
      </c>
      <c r="R165" s="115"/>
      <c r="S165" s="196"/>
      <c r="T165" s="115"/>
      <c r="U165" s="115"/>
      <c r="V165" s="196"/>
      <c r="W165" s="163"/>
      <c r="X165" s="115"/>
      <c r="Y165" s="115"/>
      <c r="AG165" s="92"/>
      <c r="AH165" s="92"/>
      <c r="AI165" s="92"/>
      <c r="AJ165" s="92"/>
      <c r="AK165" s="92"/>
      <c r="AL165" s="92"/>
      <c r="AN165" s="115"/>
    </row>
    <row r="166" spans="1:40">
      <c r="A166" s="144" t="s">
        <v>171</v>
      </c>
      <c r="B166" s="144"/>
      <c r="C166" s="197">
        <f>C207+C320</f>
        <v>64148.300000000723</v>
      </c>
      <c r="D166" s="154">
        <v>12.98</v>
      </c>
      <c r="E166" s="202"/>
      <c r="F166" s="199">
        <f>F207+F320</f>
        <v>832645</v>
      </c>
      <c r="G166" s="154">
        <v>14.54</v>
      </c>
      <c r="H166" s="203"/>
      <c r="I166" s="199">
        <f>I207+I320</f>
        <v>932716</v>
      </c>
      <c r="J166" s="199"/>
      <c r="K166" s="201">
        <v>14.89</v>
      </c>
      <c r="L166" s="199"/>
      <c r="M166" s="199">
        <f>M207+M320</f>
        <v>955168</v>
      </c>
      <c r="N166" s="199"/>
      <c r="O166" s="199"/>
      <c r="P166" s="199"/>
      <c r="Q166" s="199"/>
      <c r="R166" s="115"/>
      <c r="S166" s="204"/>
      <c r="T166" s="115"/>
      <c r="U166" s="115"/>
      <c r="V166" s="204"/>
      <c r="X166" s="92"/>
      <c r="Y166" s="92"/>
      <c r="Z166" s="92"/>
      <c r="AA166" s="92"/>
      <c r="AB166" s="92"/>
      <c r="AC166" s="92"/>
      <c r="AD166" s="92"/>
      <c r="AE166" s="92"/>
      <c r="AG166" s="115"/>
    </row>
    <row r="167" spans="1:40">
      <c r="A167" s="144" t="s">
        <v>172</v>
      </c>
      <c r="B167" s="144"/>
      <c r="C167" s="197">
        <f>C208+C321</f>
        <v>1035367</v>
      </c>
      <c r="D167" s="154">
        <v>0.92</v>
      </c>
      <c r="E167" s="202"/>
      <c r="F167" s="199">
        <f>F208+F321</f>
        <v>952538</v>
      </c>
      <c r="G167" s="154">
        <v>1.02</v>
      </c>
      <c r="H167" s="203"/>
      <c r="I167" s="199">
        <f>I208+I321</f>
        <v>1056074</v>
      </c>
      <c r="J167" s="199"/>
      <c r="K167" s="201">
        <v>1.04</v>
      </c>
      <c r="L167" s="199"/>
      <c r="M167" s="199">
        <f>M208+M321</f>
        <v>1076781</v>
      </c>
      <c r="N167" s="199"/>
      <c r="O167" s="199"/>
      <c r="P167" s="199"/>
      <c r="Q167" s="199"/>
      <c r="R167" s="205"/>
      <c r="S167" s="205"/>
      <c r="T167" s="205"/>
      <c r="U167" s="205"/>
      <c r="V167" s="205"/>
      <c r="X167" s="92"/>
      <c r="Y167" s="92"/>
      <c r="Z167" s="92"/>
      <c r="AA167" s="92"/>
      <c r="AB167" s="92"/>
      <c r="AC167" s="92"/>
      <c r="AD167" s="92"/>
      <c r="AE167" s="92"/>
      <c r="AG167" s="115"/>
    </row>
    <row r="168" spans="1:40">
      <c r="A168" s="144" t="s">
        <v>174</v>
      </c>
      <c r="B168" s="144"/>
      <c r="C168" s="197">
        <f>SUM(C165:C166)</f>
        <v>230623.12968162238</v>
      </c>
      <c r="D168" s="154"/>
      <c r="E168" s="198"/>
      <c r="F168" s="199"/>
      <c r="G168" s="154"/>
      <c r="H168" s="200"/>
      <c r="I168" s="199"/>
      <c r="J168" s="199"/>
      <c r="K168" s="201"/>
      <c r="L168" s="199"/>
      <c r="M168" s="199"/>
      <c r="N168" s="199"/>
      <c r="O168" s="199"/>
      <c r="P168" s="199"/>
      <c r="Q168" s="199"/>
      <c r="X168" s="92"/>
      <c r="Y168" s="92"/>
      <c r="Z168" s="92"/>
      <c r="AA168" s="92"/>
      <c r="AB168" s="92"/>
      <c r="AC168" s="92"/>
      <c r="AD168" s="92"/>
      <c r="AE168" s="92"/>
      <c r="AG168" s="115"/>
    </row>
    <row r="169" spans="1:40">
      <c r="A169" s="144" t="s">
        <v>126</v>
      </c>
      <c r="B169" s="144"/>
      <c r="C169" s="197">
        <f t="shared" ref="C169:C174" si="14">C209+C323+C411</f>
        <v>228552.50150792321</v>
      </c>
      <c r="D169" s="154"/>
      <c r="E169" s="198"/>
      <c r="F169" s="199"/>
      <c r="G169" s="154"/>
      <c r="H169" s="200"/>
      <c r="I169" s="199"/>
      <c r="J169" s="199"/>
      <c r="K169" s="201"/>
      <c r="L169" s="199"/>
      <c r="M169" s="199"/>
      <c r="N169" s="199"/>
      <c r="O169" s="199"/>
      <c r="P169" s="199"/>
      <c r="Q169" s="199"/>
      <c r="X169" s="92"/>
      <c r="Y169" s="92"/>
      <c r="Z169" s="92"/>
      <c r="AA169" s="92"/>
      <c r="AB169" s="92"/>
      <c r="AC169" s="92"/>
      <c r="AD169" s="92"/>
      <c r="AE169" s="92"/>
      <c r="AG169" s="115"/>
    </row>
    <row r="170" spans="1:40">
      <c r="A170" s="144" t="s">
        <v>175</v>
      </c>
      <c r="B170" s="144"/>
      <c r="C170" s="197">
        <f t="shared" si="14"/>
        <v>844065.53671882139</v>
      </c>
      <c r="D170" s="154">
        <v>3.4</v>
      </c>
      <c r="E170" s="200"/>
      <c r="F170" s="199">
        <f>F210+F324+F412</f>
        <v>2869822</v>
      </c>
      <c r="G170" s="154">
        <v>3.7</v>
      </c>
      <c r="H170" s="200"/>
      <c r="I170" s="199">
        <f>I210+I324+I412</f>
        <v>3123042</v>
      </c>
      <c r="J170" s="199"/>
      <c r="K170" s="201">
        <v>3.8</v>
      </c>
      <c r="L170" s="199"/>
      <c r="M170" s="199">
        <f>M210+M324+M412</f>
        <v>3207448</v>
      </c>
      <c r="N170" s="199"/>
      <c r="O170" s="199"/>
      <c r="P170" s="199"/>
      <c r="Q170" s="199"/>
      <c r="X170" s="92"/>
      <c r="Y170" s="92"/>
      <c r="Z170" s="92"/>
      <c r="AA170" s="92"/>
      <c r="AB170" s="92"/>
      <c r="AC170" s="92"/>
      <c r="AD170" s="92"/>
      <c r="AE170" s="92"/>
      <c r="AG170" s="115"/>
    </row>
    <row r="171" spans="1:40">
      <c r="A171" s="144" t="s">
        <v>176</v>
      </c>
      <c r="B171" s="144"/>
      <c r="C171" s="197">
        <f t="shared" si="14"/>
        <v>130952667.91217485</v>
      </c>
      <c r="D171" s="159">
        <v>9.766</v>
      </c>
      <c r="E171" s="200" t="s">
        <v>144</v>
      </c>
      <c r="F171" s="199">
        <f>F211+F325+F413</f>
        <v>12788836</v>
      </c>
      <c r="G171" s="159">
        <v>10.628</v>
      </c>
      <c r="H171" s="200" t="s">
        <v>144</v>
      </c>
      <c r="I171" s="199">
        <f>I211+I325+I413</f>
        <v>13917649</v>
      </c>
      <c r="J171" s="199"/>
      <c r="K171" s="206">
        <v>10.878</v>
      </c>
      <c r="L171" s="199"/>
      <c r="M171" s="199">
        <f>M211+M325+M413</f>
        <v>14245032</v>
      </c>
      <c r="N171" s="199"/>
      <c r="O171" s="199"/>
      <c r="P171" s="199"/>
      <c r="Q171" s="199"/>
      <c r="R171" s="207"/>
      <c r="S171" s="207"/>
      <c r="T171" s="207"/>
      <c r="U171" s="207"/>
      <c r="X171" s="92"/>
      <c r="Y171" s="92"/>
      <c r="Z171" s="92"/>
      <c r="AA171" s="92"/>
      <c r="AB171" s="92"/>
      <c r="AC171" s="92"/>
      <c r="AD171" s="92"/>
      <c r="AE171" s="92"/>
      <c r="AG171" s="115"/>
    </row>
    <row r="172" spans="1:40">
      <c r="A172" s="144" t="s">
        <v>177</v>
      </c>
      <c r="B172" s="144"/>
      <c r="C172" s="197">
        <f t="shared" si="14"/>
        <v>281502228.69846565</v>
      </c>
      <c r="D172" s="159">
        <v>6.7460000000000004</v>
      </c>
      <c r="E172" s="200" t="s">
        <v>144</v>
      </c>
      <c r="F172" s="199">
        <f>F212+F326+F414</f>
        <v>18990140</v>
      </c>
      <c r="G172" s="159">
        <v>7.3410000000000002</v>
      </c>
      <c r="H172" s="200" t="s">
        <v>144</v>
      </c>
      <c r="I172" s="199">
        <f>I212+I326+I414</f>
        <v>20665077</v>
      </c>
      <c r="J172" s="199"/>
      <c r="K172" s="206">
        <v>7.5140000000000002</v>
      </c>
      <c r="L172" s="199"/>
      <c r="M172" s="199">
        <f>M212+M326+M414</f>
        <v>21152078</v>
      </c>
      <c r="N172" s="199"/>
      <c r="O172" s="199"/>
      <c r="P172" s="199"/>
      <c r="Q172" s="199"/>
      <c r="X172" s="92"/>
      <c r="Y172" s="92"/>
      <c r="Z172" s="92"/>
      <c r="AA172" s="92"/>
      <c r="AB172" s="92"/>
      <c r="AC172" s="92"/>
      <c r="AD172" s="92"/>
      <c r="AE172" s="92"/>
      <c r="AG172" s="115"/>
    </row>
    <row r="173" spans="1:40">
      <c r="A173" s="144" t="s">
        <v>178</v>
      </c>
      <c r="B173" s="144"/>
      <c r="C173" s="197">
        <f t="shared" si="14"/>
        <v>119991272.36558694</v>
      </c>
      <c r="D173" s="159">
        <v>5.8120000000000003</v>
      </c>
      <c r="E173" s="200" t="s">
        <v>144</v>
      </c>
      <c r="F173" s="199">
        <f>F213+F327+F415</f>
        <v>6973893</v>
      </c>
      <c r="G173" s="159">
        <v>6.3240000000000007</v>
      </c>
      <c r="H173" s="200" t="s">
        <v>144</v>
      </c>
      <c r="I173" s="199">
        <f>I213+I327+I415</f>
        <v>7588248</v>
      </c>
      <c r="J173" s="199"/>
      <c r="K173" s="206">
        <v>6.4720000000000004</v>
      </c>
      <c r="L173" s="199"/>
      <c r="M173" s="199">
        <f>M213+M327+M415</f>
        <v>7765836</v>
      </c>
      <c r="N173" s="199"/>
      <c r="O173" s="199"/>
      <c r="P173" s="199"/>
      <c r="Q173" s="199"/>
      <c r="X173" s="92"/>
      <c r="Y173" s="92"/>
      <c r="Z173" s="92"/>
      <c r="AA173" s="92"/>
      <c r="AB173" s="92"/>
      <c r="AC173" s="92"/>
      <c r="AD173" s="92"/>
      <c r="AE173" s="92"/>
      <c r="AG173" s="115"/>
    </row>
    <row r="174" spans="1:40">
      <c r="A174" s="144" t="s">
        <v>179</v>
      </c>
      <c r="B174" s="144"/>
      <c r="C174" s="197">
        <f t="shared" si="14"/>
        <v>122445.59285714269</v>
      </c>
      <c r="D174" s="208">
        <v>56</v>
      </c>
      <c r="E174" s="198" t="s">
        <v>144</v>
      </c>
      <c r="F174" s="199">
        <f>F214+F328+F416</f>
        <v>68569</v>
      </c>
      <c r="G174" s="208">
        <v>57</v>
      </c>
      <c r="H174" s="200" t="s">
        <v>144</v>
      </c>
      <c r="I174" s="199">
        <f>I214+I328+I416</f>
        <v>69794</v>
      </c>
      <c r="J174" s="199"/>
      <c r="K174" s="209">
        <v>58</v>
      </c>
      <c r="L174" s="199"/>
      <c r="M174" s="199">
        <f>M214+M328+M416</f>
        <v>71019</v>
      </c>
      <c r="N174" s="199"/>
      <c r="O174" s="199"/>
      <c r="P174" s="199"/>
      <c r="Q174" s="199"/>
      <c r="X174" s="92"/>
      <c r="Y174" s="92"/>
      <c r="Z174" s="92"/>
      <c r="AA174" s="92"/>
      <c r="AB174" s="92"/>
      <c r="AC174" s="92"/>
      <c r="AD174" s="92"/>
      <c r="AE174" s="92"/>
      <c r="AG174" s="115"/>
    </row>
    <row r="175" spans="1:40" s="120" customFormat="1" hidden="1">
      <c r="A175" s="119" t="s">
        <v>180</v>
      </c>
      <c r="C175" s="210">
        <f>C171</f>
        <v>130952667.91217485</v>
      </c>
      <c r="D175" s="118"/>
      <c r="E175" s="122"/>
      <c r="F175" s="123"/>
      <c r="G175" s="118">
        <v>0</v>
      </c>
      <c r="H175" s="122"/>
      <c r="I175" s="123"/>
      <c r="J175" s="123"/>
      <c r="K175" s="211">
        <v>0</v>
      </c>
      <c r="L175" s="123"/>
      <c r="M175" s="123"/>
      <c r="N175" s="123"/>
      <c r="O175" s="123"/>
      <c r="P175" s="123"/>
      <c r="Q175" s="123"/>
      <c r="U175" s="122"/>
      <c r="V175" s="122"/>
      <c r="W175" s="122"/>
      <c r="X175" s="122"/>
      <c r="Y175" s="122"/>
      <c r="Z175" s="122"/>
      <c r="AA175" s="122"/>
      <c r="AB175" s="122"/>
      <c r="AC175" s="122"/>
      <c r="AD175" s="122"/>
      <c r="AE175" s="122"/>
      <c r="AG175" s="124"/>
    </row>
    <row r="176" spans="1:40" s="120" customFormat="1" hidden="1">
      <c r="A176" s="119" t="s">
        <v>181</v>
      </c>
      <c r="C176" s="210">
        <f t="shared" ref="C176:C177" si="15">C172</f>
        <v>281502228.69846565</v>
      </c>
      <c r="D176" s="118"/>
      <c r="E176" s="122"/>
      <c r="F176" s="123"/>
      <c r="G176" s="118">
        <v>0</v>
      </c>
      <c r="H176" s="122"/>
      <c r="I176" s="123"/>
      <c r="J176" s="123"/>
      <c r="K176" s="211">
        <v>0</v>
      </c>
      <c r="L176" s="123"/>
      <c r="M176" s="123"/>
      <c r="N176" s="123"/>
      <c r="O176" s="123"/>
      <c r="P176" s="123"/>
      <c r="Q176" s="123"/>
      <c r="U176" s="122"/>
      <c r="V176" s="122"/>
      <c r="W176" s="122"/>
      <c r="X176" s="122"/>
      <c r="Y176" s="122"/>
      <c r="Z176" s="122"/>
      <c r="AA176" s="122"/>
      <c r="AB176" s="122"/>
      <c r="AC176" s="122"/>
      <c r="AD176" s="122"/>
      <c r="AE176" s="122"/>
      <c r="AG176" s="124"/>
    </row>
    <row r="177" spans="1:33" s="120" customFormat="1" hidden="1">
      <c r="A177" s="119" t="s">
        <v>182</v>
      </c>
      <c r="C177" s="210">
        <f t="shared" si="15"/>
        <v>119991272.36558694</v>
      </c>
      <c r="D177" s="118"/>
      <c r="E177" s="122"/>
      <c r="F177" s="123"/>
      <c r="G177" s="118">
        <v>0</v>
      </c>
      <c r="H177" s="122"/>
      <c r="I177" s="123"/>
      <c r="J177" s="123"/>
      <c r="K177" s="211">
        <v>0</v>
      </c>
      <c r="L177" s="123"/>
      <c r="M177" s="123"/>
      <c r="N177" s="123"/>
      <c r="O177" s="123"/>
      <c r="P177" s="123"/>
      <c r="Q177" s="123"/>
      <c r="U177" s="122"/>
      <c r="V177" s="122"/>
      <c r="W177" s="122"/>
      <c r="X177" s="122"/>
      <c r="Y177" s="122"/>
      <c r="Z177" s="122"/>
      <c r="AA177" s="122"/>
      <c r="AB177" s="122"/>
      <c r="AC177" s="122"/>
      <c r="AD177" s="122"/>
      <c r="AE177" s="122"/>
      <c r="AG177" s="124"/>
    </row>
    <row r="178" spans="1:33" s="120" customFormat="1" hidden="1">
      <c r="A178" s="173" t="s">
        <v>183</v>
      </c>
      <c r="B178" s="174"/>
      <c r="C178" s="212"/>
      <c r="D178" s="176"/>
      <c r="E178" s="177"/>
      <c r="F178" s="178"/>
      <c r="G178" s="179">
        <v>10.628</v>
      </c>
      <c r="H178" s="213" t="s">
        <v>144</v>
      </c>
      <c r="I178" s="178"/>
      <c r="J178" s="178"/>
      <c r="K178" s="181">
        <v>10.878</v>
      </c>
      <c r="L178" s="178"/>
      <c r="M178" s="178"/>
      <c r="N178" s="178"/>
      <c r="O178" s="178"/>
      <c r="P178" s="178"/>
      <c r="Q178" s="178"/>
      <c r="U178" s="122"/>
      <c r="V178" s="122"/>
      <c r="W178" s="122"/>
      <c r="X178" s="122"/>
      <c r="Y178" s="122"/>
      <c r="Z178" s="122"/>
      <c r="AA178" s="122"/>
      <c r="AB178" s="122"/>
      <c r="AC178" s="122"/>
      <c r="AD178" s="122"/>
      <c r="AE178" s="122"/>
      <c r="AG178" s="124"/>
    </row>
    <row r="179" spans="1:33" s="120" customFormat="1" hidden="1">
      <c r="A179" s="173" t="s">
        <v>184</v>
      </c>
      <c r="B179" s="174"/>
      <c r="C179" s="212"/>
      <c r="D179" s="176"/>
      <c r="E179" s="177"/>
      <c r="F179" s="178"/>
      <c r="G179" s="179">
        <v>7.3410000000000002</v>
      </c>
      <c r="H179" s="213" t="s">
        <v>144</v>
      </c>
      <c r="I179" s="178"/>
      <c r="J179" s="178"/>
      <c r="K179" s="181">
        <v>7.5140000000000002</v>
      </c>
      <c r="L179" s="178"/>
      <c r="M179" s="178"/>
      <c r="N179" s="178"/>
      <c r="O179" s="178"/>
      <c r="P179" s="178"/>
      <c r="Q179" s="178"/>
      <c r="U179" s="122"/>
      <c r="V179" s="122"/>
      <c r="W179" s="122"/>
      <c r="X179" s="122"/>
      <c r="Y179" s="122"/>
      <c r="Z179" s="122"/>
      <c r="AA179" s="122"/>
      <c r="AB179" s="122"/>
      <c r="AC179" s="122"/>
      <c r="AD179" s="122"/>
      <c r="AE179" s="122"/>
      <c r="AG179" s="124"/>
    </row>
    <row r="180" spans="1:33" s="120" customFormat="1" hidden="1">
      <c r="A180" s="173" t="s">
        <v>185</v>
      </c>
      <c r="B180" s="174"/>
      <c r="C180" s="212"/>
      <c r="D180" s="176"/>
      <c r="E180" s="177"/>
      <c r="F180" s="178"/>
      <c r="G180" s="179">
        <v>6.3240000000000007</v>
      </c>
      <c r="H180" s="213" t="s">
        <v>144</v>
      </c>
      <c r="I180" s="178"/>
      <c r="J180" s="178"/>
      <c r="K180" s="181">
        <v>6.4720000000000004</v>
      </c>
      <c r="L180" s="178"/>
      <c r="M180" s="178"/>
      <c r="N180" s="178"/>
      <c r="O180" s="178"/>
      <c r="P180" s="178"/>
      <c r="Q180" s="178"/>
      <c r="U180" s="122"/>
      <c r="V180" s="122"/>
      <c r="W180" s="122"/>
      <c r="X180" s="122"/>
      <c r="Y180" s="122"/>
      <c r="Z180" s="122"/>
      <c r="AA180" s="122"/>
      <c r="AB180" s="122"/>
      <c r="AC180" s="122"/>
      <c r="AD180" s="122"/>
      <c r="AE180" s="122"/>
      <c r="AG180" s="124"/>
    </row>
    <row r="181" spans="1:33">
      <c r="A181" s="214" t="s">
        <v>186</v>
      </c>
      <c r="B181" s="144"/>
      <c r="C181" s="197"/>
      <c r="D181" s="215">
        <v>-0.01</v>
      </c>
      <c r="E181" s="198"/>
      <c r="F181" s="199"/>
      <c r="G181" s="215">
        <v>-0.01</v>
      </c>
      <c r="H181" s="200"/>
      <c r="I181" s="199"/>
      <c r="J181" s="199"/>
      <c r="K181" s="216">
        <v>-0.01</v>
      </c>
      <c r="L181" s="199"/>
      <c r="M181" s="199"/>
      <c r="N181" s="199"/>
      <c r="O181" s="199"/>
      <c r="P181" s="199"/>
      <c r="Q181" s="199"/>
      <c r="X181" s="92"/>
      <c r="Y181" s="92"/>
      <c r="Z181" s="92"/>
      <c r="AA181" s="92"/>
      <c r="AB181" s="92"/>
      <c r="AC181" s="92"/>
      <c r="AD181" s="92"/>
      <c r="AE181" s="92"/>
      <c r="AG181" s="115"/>
    </row>
    <row r="182" spans="1:33">
      <c r="A182" s="144" t="s">
        <v>170</v>
      </c>
      <c r="B182" s="144"/>
      <c r="C182" s="197">
        <f t="shared" ref="C182:C191" si="16">C216+C330+C418</f>
        <v>74.633333333333297</v>
      </c>
      <c r="D182" s="217">
        <v>8.7100000000000009</v>
      </c>
      <c r="E182" s="198"/>
      <c r="F182" s="199">
        <f t="shared" ref="F182:F191" si="17">F216+F330+F418</f>
        <v>-7</v>
      </c>
      <c r="G182" s="217">
        <v>9.76</v>
      </c>
      <c r="H182" s="198"/>
      <c r="I182" s="199">
        <f t="shared" ref="I182:I191" si="18">I216+I330+I418</f>
        <v>-7</v>
      </c>
      <c r="J182" s="199"/>
      <c r="K182" s="201">
        <v>9.99</v>
      </c>
      <c r="L182" s="199"/>
      <c r="M182" s="199">
        <f t="shared" ref="M182:M191" si="19">M216+M330+M418</f>
        <v>-7</v>
      </c>
      <c r="N182" s="199"/>
      <c r="O182" s="199"/>
      <c r="P182" s="199"/>
      <c r="Q182" s="199"/>
      <c r="X182" s="92"/>
      <c r="Y182" s="92"/>
      <c r="Z182" s="92"/>
      <c r="AA182" s="92"/>
      <c r="AB182" s="92"/>
      <c r="AC182" s="92"/>
      <c r="AD182" s="92"/>
      <c r="AE182" s="92"/>
      <c r="AG182" s="115"/>
    </row>
    <row r="183" spans="1:33">
      <c r="A183" s="144" t="s">
        <v>171</v>
      </c>
      <c r="B183" s="144"/>
      <c r="C183" s="197">
        <f t="shared" si="16"/>
        <v>88.799999999999983</v>
      </c>
      <c r="D183" s="217">
        <v>12.98</v>
      </c>
      <c r="E183" s="198"/>
      <c r="F183" s="199">
        <f t="shared" si="17"/>
        <v>-11</v>
      </c>
      <c r="G183" s="217">
        <v>14.54</v>
      </c>
      <c r="H183" s="198"/>
      <c r="I183" s="199">
        <f t="shared" si="18"/>
        <v>-12</v>
      </c>
      <c r="J183" s="199"/>
      <c r="K183" s="201">
        <v>14.89</v>
      </c>
      <c r="L183" s="199"/>
      <c r="M183" s="199">
        <f t="shared" si="19"/>
        <v>-13</v>
      </c>
      <c r="N183" s="199"/>
      <c r="O183" s="199"/>
      <c r="P183" s="199"/>
      <c r="Q183" s="199"/>
      <c r="Z183" s="92"/>
      <c r="AA183" s="92"/>
      <c r="AB183" s="92"/>
      <c r="AC183" s="92"/>
      <c r="AD183" s="92"/>
      <c r="AE183" s="92"/>
      <c r="AG183" s="115"/>
    </row>
    <row r="184" spans="1:33">
      <c r="A184" s="144" t="s">
        <v>187</v>
      </c>
      <c r="B184" s="144"/>
      <c r="C184" s="197">
        <f t="shared" si="16"/>
        <v>2161</v>
      </c>
      <c r="D184" s="217">
        <v>0.92</v>
      </c>
      <c r="E184" s="198"/>
      <c r="F184" s="199">
        <f t="shared" si="17"/>
        <v>-20</v>
      </c>
      <c r="G184" s="217">
        <v>1.02</v>
      </c>
      <c r="H184" s="198"/>
      <c r="I184" s="199">
        <f t="shared" si="18"/>
        <v>-23</v>
      </c>
      <c r="J184" s="199"/>
      <c r="K184" s="201">
        <v>1.04</v>
      </c>
      <c r="L184" s="199"/>
      <c r="M184" s="199">
        <f t="shared" si="19"/>
        <v>-23</v>
      </c>
      <c r="N184" s="199"/>
      <c r="O184" s="199"/>
      <c r="P184" s="199"/>
      <c r="Q184" s="199"/>
      <c r="Z184" s="92"/>
      <c r="AA184" s="92"/>
      <c r="AB184" s="92"/>
      <c r="AC184" s="92"/>
      <c r="AD184" s="92"/>
      <c r="AE184" s="92"/>
      <c r="AG184" s="115"/>
    </row>
    <row r="185" spans="1:33">
      <c r="A185" s="144" t="s">
        <v>188</v>
      </c>
      <c r="B185" s="144"/>
      <c r="C185" s="197">
        <f t="shared" si="16"/>
        <v>1487</v>
      </c>
      <c r="D185" s="217">
        <v>3.4</v>
      </c>
      <c r="E185" s="200"/>
      <c r="F185" s="199">
        <f t="shared" si="17"/>
        <v>-51</v>
      </c>
      <c r="G185" s="217">
        <v>3.7</v>
      </c>
      <c r="H185" s="200"/>
      <c r="I185" s="199">
        <f t="shared" si="18"/>
        <v>-55</v>
      </c>
      <c r="J185" s="199"/>
      <c r="K185" s="201">
        <v>3.8</v>
      </c>
      <c r="L185" s="199"/>
      <c r="M185" s="199">
        <f t="shared" si="19"/>
        <v>-56</v>
      </c>
      <c r="N185" s="199"/>
      <c r="O185" s="199"/>
      <c r="P185" s="199"/>
      <c r="Q185" s="199"/>
      <c r="Z185" s="92"/>
      <c r="AA185" s="92"/>
      <c r="AB185" s="92"/>
      <c r="AC185" s="92"/>
      <c r="AD185" s="92"/>
      <c r="AE185" s="92"/>
      <c r="AG185" s="115"/>
    </row>
    <row r="186" spans="1:33">
      <c r="A186" s="144" t="s">
        <v>189</v>
      </c>
      <c r="B186" s="144"/>
      <c r="C186" s="197">
        <f t="shared" si="16"/>
        <v>116452.33333333327</v>
      </c>
      <c r="D186" s="218">
        <v>9.766</v>
      </c>
      <c r="E186" s="200" t="s">
        <v>144</v>
      </c>
      <c r="F186" s="199">
        <f t="shared" si="17"/>
        <v>-114</v>
      </c>
      <c r="G186" s="218">
        <v>10.628</v>
      </c>
      <c r="H186" s="200" t="s">
        <v>144</v>
      </c>
      <c r="I186" s="199">
        <f t="shared" si="18"/>
        <v>-123</v>
      </c>
      <c r="J186" s="199"/>
      <c r="K186" s="219">
        <v>10.878</v>
      </c>
      <c r="L186" s="199"/>
      <c r="M186" s="199">
        <f t="shared" si="19"/>
        <v>-127</v>
      </c>
      <c r="N186" s="199"/>
      <c r="O186" s="199"/>
      <c r="P186" s="199"/>
      <c r="Q186" s="199"/>
      <c r="Z186" s="92"/>
      <c r="AA186" s="92"/>
      <c r="AB186" s="92"/>
      <c r="AC186" s="92"/>
      <c r="AD186" s="92"/>
      <c r="AE186" s="92"/>
      <c r="AG186" s="115"/>
    </row>
    <row r="187" spans="1:33">
      <c r="A187" s="144" t="s">
        <v>177</v>
      </c>
      <c r="B187" s="144"/>
      <c r="C187" s="197">
        <f t="shared" si="16"/>
        <v>524872.66666666698</v>
      </c>
      <c r="D187" s="218">
        <v>6.7460000000000004</v>
      </c>
      <c r="E187" s="200" t="s">
        <v>144</v>
      </c>
      <c r="F187" s="199">
        <f t="shared" si="17"/>
        <v>-354</v>
      </c>
      <c r="G187" s="218">
        <v>7.3410000000000002</v>
      </c>
      <c r="H187" s="200" t="s">
        <v>144</v>
      </c>
      <c r="I187" s="199">
        <f t="shared" si="18"/>
        <v>-385</v>
      </c>
      <c r="J187" s="199"/>
      <c r="K187" s="219">
        <v>7.5140000000000002</v>
      </c>
      <c r="L187" s="199"/>
      <c r="M187" s="199">
        <f t="shared" si="19"/>
        <v>-394</v>
      </c>
      <c r="N187" s="199"/>
      <c r="O187" s="199"/>
      <c r="P187" s="199"/>
      <c r="Q187" s="199"/>
      <c r="Z187" s="92"/>
      <c r="AA187" s="92"/>
      <c r="AB187" s="92"/>
      <c r="AC187" s="92"/>
      <c r="AD187" s="92"/>
      <c r="AE187" s="92"/>
      <c r="AG187" s="115"/>
    </row>
    <row r="188" spans="1:33">
      <c r="A188" s="144" t="s">
        <v>178</v>
      </c>
      <c r="B188" s="144"/>
      <c r="C188" s="197">
        <f t="shared" si="16"/>
        <v>933865</v>
      </c>
      <c r="D188" s="218">
        <v>5.8120000000000003</v>
      </c>
      <c r="E188" s="200" t="s">
        <v>144</v>
      </c>
      <c r="F188" s="199">
        <f t="shared" si="17"/>
        <v>-543</v>
      </c>
      <c r="G188" s="218">
        <v>6.3240000000000007</v>
      </c>
      <c r="H188" s="200" t="s">
        <v>144</v>
      </c>
      <c r="I188" s="199">
        <f t="shared" si="18"/>
        <v>-591</v>
      </c>
      <c r="J188" s="199"/>
      <c r="K188" s="219">
        <v>6.4720000000000004</v>
      </c>
      <c r="L188" s="199"/>
      <c r="M188" s="199">
        <f t="shared" si="19"/>
        <v>-604</v>
      </c>
      <c r="N188" s="199"/>
      <c r="O188" s="199"/>
      <c r="P188" s="199"/>
      <c r="Q188" s="199"/>
      <c r="X188" s="92"/>
      <c r="Y188" s="92"/>
      <c r="Z188" s="92"/>
      <c r="AA188" s="92"/>
      <c r="AB188" s="92"/>
      <c r="AC188" s="92"/>
      <c r="AD188" s="92"/>
      <c r="AE188" s="92"/>
      <c r="AG188" s="115"/>
    </row>
    <row r="189" spans="1:33">
      <c r="A189" s="144" t="s">
        <v>179</v>
      </c>
      <c r="B189" s="144"/>
      <c r="C189" s="197">
        <f t="shared" si="16"/>
        <v>1389.3333333333335</v>
      </c>
      <c r="D189" s="220">
        <v>56</v>
      </c>
      <c r="E189" s="200" t="s">
        <v>144</v>
      </c>
      <c r="F189" s="199">
        <f t="shared" si="17"/>
        <v>-8</v>
      </c>
      <c r="G189" s="220">
        <v>57</v>
      </c>
      <c r="H189" s="200" t="s">
        <v>144</v>
      </c>
      <c r="I189" s="199">
        <f t="shared" si="18"/>
        <v>-8</v>
      </c>
      <c r="J189" s="199"/>
      <c r="K189" s="221">
        <v>58</v>
      </c>
      <c r="L189" s="199"/>
      <c r="M189" s="199">
        <f t="shared" si="19"/>
        <v>-8</v>
      </c>
      <c r="N189" s="199"/>
      <c r="O189" s="199"/>
      <c r="P189" s="199"/>
      <c r="Q189" s="199"/>
      <c r="X189" s="92"/>
      <c r="Y189" s="92"/>
      <c r="Z189" s="92"/>
      <c r="AA189" s="92"/>
      <c r="AB189" s="92"/>
      <c r="AC189" s="92"/>
      <c r="AD189" s="92"/>
      <c r="AE189" s="92"/>
      <c r="AG189" s="115"/>
    </row>
    <row r="190" spans="1:33">
      <c r="A190" s="144" t="s">
        <v>190</v>
      </c>
      <c r="B190" s="144"/>
      <c r="C190" s="197">
        <f t="shared" si="16"/>
        <v>130.39999999999998</v>
      </c>
      <c r="D190" s="222">
        <v>60</v>
      </c>
      <c r="E190" s="198"/>
      <c r="F190" s="199">
        <f t="shared" si="17"/>
        <v>7824</v>
      </c>
      <c r="G190" s="222">
        <v>60</v>
      </c>
      <c r="H190" s="200"/>
      <c r="I190" s="199">
        <f t="shared" si="18"/>
        <v>7824</v>
      </c>
      <c r="J190" s="199"/>
      <c r="K190" s="201">
        <v>60</v>
      </c>
      <c r="L190" s="199"/>
      <c r="M190" s="199">
        <f t="shared" si="19"/>
        <v>7824</v>
      </c>
      <c r="N190" s="199"/>
      <c r="O190" s="199"/>
      <c r="P190" s="199"/>
      <c r="Q190" s="199"/>
      <c r="X190" s="92"/>
      <c r="Y190" s="92"/>
      <c r="Z190" s="92"/>
      <c r="AA190" s="92"/>
      <c r="AB190" s="92"/>
      <c r="AC190" s="92"/>
      <c r="AD190" s="92"/>
      <c r="AE190" s="92"/>
      <c r="AG190" s="115"/>
    </row>
    <row r="191" spans="1:33">
      <c r="A191" s="144" t="s">
        <v>191</v>
      </c>
      <c r="B191" s="144"/>
      <c r="C191" s="197">
        <f t="shared" si="16"/>
        <v>709.3</v>
      </c>
      <c r="D191" s="223">
        <v>-30</v>
      </c>
      <c r="E191" s="198" t="s">
        <v>144</v>
      </c>
      <c r="F191" s="199">
        <f t="shared" si="17"/>
        <v>-213</v>
      </c>
      <c r="G191" s="223">
        <v>-30</v>
      </c>
      <c r="H191" s="200" t="s">
        <v>144</v>
      </c>
      <c r="I191" s="199">
        <f t="shared" si="18"/>
        <v>-213</v>
      </c>
      <c r="J191" s="199"/>
      <c r="K191" s="221">
        <v>-30</v>
      </c>
      <c r="L191" s="199"/>
      <c r="M191" s="199">
        <f t="shared" si="19"/>
        <v>-213</v>
      </c>
      <c r="N191" s="199"/>
      <c r="O191" s="199"/>
      <c r="P191" s="199"/>
      <c r="Q191" s="199"/>
      <c r="X191" s="92"/>
      <c r="Y191" s="92"/>
      <c r="Z191" s="92"/>
      <c r="AA191" s="92"/>
      <c r="AB191" s="92"/>
      <c r="AC191" s="92"/>
      <c r="AD191" s="92"/>
      <c r="AE191" s="92"/>
      <c r="AG191" s="115"/>
    </row>
    <row r="192" spans="1:33" s="120" customFormat="1" hidden="1">
      <c r="A192" s="119" t="s">
        <v>180</v>
      </c>
      <c r="C192" s="210">
        <f>C186</f>
        <v>116452.33333333327</v>
      </c>
      <c r="D192" s="118"/>
      <c r="E192" s="122"/>
      <c r="F192" s="123"/>
      <c r="G192" s="118">
        <v>0</v>
      </c>
      <c r="H192" s="122"/>
      <c r="I192" s="123"/>
      <c r="J192" s="123"/>
      <c r="K192" s="172">
        <v>0</v>
      </c>
      <c r="L192" s="123"/>
      <c r="M192" s="123"/>
      <c r="N192" s="123"/>
      <c r="O192" s="123"/>
      <c r="P192" s="123"/>
      <c r="Q192" s="123"/>
      <c r="U192" s="122"/>
      <c r="V192" s="122"/>
      <c r="W192" s="122"/>
      <c r="X192" s="122"/>
      <c r="Y192" s="122"/>
      <c r="Z192" s="122"/>
      <c r="AA192" s="122"/>
      <c r="AB192" s="122"/>
      <c r="AC192" s="122"/>
      <c r="AD192" s="122"/>
      <c r="AE192" s="122"/>
      <c r="AG192" s="124"/>
    </row>
    <row r="193" spans="1:33" s="120" customFormat="1" hidden="1">
      <c r="A193" s="119" t="s">
        <v>181</v>
      </c>
      <c r="C193" s="210">
        <f t="shared" ref="C193:C194" si="20">C187</f>
        <v>524872.66666666698</v>
      </c>
      <c r="D193" s="118"/>
      <c r="E193" s="122"/>
      <c r="F193" s="123"/>
      <c r="G193" s="118">
        <v>0</v>
      </c>
      <c r="H193" s="122"/>
      <c r="I193" s="123"/>
      <c r="J193" s="123"/>
      <c r="K193" s="172">
        <v>0</v>
      </c>
      <c r="L193" s="123"/>
      <c r="M193" s="123"/>
      <c r="N193" s="123"/>
      <c r="O193" s="123"/>
      <c r="P193" s="123"/>
      <c r="Q193" s="123"/>
      <c r="U193" s="122"/>
      <c r="V193" s="122"/>
      <c r="W193" s="122"/>
      <c r="X193" s="122"/>
      <c r="Y193" s="122"/>
      <c r="Z193" s="122"/>
      <c r="AA193" s="122"/>
      <c r="AB193" s="122"/>
      <c r="AC193" s="122"/>
      <c r="AD193" s="122"/>
      <c r="AE193" s="122"/>
      <c r="AG193" s="124"/>
    </row>
    <row r="194" spans="1:33" s="120" customFormat="1" hidden="1">
      <c r="A194" s="119" t="s">
        <v>182</v>
      </c>
      <c r="C194" s="210">
        <f t="shared" si="20"/>
        <v>933865</v>
      </c>
      <c r="D194" s="118"/>
      <c r="E194" s="122"/>
      <c r="F194" s="123"/>
      <c r="G194" s="118">
        <v>0</v>
      </c>
      <c r="H194" s="122"/>
      <c r="I194" s="123"/>
      <c r="J194" s="123"/>
      <c r="K194" s="172">
        <v>0</v>
      </c>
      <c r="L194" s="123"/>
      <c r="M194" s="123"/>
      <c r="N194" s="123"/>
      <c r="O194" s="123"/>
      <c r="P194" s="123"/>
      <c r="Q194" s="123"/>
      <c r="U194" s="122"/>
      <c r="V194" s="122"/>
      <c r="W194" s="122"/>
      <c r="X194" s="122"/>
      <c r="Y194" s="122"/>
      <c r="Z194" s="122"/>
      <c r="AA194" s="122"/>
      <c r="AB194" s="122"/>
      <c r="AC194" s="122"/>
      <c r="AD194" s="122"/>
      <c r="AE194" s="122"/>
      <c r="AG194" s="124"/>
    </row>
    <row r="195" spans="1:33">
      <c r="A195" s="144" t="s">
        <v>157</v>
      </c>
      <c r="B195" s="111"/>
      <c r="C195" s="197">
        <f>C226+C340+C431</f>
        <v>532446168.97622746</v>
      </c>
      <c r="D195" s="208"/>
      <c r="E195" s="113"/>
      <c r="F195" s="199">
        <f>F226+F340+F431</f>
        <v>44976528</v>
      </c>
      <c r="G195" s="208"/>
      <c r="H195" s="200"/>
      <c r="I195" s="199">
        <f>I226+I340+I431</f>
        <v>49032274</v>
      </c>
      <c r="J195" s="199"/>
      <c r="K195" s="209"/>
      <c r="L195" s="199"/>
      <c r="M195" s="199">
        <f>M226+M340+M431</f>
        <v>50192313</v>
      </c>
      <c r="N195" s="199"/>
      <c r="O195" s="199"/>
      <c r="P195" s="199"/>
      <c r="Q195" s="199"/>
      <c r="X195" s="92"/>
      <c r="Y195" s="92"/>
      <c r="Z195" s="92"/>
      <c r="AA195" s="92"/>
      <c r="AB195" s="92"/>
      <c r="AC195" s="92"/>
      <c r="AD195" s="92"/>
      <c r="AE195" s="92"/>
      <c r="AG195" s="115"/>
    </row>
    <row r="196" spans="1:33">
      <c r="A196" s="144" t="s">
        <v>128</v>
      </c>
      <c r="B196" s="193"/>
      <c r="C196" s="224">
        <f>C227+C341+C432</f>
        <v>3820431.375987567</v>
      </c>
      <c r="D196" s="133"/>
      <c r="E196" s="133"/>
      <c r="F196" s="225">
        <f>I196</f>
        <v>398180.89115916123</v>
      </c>
      <c r="G196" s="133"/>
      <c r="H196" s="133"/>
      <c r="I196" s="225">
        <f>I227+I341+I432</f>
        <v>398180.89115916123</v>
      </c>
      <c r="J196" s="199"/>
      <c r="K196" s="226"/>
      <c r="L196" s="199"/>
      <c r="M196" s="225">
        <f>M227+M341+M432</f>
        <v>398180.89115916123</v>
      </c>
      <c r="N196" s="199"/>
      <c r="O196" s="199"/>
      <c r="P196" s="199"/>
      <c r="Q196" s="199"/>
      <c r="X196" s="92"/>
      <c r="Y196" s="92"/>
      <c r="Z196" s="92"/>
      <c r="AA196" s="92"/>
      <c r="AB196" s="92"/>
      <c r="AC196" s="92"/>
      <c r="AD196" s="92"/>
      <c r="AE196" s="92"/>
      <c r="AG196" s="115"/>
    </row>
    <row r="197" spans="1:33" ht="16.5" thickBot="1">
      <c r="A197" s="144" t="s">
        <v>158</v>
      </c>
      <c r="B197" s="144"/>
      <c r="C197" s="189">
        <f>SUM(C195:C196)</f>
        <v>536266600.35221505</v>
      </c>
      <c r="D197" s="227"/>
      <c r="E197" s="228"/>
      <c r="F197" s="229">
        <f>F195+F196</f>
        <v>45374708.891159162</v>
      </c>
      <c r="G197" s="227"/>
      <c r="H197" s="230"/>
      <c r="I197" s="229">
        <f>I195+I196</f>
        <v>49430454.891159162</v>
      </c>
      <c r="J197" s="229"/>
      <c r="K197" s="227"/>
      <c r="L197" s="229"/>
      <c r="M197" s="229">
        <f>M195+M196</f>
        <v>50590493.891159162</v>
      </c>
      <c r="N197" s="229"/>
      <c r="O197" s="229"/>
      <c r="P197" s="229"/>
      <c r="Q197" s="229"/>
      <c r="X197" s="92"/>
      <c r="Y197" s="92"/>
      <c r="Z197" s="92"/>
      <c r="AA197" s="92"/>
      <c r="AB197" s="92"/>
      <c r="AC197" s="92"/>
      <c r="AD197" s="92"/>
      <c r="AE197" s="92"/>
      <c r="AG197" s="115"/>
    </row>
    <row r="198" spans="1:33" ht="16.5" thickTop="1">
      <c r="A198" s="144"/>
      <c r="B198" s="144"/>
      <c r="C198" s="130"/>
      <c r="D198" s="231"/>
      <c r="E198" s="232"/>
      <c r="F198" s="199"/>
      <c r="G198" s="231"/>
      <c r="H198" s="188"/>
      <c r="I198" s="199"/>
      <c r="J198" s="199"/>
      <c r="K198" s="231"/>
      <c r="L198" s="199"/>
      <c r="M198" s="199"/>
      <c r="N198" s="199"/>
      <c r="O198" s="199"/>
      <c r="P198" s="199"/>
      <c r="Q198" s="199"/>
      <c r="X198" s="92"/>
      <c r="Y198" s="92"/>
      <c r="Z198" s="92"/>
      <c r="AA198" s="92"/>
      <c r="AB198" s="92"/>
      <c r="AC198" s="92"/>
      <c r="AD198" s="92"/>
      <c r="AE198" s="92"/>
      <c r="AG198" s="115"/>
    </row>
    <row r="199" spans="1:33" hidden="1">
      <c r="A199" s="144"/>
      <c r="B199" s="144"/>
      <c r="C199" s="130"/>
      <c r="D199" s="231"/>
      <c r="E199" s="232"/>
      <c r="F199" s="199"/>
      <c r="G199" s="231"/>
      <c r="H199" s="188"/>
      <c r="I199" s="199"/>
      <c r="J199" s="199"/>
      <c r="K199" s="231"/>
      <c r="L199" s="199"/>
      <c r="M199" s="199"/>
      <c r="N199" s="199"/>
      <c r="O199" s="199"/>
      <c r="P199" s="199"/>
      <c r="Q199" s="199"/>
      <c r="X199" s="92"/>
      <c r="Y199" s="92"/>
      <c r="Z199" s="92"/>
      <c r="AA199" s="92"/>
      <c r="AB199" s="92"/>
      <c r="AC199" s="92"/>
      <c r="AD199" s="92"/>
      <c r="AE199" s="92"/>
      <c r="AG199" s="115"/>
    </row>
    <row r="200" spans="1:33" hidden="1">
      <c r="A200" s="144"/>
      <c r="B200" s="144"/>
      <c r="C200" s="145"/>
      <c r="D200" s="222"/>
      <c r="E200" s="113"/>
      <c r="F200" s="113"/>
      <c r="G200" s="222"/>
      <c r="H200" s="144"/>
      <c r="I200" s="113" t="s">
        <v>10</v>
      </c>
      <c r="J200" s="113"/>
      <c r="K200" s="155"/>
      <c r="L200" s="113"/>
      <c r="M200" s="113" t="s">
        <v>10</v>
      </c>
      <c r="N200" s="113"/>
      <c r="O200" s="113"/>
      <c r="P200" s="113"/>
      <c r="Q200" s="113"/>
      <c r="X200" s="92"/>
      <c r="Y200" s="92"/>
      <c r="Z200" s="92"/>
      <c r="AA200" s="92"/>
      <c r="AB200" s="92"/>
      <c r="AC200" s="92"/>
      <c r="AD200" s="92"/>
      <c r="AE200" s="92"/>
      <c r="AG200" s="115"/>
    </row>
    <row r="201" spans="1:33" hidden="1">
      <c r="A201" s="144"/>
      <c r="B201" s="144"/>
      <c r="C201" s="145"/>
      <c r="D201" s="222"/>
      <c r="E201" s="113"/>
      <c r="F201" s="113"/>
      <c r="G201" s="222"/>
      <c r="H201" s="144"/>
      <c r="I201" s="113"/>
      <c r="J201" s="113"/>
      <c r="K201" s="155"/>
      <c r="L201" s="113"/>
      <c r="M201" s="113"/>
      <c r="N201" s="113"/>
      <c r="O201" s="113"/>
      <c r="P201" s="113"/>
      <c r="Q201" s="113"/>
      <c r="X201" s="92"/>
      <c r="Y201" s="92"/>
      <c r="Z201" s="92"/>
      <c r="AA201" s="92"/>
      <c r="AB201" s="92"/>
      <c r="AC201" s="92"/>
      <c r="AD201" s="92"/>
      <c r="AE201" s="92"/>
      <c r="AG201" s="115"/>
    </row>
    <row r="202" spans="1:33" hidden="1">
      <c r="A202" s="143" t="s">
        <v>165</v>
      </c>
      <c r="B202" s="144"/>
      <c r="C202" s="144"/>
      <c r="D202" s="113"/>
      <c r="E202" s="113"/>
      <c r="F202" s="144" t="s">
        <v>10</v>
      </c>
      <c r="G202" s="113"/>
      <c r="H202" s="144"/>
      <c r="I202" s="144"/>
      <c r="J202" s="144"/>
      <c r="K202" s="113"/>
      <c r="L202" s="144"/>
      <c r="M202" s="144"/>
      <c r="N202" s="144"/>
      <c r="O202" s="144"/>
      <c r="P202" s="144"/>
      <c r="Q202" s="144"/>
      <c r="X202" s="92"/>
      <c r="Y202" s="92"/>
      <c r="Z202" s="92"/>
      <c r="AA202" s="92"/>
      <c r="AB202" s="92"/>
      <c r="AC202" s="92"/>
      <c r="AD202" s="92"/>
      <c r="AE202" s="92"/>
      <c r="AG202" s="115"/>
    </row>
    <row r="203" spans="1:33" hidden="1">
      <c r="A203" s="144" t="s">
        <v>192</v>
      </c>
      <c r="B203" s="144"/>
      <c r="C203" s="144"/>
      <c r="D203" s="113"/>
      <c r="E203" s="113"/>
      <c r="F203" s="144"/>
      <c r="G203" s="113"/>
      <c r="H203" s="144"/>
      <c r="I203" s="144"/>
      <c r="J203" s="144"/>
      <c r="K203" s="113"/>
      <c r="L203" s="144"/>
      <c r="M203" s="144"/>
      <c r="N203" s="144"/>
      <c r="O203" s="144"/>
      <c r="P203" s="144"/>
      <c r="Q203" s="144"/>
      <c r="R203" s="92"/>
      <c r="S203" s="92"/>
      <c r="T203" s="92"/>
      <c r="U203" s="92"/>
      <c r="V203" s="92"/>
      <c r="W203" s="92"/>
      <c r="X203" s="92"/>
      <c r="Y203" s="92"/>
      <c r="Z203" s="92"/>
      <c r="AA203" s="92"/>
      <c r="AB203" s="92"/>
      <c r="AC203" s="92"/>
      <c r="AD203" s="92"/>
      <c r="AE203" s="92"/>
      <c r="AG203" s="115"/>
    </row>
    <row r="204" spans="1:33" hidden="1">
      <c r="A204" s="144"/>
      <c r="B204" s="144"/>
      <c r="C204" s="144"/>
      <c r="D204" s="113"/>
      <c r="E204" s="113"/>
      <c r="F204" s="144"/>
      <c r="G204" s="113"/>
      <c r="H204" s="144"/>
      <c r="I204" s="144"/>
      <c r="J204" s="144"/>
      <c r="K204" s="113"/>
      <c r="L204" s="144"/>
      <c r="M204" s="144"/>
      <c r="N204" s="144"/>
      <c r="O204" s="144"/>
      <c r="P204" s="144"/>
      <c r="Q204" s="144"/>
      <c r="R204" s="92"/>
      <c r="S204" s="92"/>
      <c r="T204" s="92"/>
      <c r="U204" s="92"/>
      <c r="V204" s="92"/>
      <c r="W204" s="92"/>
      <c r="X204" s="92"/>
      <c r="Y204" s="92"/>
      <c r="Z204" s="92"/>
      <c r="AA204" s="92"/>
      <c r="AB204" s="92"/>
      <c r="AC204" s="92"/>
      <c r="AD204" s="92"/>
      <c r="AE204" s="92"/>
      <c r="AG204" s="115"/>
    </row>
    <row r="205" spans="1:33" hidden="1">
      <c r="A205" s="144" t="s">
        <v>173</v>
      </c>
      <c r="B205" s="144"/>
      <c r="C205" s="197"/>
      <c r="D205" s="113"/>
      <c r="E205" s="113"/>
      <c r="F205" s="144"/>
      <c r="G205" s="113"/>
      <c r="H205" s="144"/>
      <c r="I205" s="144"/>
      <c r="J205" s="144"/>
      <c r="K205" s="113"/>
      <c r="L205" s="144"/>
      <c r="M205" s="144"/>
      <c r="N205" s="144"/>
      <c r="O205" s="144"/>
      <c r="P205" s="144"/>
      <c r="Q205" s="144"/>
      <c r="R205" s="92"/>
      <c r="S205" s="92"/>
      <c r="T205" s="92"/>
      <c r="U205" s="92"/>
      <c r="V205" s="92"/>
      <c r="W205" s="92"/>
      <c r="X205" s="92"/>
      <c r="Y205" s="92"/>
      <c r="Z205" s="92"/>
      <c r="AA205" s="92"/>
      <c r="AB205" s="92"/>
      <c r="AC205" s="92"/>
      <c r="AD205" s="92"/>
      <c r="AE205" s="92"/>
      <c r="AG205" s="115"/>
    </row>
    <row r="206" spans="1:33" hidden="1">
      <c r="A206" s="144" t="s">
        <v>170</v>
      </c>
      <c r="B206" s="144"/>
      <c r="C206" s="197">
        <f>C263+C291+C234</f>
        <v>161975.73333331931</v>
      </c>
      <c r="D206" s="154">
        <v>8.7100000000000009</v>
      </c>
      <c r="E206" s="198"/>
      <c r="F206" s="113">
        <f>F263+F291+F234</f>
        <v>1410809</v>
      </c>
      <c r="G206" s="154">
        <f>$G$165</f>
        <v>9.76</v>
      </c>
      <c r="H206" s="200"/>
      <c r="I206" s="113">
        <f>I263+I291+I234</f>
        <v>1580883</v>
      </c>
      <c r="J206" s="113"/>
      <c r="K206" s="154">
        <f>$K$165</f>
        <v>9.99</v>
      </c>
      <c r="L206" s="113"/>
      <c r="M206" s="113">
        <f>M263+M291+M234</f>
        <v>1618138</v>
      </c>
      <c r="N206" s="113"/>
      <c r="O206" s="113"/>
      <c r="P206" s="113"/>
      <c r="Q206" s="113"/>
      <c r="R206" s="92"/>
      <c r="S206" s="92"/>
      <c r="T206" s="92"/>
      <c r="U206" s="92"/>
      <c r="V206" s="92"/>
      <c r="W206" s="92"/>
      <c r="X206" s="92"/>
      <c r="Y206" s="92"/>
      <c r="Z206" s="92"/>
      <c r="AA206" s="92"/>
      <c r="AB206" s="92"/>
      <c r="AC206" s="92"/>
      <c r="AD206" s="92"/>
      <c r="AE206" s="92"/>
      <c r="AG206" s="115"/>
    </row>
    <row r="207" spans="1:33" hidden="1">
      <c r="A207" s="144" t="s">
        <v>171</v>
      </c>
      <c r="B207" s="144"/>
      <c r="C207" s="197">
        <f>C264+C292+C235</f>
        <v>64148.300000000723</v>
      </c>
      <c r="D207" s="154">
        <v>12.98</v>
      </c>
      <c r="E207" s="202"/>
      <c r="F207" s="113">
        <f>F264+F292+F235</f>
        <v>832645</v>
      </c>
      <c r="G207" s="154">
        <f>$G$166</f>
        <v>14.54</v>
      </c>
      <c r="H207" s="203"/>
      <c r="I207" s="113">
        <f>I264+I292+I235</f>
        <v>932716</v>
      </c>
      <c r="J207" s="113"/>
      <c r="K207" s="154">
        <f>$K$166</f>
        <v>14.89</v>
      </c>
      <c r="L207" s="113"/>
      <c r="M207" s="113">
        <f>M264+M292+M235</f>
        <v>955168</v>
      </c>
      <c r="N207" s="113"/>
      <c r="O207" s="113"/>
      <c r="P207" s="113"/>
      <c r="Q207" s="113"/>
      <c r="R207" s="92"/>
      <c r="S207" s="92"/>
      <c r="T207" s="92"/>
      <c r="U207" s="92"/>
      <c r="V207" s="92"/>
      <c r="W207" s="92"/>
      <c r="X207" s="92"/>
      <c r="Y207" s="92"/>
      <c r="Z207" s="92"/>
      <c r="AA207" s="92"/>
      <c r="AB207" s="92"/>
      <c r="AC207" s="92"/>
      <c r="AD207" s="92"/>
      <c r="AE207" s="92"/>
      <c r="AG207" s="115"/>
    </row>
    <row r="208" spans="1:33" hidden="1">
      <c r="A208" s="144" t="s">
        <v>172</v>
      </c>
      <c r="B208" s="144"/>
      <c r="C208" s="197">
        <f>C265+C293+C236</f>
        <v>1035367</v>
      </c>
      <c r="D208" s="154">
        <v>0.92</v>
      </c>
      <c r="E208" s="202"/>
      <c r="F208" s="113">
        <f>F265+F293+F236</f>
        <v>952538</v>
      </c>
      <c r="G208" s="154">
        <f>$G$167</f>
        <v>1.02</v>
      </c>
      <c r="H208" s="203"/>
      <c r="I208" s="113">
        <f>I265+I293+I236</f>
        <v>1056074</v>
      </c>
      <c r="J208" s="113"/>
      <c r="K208" s="154">
        <f>$K$167</f>
        <v>1.04</v>
      </c>
      <c r="L208" s="113"/>
      <c r="M208" s="113">
        <f>M265+M293+M236</f>
        <v>1076781</v>
      </c>
      <c r="N208" s="113"/>
      <c r="O208" s="113"/>
      <c r="P208" s="113"/>
      <c r="Q208" s="113"/>
      <c r="R208" s="92"/>
      <c r="S208" s="92"/>
      <c r="T208" s="92"/>
      <c r="U208" s="92"/>
      <c r="V208" s="92"/>
      <c r="W208" s="92"/>
      <c r="X208" s="92"/>
      <c r="Y208" s="92"/>
      <c r="Z208" s="92"/>
      <c r="AA208" s="92"/>
      <c r="AB208" s="92"/>
      <c r="AC208" s="92"/>
      <c r="AD208" s="92"/>
      <c r="AE208" s="92"/>
      <c r="AG208" s="115"/>
    </row>
    <row r="209" spans="1:33" hidden="1">
      <c r="A209" s="144" t="s">
        <v>174</v>
      </c>
      <c r="B209" s="144"/>
      <c r="C209" s="197">
        <f>SUM(C206:C207)</f>
        <v>226124.03333332003</v>
      </c>
      <c r="D209" s="154"/>
      <c r="E209" s="198"/>
      <c r="F209" s="113"/>
      <c r="G209" s="154"/>
      <c r="H209" s="200"/>
      <c r="I209" s="113"/>
      <c r="J209" s="113"/>
      <c r="K209" s="154"/>
      <c r="L209" s="113"/>
      <c r="M209" s="113"/>
      <c r="N209" s="113"/>
      <c r="O209" s="113"/>
      <c r="P209" s="113"/>
      <c r="Q209" s="113"/>
      <c r="R209" s="92"/>
      <c r="S209" s="92"/>
      <c r="T209" s="92"/>
      <c r="U209" s="92"/>
      <c r="V209" s="92"/>
      <c r="W209" s="92"/>
      <c r="X209" s="92"/>
      <c r="Y209" s="92"/>
      <c r="Z209" s="92"/>
      <c r="AA209" s="92"/>
      <c r="AB209" s="92"/>
      <c r="AC209" s="92"/>
      <c r="AD209" s="92"/>
      <c r="AE209" s="92"/>
      <c r="AG209" s="115"/>
    </row>
    <row r="210" spans="1:33" hidden="1">
      <c r="A210" s="144" t="s">
        <v>175</v>
      </c>
      <c r="B210" s="144"/>
      <c r="C210" s="197">
        <f>C267+C295+C238</f>
        <v>835989</v>
      </c>
      <c r="D210" s="222">
        <v>3.4</v>
      </c>
      <c r="E210" s="200"/>
      <c r="F210" s="113">
        <f>F267+F295+F238</f>
        <v>2842362</v>
      </c>
      <c r="G210" s="154">
        <f>$G$170</f>
        <v>3.7</v>
      </c>
      <c r="H210" s="200"/>
      <c r="I210" s="113">
        <f>I267+I295+I238</f>
        <v>3093159</v>
      </c>
      <c r="J210" s="113"/>
      <c r="K210" s="154">
        <f>$K$170</f>
        <v>3.8</v>
      </c>
      <c r="L210" s="113"/>
      <c r="M210" s="113">
        <f>M267+M295+M238</f>
        <v>3176757</v>
      </c>
      <c r="N210" s="113"/>
      <c r="O210" s="113"/>
      <c r="P210" s="113"/>
      <c r="Q210" s="113"/>
      <c r="R210" s="92"/>
      <c r="S210" s="92"/>
      <c r="T210" s="92"/>
      <c r="U210" s="92"/>
      <c r="V210" s="92"/>
      <c r="W210" s="92"/>
      <c r="X210" s="92"/>
      <c r="Y210" s="92"/>
      <c r="Z210" s="92"/>
      <c r="AA210" s="92"/>
      <c r="AB210" s="92"/>
      <c r="AC210" s="92"/>
      <c r="AD210" s="92"/>
      <c r="AE210" s="92"/>
      <c r="AG210" s="115"/>
    </row>
    <row r="211" spans="1:33" hidden="1">
      <c r="A211" s="144" t="s">
        <v>176</v>
      </c>
      <c r="B211" s="144"/>
      <c r="C211" s="197">
        <f>C268+C296+C239</f>
        <v>129554839.11787954</v>
      </c>
      <c r="D211" s="159">
        <v>9.766</v>
      </c>
      <c r="E211" s="200" t="s">
        <v>144</v>
      </c>
      <c r="F211" s="113">
        <f>F268+F296+F239</f>
        <v>12652325</v>
      </c>
      <c r="G211" s="159">
        <f>$G$171</f>
        <v>10.628</v>
      </c>
      <c r="H211" s="200" t="s">
        <v>144</v>
      </c>
      <c r="I211" s="113">
        <f>I268+I296+I239</f>
        <v>13769088</v>
      </c>
      <c r="J211" s="113"/>
      <c r="K211" s="159">
        <f>$K$171</f>
        <v>10.878</v>
      </c>
      <c r="L211" s="113"/>
      <c r="M211" s="113">
        <f>M268+M296+M239</f>
        <v>14092976</v>
      </c>
      <c r="N211" s="113"/>
      <c r="O211" s="113"/>
      <c r="P211" s="113"/>
      <c r="Q211" s="113"/>
      <c r="R211" s="92"/>
      <c r="S211" s="92"/>
      <c r="T211" s="92"/>
      <c r="U211" s="92"/>
      <c r="V211" s="92"/>
      <c r="W211" s="92"/>
      <c r="X211" s="92"/>
      <c r="Y211" s="92"/>
      <c r="Z211" s="92"/>
      <c r="AA211" s="92"/>
      <c r="AB211" s="92"/>
      <c r="AC211" s="92"/>
      <c r="AD211" s="92"/>
      <c r="AE211" s="92"/>
      <c r="AG211" s="115"/>
    </row>
    <row r="212" spans="1:33" hidden="1">
      <c r="A212" s="144" t="s">
        <v>177</v>
      </c>
      <c r="B212" s="144"/>
      <c r="C212" s="197">
        <f>C269+C297+C240</f>
        <v>281305509.69846565</v>
      </c>
      <c r="D212" s="159">
        <v>6.7460000000000004</v>
      </c>
      <c r="E212" s="200" t="s">
        <v>144</v>
      </c>
      <c r="F212" s="113">
        <f>F269+F297+F240</f>
        <v>18976870</v>
      </c>
      <c r="G212" s="159">
        <f>$G$172</f>
        <v>7.3410000000000002</v>
      </c>
      <c r="H212" s="200" t="s">
        <v>144</v>
      </c>
      <c r="I212" s="113">
        <f>I269+I297+I240</f>
        <v>20650637</v>
      </c>
      <c r="J212" s="113"/>
      <c r="K212" s="159">
        <f>$K$172</f>
        <v>7.5140000000000002</v>
      </c>
      <c r="L212" s="113"/>
      <c r="M212" s="113">
        <f>M269+M297+M240</f>
        <v>21137296</v>
      </c>
      <c r="N212" s="113"/>
      <c r="O212" s="113"/>
      <c r="P212" s="113"/>
      <c r="Q212" s="113"/>
      <c r="R212" s="92"/>
      <c r="S212" s="92"/>
      <c r="T212" s="92"/>
      <c r="U212" s="92"/>
      <c r="V212" s="92"/>
      <c r="W212" s="92"/>
      <c r="X212" s="92"/>
      <c r="Y212" s="92"/>
      <c r="Z212" s="92"/>
      <c r="AA212" s="92"/>
      <c r="AB212" s="92"/>
      <c r="AC212" s="92"/>
      <c r="AD212" s="92"/>
      <c r="AE212" s="92"/>
      <c r="AG212" s="115"/>
    </row>
    <row r="213" spans="1:33" hidden="1">
      <c r="A213" s="144" t="s">
        <v>178</v>
      </c>
      <c r="B213" s="144"/>
      <c r="C213" s="197">
        <f>C270+C298+C241</f>
        <v>119991272.36558694</v>
      </c>
      <c r="D213" s="159">
        <v>5.8120000000000003</v>
      </c>
      <c r="E213" s="200" t="s">
        <v>144</v>
      </c>
      <c r="F213" s="113">
        <f>F270+F298+F241</f>
        <v>6973893</v>
      </c>
      <c r="G213" s="159">
        <f>$G$173</f>
        <v>6.3240000000000007</v>
      </c>
      <c r="H213" s="200" t="s">
        <v>144</v>
      </c>
      <c r="I213" s="113">
        <f>I270+I298+I241</f>
        <v>7588248</v>
      </c>
      <c r="J213" s="113"/>
      <c r="K213" s="159">
        <f>$K$173</f>
        <v>6.4720000000000004</v>
      </c>
      <c r="L213" s="113"/>
      <c r="M213" s="113">
        <f>M270+M298+M241</f>
        <v>7765836</v>
      </c>
      <c r="N213" s="113"/>
      <c r="O213" s="113"/>
      <c r="P213" s="113"/>
      <c r="Q213" s="113"/>
      <c r="R213" s="92"/>
      <c r="S213" s="92"/>
      <c r="T213" s="92"/>
      <c r="U213" s="92"/>
      <c r="V213" s="92"/>
      <c r="W213" s="92"/>
      <c r="X213" s="92"/>
      <c r="Y213" s="92"/>
      <c r="Z213" s="92"/>
      <c r="AA213" s="92"/>
      <c r="AB213" s="92"/>
      <c r="AC213" s="92"/>
      <c r="AD213" s="92"/>
      <c r="AE213" s="92"/>
      <c r="AG213" s="115"/>
    </row>
    <row r="214" spans="1:33" hidden="1">
      <c r="A214" s="144" t="s">
        <v>179</v>
      </c>
      <c r="B214" s="144"/>
      <c r="C214" s="197">
        <f>C271+C299+C242</f>
        <v>120876.56666666651</v>
      </c>
      <c r="D214" s="208">
        <v>56</v>
      </c>
      <c r="E214" s="198" t="s">
        <v>144</v>
      </c>
      <c r="F214" s="113">
        <f>F271+F299+F242</f>
        <v>67690</v>
      </c>
      <c r="G214" s="233">
        <f>$G$174</f>
        <v>57</v>
      </c>
      <c r="H214" s="200" t="s">
        <v>144</v>
      </c>
      <c r="I214" s="113">
        <f>I271+I299+I242</f>
        <v>68900</v>
      </c>
      <c r="J214" s="113"/>
      <c r="K214" s="233">
        <f>$K$174</f>
        <v>58</v>
      </c>
      <c r="L214" s="113"/>
      <c r="M214" s="113">
        <f>M271+M299+M242</f>
        <v>70109</v>
      </c>
      <c r="N214" s="113"/>
      <c r="O214" s="113"/>
      <c r="P214" s="113"/>
      <c r="Q214" s="113"/>
      <c r="R214" s="92"/>
      <c r="S214" s="92"/>
      <c r="T214" s="92"/>
      <c r="U214" s="92"/>
      <c r="V214" s="92"/>
      <c r="W214" s="92"/>
      <c r="X214" s="92"/>
      <c r="Y214" s="92"/>
      <c r="Z214" s="92"/>
      <c r="AA214" s="92"/>
      <c r="AB214" s="92"/>
      <c r="AC214" s="92"/>
      <c r="AD214" s="92"/>
      <c r="AE214" s="92"/>
      <c r="AG214" s="115"/>
    </row>
    <row r="215" spans="1:33" hidden="1">
      <c r="A215" s="214" t="s">
        <v>186</v>
      </c>
      <c r="B215" s="144"/>
      <c r="C215" s="197"/>
      <c r="D215" s="215">
        <v>-0.01</v>
      </c>
      <c r="E215" s="198"/>
      <c r="F215" s="113"/>
      <c r="G215" s="234">
        <v>-0.01</v>
      </c>
      <c r="H215" s="200"/>
      <c r="I215" s="113"/>
      <c r="J215" s="113"/>
      <c r="K215" s="234">
        <v>-0.01</v>
      </c>
      <c r="L215" s="113"/>
      <c r="M215" s="113"/>
      <c r="N215" s="113"/>
      <c r="O215" s="113"/>
      <c r="P215" s="113"/>
      <c r="Q215" s="113"/>
      <c r="R215" s="92"/>
      <c r="S215" s="92"/>
      <c r="T215" s="92"/>
      <c r="U215" s="92"/>
      <c r="V215" s="92"/>
      <c r="W215" s="92"/>
      <c r="X215" s="92"/>
      <c r="Y215" s="92"/>
      <c r="Z215" s="92"/>
      <c r="AA215" s="92"/>
      <c r="AB215" s="92"/>
      <c r="AC215" s="92"/>
      <c r="AD215" s="92"/>
      <c r="AE215" s="92"/>
      <c r="AG215" s="115"/>
    </row>
    <row r="216" spans="1:33" hidden="1">
      <c r="A216" s="144" t="s">
        <v>170</v>
      </c>
      <c r="B216" s="144"/>
      <c r="C216" s="197">
        <f t="shared" ref="C216:C226" si="21">C273+C301+C244</f>
        <v>74.633333333333297</v>
      </c>
      <c r="D216" s="217">
        <v>8.7100000000000009</v>
      </c>
      <c r="E216" s="198"/>
      <c r="F216" s="113">
        <f t="shared" ref="F216:F226" si="22">F273+F301+F244</f>
        <v>-7</v>
      </c>
      <c r="G216" s="217">
        <f>$G$182</f>
        <v>9.76</v>
      </c>
      <c r="H216" s="198"/>
      <c r="I216" s="113">
        <f t="shared" ref="I216:I226" si="23">I273+I301+I244</f>
        <v>-7</v>
      </c>
      <c r="J216" s="113"/>
      <c r="K216" s="217">
        <f>$K$182</f>
        <v>9.99</v>
      </c>
      <c r="L216" s="113"/>
      <c r="M216" s="113">
        <f t="shared" ref="M216:M226" si="24">M273+M301+M244</f>
        <v>-7</v>
      </c>
      <c r="N216" s="113"/>
      <c r="O216" s="113"/>
      <c r="P216" s="113"/>
      <c r="Q216" s="113"/>
      <c r="R216" s="92"/>
      <c r="S216" s="92"/>
      <c r="T216" s="92"/>
      <c r="U216" s="92"/>
      <c r="V216" s="92"/>
      <c r="W216" s="92"/>
      <c r="X216" s="92"/>
      <c r="Y216" s="92"/>
      <c r="Z216" s="92"/>
      <c r="AA216" s="92"/>
      <c r="AB216" s="92"/>
      <c r="AC216" s="92"/>
      <c r="AD216" s="92"/>
      <c r="AE216" s="92"/>
      <c r="AG216" s="115"/>
    </row>
    <row r="217" spans="1:33" hidden="1">
      <c r="A217" s="144" t="s">
        <v>171</v>
      </c>
      <c r="B217" s="144"/>
      <c r="C217" s="197">
        <f t="shared" si="21"/>
        <v>88.799999999999983</v>
      </c>
      <c r="D217" s="217">
        <v>12.98</v>
      </c>
      <c r="E217" s="198"/>
      <c r="F217" s="113">
        <f t="shared" si="22"/>
        <v>-11</v>
      </c>
      <c r="G217" s="217">
        <f>$G$183</f>
        <v>14.54</v>
      </c>
      <c r="H217" s="198"/>
      <c r="I217" s="113">
        <f t="shared" si="23"/>
        <v>-12</v>
      </c>
      <c r="J217" s="113"/>
      <c r="K217" s="217">
        <f>$K$183</f>
        <v>14.89</v>
      </c>
      <c r="L217" s="113"/>
      <c r="M217" s="113">
        <f t="shared" si="24"/>
        <v>-13</v>
      </c>
      <c r="N217" s="113"/>
      <c r="O217" s="113"/>
      <c r="P217" s="113"/>
      <c r="Q217" s="113"/>
      <c r="R217" s="92"/>
      <c r="S217" s="92"/>
      <c r="T217" s="92"/>
      <c r="U217" s="92"/>
      <c r="V217" s="92"/>
      <c r="W217" s="92"/>
      <c r="X217" s="92"/>
      <c r="Y217" s="92"/>
      <c r="Z217" s="92"/>
      <c r="AA217" s="92"/>
      <c r="AB217" s="92"/>
      <c r="AC217" s="92"/>
      <c r="AD217" s="92"/>
      <c r="AE217" s="92"/>
      <c r="AG217" s="115"/>
    </row>
    <row r="218" spans="1:33" hidden="1">
      <c r="A218" s="144" t="s">
        <v>187</v>
      </c>
      <c r="B218" s="144"/>
      <c r="C218" s="197">
        <f t="shared" si="21"/>
        <v>2161</v>
      </c>
      <c r="D218" s="217">
        <v>0.92</v>
      </c>
      <c r="E218" s="198"/>
      <c r="F218" s="113">
        <f t="shared" si="22"/>
        <v>-20</v>
      </c>
      <c r="G218" s="217">
        <f>$G$184</f>
        <v>1.02</v>
      </c>
      <c r="H218" s="198"/>
      <c r="I218" s="113">
        <f t="shared" si="23"/>
        <v>-23</v>
      </c>
      <c r="J218" s="113"/>
      <c r="K218" s="217">
        <f>$K$184</f>
        <v>1.04</v>
      </c>
      <c r="L218" s="113"/>
      <c r="M218" s="113">
        <f t="shared" si="24"/>
        <v>-23</v>
      </c>
      <c r="N218" s="113"/>
      <c r="O218" s="113"/>
      <c r="P218" s="113"/>
      <c r="Q218" s="113"/>
      <c r="R218" s="92"/>
      <c r="S218" s="92"/>
      <c r="T218" s="92"/>
      <c r="U218" s="92"/>
      <c r="V218" s="92"/>
      <c r="W218" s="92"/>
      <c r="X218" s="92"/>
      <c r="Y218" s="92"/>
      <c r="Z218" s="92"/>
      <c r="AA218" s="92"/>
      <c r="AB218" s="92"/>
      <c r="AC218" s="92"/>
      <c r="AD218" s="92"/>
      <c r="AE218" s="92"/>
      <c r="AG218" s="115"/>
    </row>
    <row r="219" spans="1:33" hidden="1">
      <c r="A219" s="144" t="s">
        <v>188</v>
      </c>
      <c r="B219" s="144"/>
      <c r="C219" s="197">
        <f t="shared" si="21"/>
        <v>1487</v>
      </c>
      <c r="D219" s="217">
        <v>3.4</v>
      </c>
      <c r="E219" s="200"/>
      <c r="F219" s="113">
        <f t="shared" si="22"/>
        <v>-51</v>
      </c>
      <c r="G219" s="217">
        <f>$G$185</f>
        <v>3.7</v>
      </c>
      <c r="H219" s="200"/>
      <c r="I219" s="113">
        <f t="shared" si="23"/>
        <v>-55</v>
      </c>
      <c r="J219" s="113"/>
      <c r="K219" s="217">
        <f>$K$185</f>
        <v>3.8</v>
      </c>
      <c r="L219" s="113"/>
      <c r="M219" s="113">
        <f t="shared" si="24"/>
        <v>-56</v>
      </c>
      <c r="N219" s="113"/>
      <c r="O219" s="113"/>
      <c r="P219" s="113"/>
      <c r="Q219" s="113"/>
      <c r="R219" s="92"/>
      <c r="S219" s="92"/>
      <c r="T219" s="92"/>
      <c r="U219" s="92"/>
      <c r="V219" s="92"/>
      <c r="W219" s="92"/>
      <c r="X219" s="92"/>
      <c r="Y219" s="92"/>
      <c r="Z219" s="92"/>
      <c r="AA219" s="92"/>
      <c r="AB219" s="92"/>
      <c r="AC219" s="92"/>
      <c r="AD219" s="92"/>
      <c r="AE219" s="92"/>
      <c r="AG219" s="115"/>
    </row>
    <row r="220" spans="1:33" hidden="1">
      <c r="A220" s="144" t="s">
        <v>189</v>
      </c>
      <c r="B220" s="144"/>
      <c r="C220" s="197">
        <f t="shared" si="21"/>
        <v>116452.33333333327</v>
      </c>
      <c r="D220" s="218">
        <v>9.766</v>
      </c>
      <c r="E220" s="200" t="s">
        <v>144</v>
      </c>
      <c r="F220" s="113">
        <f t="shared" si="22"/>
        <v>-114</v>
      </c>
      <c r="G220" s="235">
        <f>$G$186</f>
        <v>10.628</v>
      </c>
      <c r="H220" s="200" t="s">
        <v>144</v>
      </c>
      <c r="I220" s="113">
        <f t="shared" si="23"/>
        <v>-123</v>
      </c>
      <c r="J220" s="113"/>
      <c r="K220" s="235">
        <f>$K$186</f>
        <v>10.878</v>
      </c>
      <c r="L220" s="113"/>
      <c r="M220" s="113">
        <f t="shared" si="24"/>
        <v>-127</v>
      </c>
      <c r="N220" s="113"/>
      <c r="O220" s="113"/>
      <c r="P220" s="113"/>
      <c r="Q220" s="113"/>
      <c r="R220" s="92"/>
      <c r="S220" s="92"/>
      <c r="T220" s="92"/>
      <c r="U220" s="92"/>
      <c r="V220" s="92"/>
      <c r="W220" s="92"/>
      <c r="X220" s="92"/>
      <c r="Y220" s="92"/>
      <c r="Z220" s="92"/>
      <c r="AA220" s="92"/>
      <c r="AB220" s="92"/>
      <c r="AC220" s="92"/>
      <c r="AD220" s="92"/>
      <c r="AE220" s="92"/>
      <c r="AG220" s="115"/>
    </row>
    <row r="221" spans="1:33" hidden="1">
      <c r="A221" s="144" t="s">
        <v>177</v>
      </c>
      <c r="B221" s="144"/>
      <c r="C221" s="197">
        <f t="shared" si="21"/>
        <v>524872.66666666698</v>
      </c>
      <c r="D221" s="218">
        <v>6.7460000000000004</v>
      </c>
      <c r="E221" s="200" t="s">
        <v>144</v>
      </c>
      <c r="F221" s="113">
        <f t="shared" si="22"/>
        <v>-354</v>
      </c>
      <c r="G221" s="236">
        <f>$G$187</f>
        <v>7.3410000000000002</v>
      </c>
      <c r="H221" s="200" t="s">
        <v>144</v>
      </c>
      <c r="I221" s="113">
        <f t="shared" si="23"/>
        <v>-385</v>
      </c>
      <c r="J221" s="113"/>
      <c r="K221" s="236">
        <f>$K$187</f>
        <v>7.5140000000000002</v>
      </c>
      <c r="L221" s="113"/>
      <c r="M221" s="113">
        <f t="shared" si="24"/>
        <v>-394</v>
      </c>
      <c r="N221" s="113"/>
      <c r="O221" s="113"/>
      <c r="P221" s="113"/>
      <c r="Q221" s="113"/>
      <c r="R221" s="92"/>
      <c r="S221" s="92"/>
      <c r="T221" s="92"/>
      <c r="U221" s="92"/>
      <c r="V221" s="92"/>
      <c r="W221" s="92"/>
      <c r="X221" s="92"/>
      <c r="Y221" s="92"/>
      <c r="Z221" s="92"/>
      <c r="AA221" s="92"/>
      <c r="AB221" s="92"/>
      <c r="AC221" s="92"/>
      <c r="AD221" s="92"/>
      <c r="AE221" s="92"/>
      <c r="AG221" s="115"/>
    </row>
    <row r="222" spans="1:33" hidden="1">
      <c r="A222" s="144" t="s">
        <v>178</v>
      </c>
      <c r="B222" s="144"/>
      <c r="C222" s="197">
        <f t="shared" si="21"/>
        <v>933865</v>
      </c>
      <c r="D222" s="218">
        <v>5.8120000000000003</v>
      </c>
      <c r="E222" s="200" t="s">
        <v>144</v>
      </c>
      <c r="F222" s="113">
        <f t="shared" si="22"/>
        <v>-543</v>
      </c>
      <c r="G222" s="218">
        <f>$G$188</f>
        <v>6.3240000000000007</v>
      </c>
      <c r="H222" s="200" t="s">
        <v>144</v>
      </c>
      <c r="I222" s="113">
        <f t="shared" si="23"/>
        <v>-591</v>
      </c>
      <c r="J222" s="113"/>
      <c r="K222" s="218">
        <f>$K$188</f>
        <v>6.4720000000000004</v>
      </c>
      <c r="L222" s="113"/>
      <c r="M222" s="113">
        <f t="shared" si="24"/>
        <v>-604</v>
      </c>
      <c r="N222" s="113"/>
      <c r="O222" s="113"/>
      <c r="P222" s="113"/>
      <c r="Q222" s="113"/>
      <c r="R222" s="92"/>
      <c r="S222" s="92"/>
      <c r="T222" s="92"/>
      <c r="U222" s="92"/>
      <c r="V222" s="92"/>
      <c r="W222" s="92"/>
      <c r="X222" s="92"/>
      <c r="Y222" s="92"/>
      <c r="Z222" s="92"/>
      <c r="AA222" s="92"/>
      <c r="AB222" s="92"/>
      <c r="AC222" s="92"/>
      <c r="AD222" s="92"/>
      <c r="AE222" s="92"/>
      <c r="AG222" s="115"/>
    </row>
    <row r="223" spans="1:33" hidden="1">
      <c r="A223" s="144" t="s">
        <v>179</v>
      </c>
      <c r="B223" s="144"/>
      <c r="C223" s="197">
        <f t="shared" si="21"/>
        <v>1389.3333333333335</v>
      </c>
      <c r="D223" s="220">
        <v>56</v>
      </c>
      <c r="E223" s="200" t="s">
        <v>144</v>
      </c>
      <c r="F223" s="113">
        <f t="shared" si="22"/>
        <v>-8</v>
      </c>
      <c r="G223" s="237">
        <f>$G$214</f>
        <v>57</v>
      </c>
      <c r="H223" s="200" t="s">
        <v>144</v>
      </c>
      <c r="I223" s="113">
        <f t="shared" si="23"/>
        <v>-8</v>
      </c>
      <c r="J223" s="113"/>
      <c r="K223" s="237">
        <f>$K$214</f>
        <v>58</v>
      </c>
      <c r="L223" s="113"/>
      <c r="M223" s="113">
        <f t="shared" si="24"/>
        <v>-8</v>
      </c>
      <c r="N223" s="113"/>
      <c r="O223" s="113"/>
      <c r="P223" s="113"/>
      <c r="Q223" s="113"/>
      <c r="R223" s="92"/>
      <c r="S223" s="92"/>
      <c r="T223" s="92"/>
      <c r="U223" s="92"/>
      <c r="V223" s="92"/>
      <c r="W223" s="92"/>
      <c r="X223" s="92"/>
      <c r="Y223" s="92"/>
      <c r="Z223" s="92"/>
      <c r="AA223" s="92"/>
      <c r="AB223" s="92"/>
      <c r="AC223" s="92"/>
      <c r="AD223" s="92"/>
      <c r="AE223" s="92"/>
      <c r="AG223" s="115"/>
    </row>
    <row r="224" spans="1:33" hidden="1">
      <c r="A224" s="144" t="s">
        <v>190</v>
      </c>
      <c r="B224" s="144"/>
      <c r="C224" s="197">
        <f t="shared" si="21"/>
        <v>130.39999999999998</v>
      </c>
      <c r="D224" s="222">
        <v>60</v>
      </c>
      <c r="E224" s="198"/>
      <c r="F224" s="113">
        <f t="shared" si="22"/>
        <v>7824</v>
      </c>
      <c r="G224" s="154">
        <f>$G$190</f>
        <v>60</v>
      </c>
      <c r="H224" s="200"/>
      <c r="I224" s="113">
        <f t="shared" si="23"/>
        <v>7824</v>
      </c>
      <c r="J224" s="113"/>
      <c r="K224" s="154">
        <f>$K$190</f>
        <v>60</v>
      </c>
      <c r="L224" s="113"/>
      <c r="M224" s="113">
        <f t="shared" si="24"/>
        <v>7824</v>
      </c>
      <c r="N224" s="113"/>
      <c r="O224" s="113"/>
      <c r="P224" s="113"/>
      <c r="Q224" s="113"/>
      <c r="R224" s="92"/>
      <c r="S224" s="92"/>
      <c r="T224" s="92"/>
      <c r="U224" s="92"/>
      <c r="V224" s="92"/>
      <c r="W224" s="92"/>
      <c r="X224" s="92"/>
      <c r="Y224" s="92"/>
      <c r="Z224" s="92"/>
      <c r="AA224" s="92"/>
      <c r="AB224" s="92"/>
      <c r="AC224" s="92"/>
      <c r="AD224" s="92"/>
      <c r="AE224" s="92"/>
      <c r="AG224" s="115"/>
    </row>
    <row r="225" spans="1:33" hidden="1">
      <c r="A225" s="144" t="s">
        <v>191</v>
      </c>
      <c r="B225" s="144"/>
      <c r="C225" s="197">
        <f t="shared" si="21"/>
        <v>709.3</v>
      </c>
      <c r="D225" s="223">
        <v>-30</v>
      </c>
      <c r="E225" s="198" t="s">
        <v>144</v>
      </c>
      <c r="F225" s="113">
        <f t="shared" si="22"/>
        <v>-213</v>
      </c>
      <c r="G225" s="223">
        <f>$G$191</f>
        <v>-30</v>
      </c>
      <c r="H225" s="200" t="s">
        <v>144</v>
      </c>
      <c r="I225" s="113">
        <f t="shared" si="23"/>
        <v>-213</v>
      </c>
      <c r="J225" s="113"/>
      <c r="K225" s="223">
        <f>$K$191</f>
        <v>-30</v>
      </c>
      <c r="L225" s="113"/>
      <c r="M225" s="113">
        <f t="shared" si="24"/>
        <v>-213</v>
      </c>
      <c r="N225" s="113"/>
      <c r="O225" s="113"/>
      <c r="P225" s="113"/>
      <c r="Q225" s="113"/>
      <c r="R225" s="92"/>
      <c r="S225" s="92"/>
      <c r="T225" s="92"/>
      <c r="U225" s="92"/>
      <c r="V225" s="92"/>
      <c r="W225" s="92"/>
      <c r="X225" s="92"/>
      <c r="Y225" s="92"/>
      <c r="Z225" s="92"/>
      <c r="AA225" s="92"/>
      <c r="AB225" s="92"/>
      <c r="AC225" s="92"/>
      <c r="AD225" s="92"/>
      <c r="AE225" s="92"/>
      <c r="AG225" s="115"/>
    </row>
    <row r="226" spans="1:33" hidden="1">
      <c r="A226" s="144" t="s">
        <v>157</v>
      </c>
      <c r="B226" s="111"/>
      <c r="C226" s="197">
        <f t="shared" si="21"/>
        <v>530851621.18193215</v>
      </c>
      <c r="D226" s="208"/>
      <c r="E226" s="113"/>
      <c r="F226" s="113">
        <f t="shared" si="22"/>
        <v>44715635</v>
      </c>
      <c r="H226" s="200"/>
      <c r="I226" s="113">
        <f t="shared" si="23"/>
        <v>48746112</v>
      </c>
      <c r="J226" s="113"/>
      <c r="L226" s="113"/>
      <c r="M226" s="113">
        <f t="shared" si="24"/>
        <v>49899440</v>
      </c>
      <c r="N226" s="113"/>
      <c r="O226" s="113"/>
      <c r="P226" s="113"/>
      <c r="Q226" s="113"/>
      <c r="R226" s="92"/>
      <c r="S226" s="92"/>
      <c r="T226" s="92"/>
      <c r="U226" s="92"/>
      <c r="V226" s="92"/>
      <c r="W226" s="92"/>
      <c r="X226" s="92"/>
      <c r="Y226" s="92"/>
      <c r="Z226" s="92"/>
      <c r="AA226" s="92"/>
      <c r="AB226" s="92"/>
      <c r="AC226" s="92"/>
      <c r="AD226" s="92"/>
      <c r="AE226" s="92"/>
      <c r="AG226" s="115"/>
    </row>
    <row r="227" spans="1:33" hidden="1">
      <c r="A227" s="144" t="s">
        <v>128</v>
      </c>
      <c r="B227" s="238"/>
      <c r="C227" s="224">
        <f>C255+C284+C312</f>
        <v>3809581.6993984496</v>
      </c>
      <c r="D227" s="133"/>
      <c r="E227" s="133"/>
      <c r="F227" s="225">
        <f>I227</f>
        <v>396041.247892012</v>
      </c>
      <c r="G227" s="133"/>
      <c r="H227" s="133"/>
      <c r="I227" s="225">
        <f>I255+I284+I312</f>
        <v>396041.247892012</v>
      </c>
      <c r="J227" s="199"/>
      <c r="K227" s="226"/>
      <c r="L227" s="199"/>
      <c r="M227" s="225">
        <f>M255+M284+M312</f>
        <v>396041.247892012</v>
      </c>
      <c r="N227" s="199"/>
      <c r="O227" s="199"/>
      <c r="P227" s="199"/>
      <c r="Q227" s="199"/>
      <c r="R227" s="92"/>
      <c r="S227" s="92"/>
      <c r="T227" s="92"/>
      <c r="U227" s="92"/>
      <c r="V227" s="92"/>
      <c r="W227" s="92"/>
      <c r="X227" s="92"/>
      <c r="Y227" s="92"/>
      <c r="Z227" s="92"/>
      <c r="AA227" s="92"/>
      <c r="AB227" s="92"/>
      <c r="AC227" s="92"/>
      <c r="AD227" s="92"/>
      <c r="AE227" s="92"/>
      <c r="AG227" s="115"/>
    </row>
    <row r="228" spans="1:33" ht="16.5" hidden="1" thickBot="1">
      <c r="A228" s="144" t="s">
        <v>158</v>
      </c>
      <c r="B228" s="144"/>
      <c r="C228" s="189">
        <f>SUM(C226:C227)</f>
        <v>534661202.88133061</v>
      </c>
      <c r="D228" s="239"/>
      <c r="E228" s="228"/>
      <c r="F228" s="229">
        <f>F226+F227</f>
        <v>45111676.247892015</v>
      </c>
      <c r="G228" s="239"/>
      <c r="H228" s="230"/>
      <c r="I228" s="229">
        <f>I226+I227</f>
        <v>49142153.247892015</v>
      </c>
      <c r="J228" s="229"/>
      <c r="K228" s="239"/>
      <c r="L228" s="229"/>
      <c r="M228" s="229">
        <f>M226+M227</f>
        <v>50295481.247892015</v>
      </c>
      <c r="N228" s="229"/>
      <c r="O228" s="229"/>
      <c r="P228" s="229"/>
      <c r="Q228" s="229"/>
      <c r="R228" s="92"/>
      <c r="S228" s="92"/>
      <c r="T228" s="92"/>
      <c r="U228" s="92"/>
      <c r="V228" s="92"/>
      <c r="W228" s="92"/>
      <c r="X228" s="92"/>
      <c r="Y228" s="92"/>
      <c r="Z228" s="92"/>
      <c r="AA228" s="92"/>
      <c r="AB228" s="92"/>
      <c r="AC228" s="92"/>
      <c r="AD228" s="92"/>
      <c r="AE228" s="92"/>
      <c r="AG228" s="115"/>
    </row>
    <row r="229" spans="1:33" hidden="1">
      <c r="A229" s="144"/>
      <c r="B229" s="144"/>
      <c r="C229" s="145"/>
      <c r="D229" s="222"/>
      <c r="E229" s="113"/>
      <c r="F229" s="113"/>
      <c r="G229" s="222"/>
      <c r="H229" s="144"/>
      <c r="I229" s="113"/>
      <c r="J229" s="113"/>
      <c r="K229" s="155"/>
      <c r="L229" s="113"/>
      <c r="M229" s="113"/>
      <c r="N229" s="113"/>
      <c r="O229" s="113"/>
      <c r="P229" s="113"/>
      <c r="Q229" s="113"/>
      <c r="R229" s="92"/>
      <c r="S229" s="92"/>
      <c r="T229" s="92"/>
      <c r="U229" s="92"/>
      <c r="V229" s="92"/>
      <c r="W229" s="92"/>
      <c r="X229" s="92"/>
      <c r="Y229" s="92"/>
      <c r="Z229" s="92"/>
      <c r="AA229" s="92"/>
      <c r="AB229" s="92"/>
      <c r="AC229" s="92"/>
      <c r="AD229" s="92"/>
      <c r="AE229" s="92"/>
      <c r="AG229" s="115"/>
    </row>
    <row r="230" spans="1:33" hidden="1">
      <c r="A230" s="143" t="s">
        <v>165</v>
      </c>
      <c r="B230" s="144"/>
      <c r="C230" s="144"/>
      <c r="D230" s="113"/>
      <c r="E230" s="113"/>
      <c r="F230" s="144" t="s">
        <v>10</v>
      </c>
      <c r="G230" s="113"/>
      <c r="H230" s="144"/>
      <c r="I230" s="155" t="s">
        <v>10</v>
      </c>
      <c r="J230" s="155"/>
      <c r="K230" s="113"/>
      <c r="L230" s="155"/>
      <c r="M230" s="155" t="s">
        <v>10</v>
      </c>
      <c r="N230" s="155"/>
      <c r="O230" s="155"/>
      <c r="P230" s="155"/>
      <c r="Q230" s="155"/>
      <c r="R230" s="92"/>
      <c r="S230" s="92"/>
      <c r="T230" s="92"/>
      <c r="U230" s="92"/>
      <c r="V230" s="92"/>
      <c r="W230" s="92"/>
      <c r="X230" s="92"/>
      <c r="Y230" s="92"/>
      <c r="Z230" s="92"/>
      <c r="AA230" s="92"/>
      <c r="AB230" s="92"/>
      <c r="AC230" s="92"/>
      <c r="AD230" s="92"/>
      <c r="AE230" s="92"/>
      <c r="AG230" s="115"/>
    </row>
    <row r="231" spans="1:33" hidden="1">
      <c r="A231" s="144" t="s">
        <v>193</v>
      </c>
      <c r="B231" s="144"/>
      <c r="C231" s="144"/>
      <c r="D231" s="113"/>
      <c r="E231" s="113"/>
      <c r="F231" s="144"/>
      <c r="G231" s="113"/>
      <c r="H231" s="144"/>
      <c r="I231" s="144"/>
      <c r="J231" s="144"/>
      <c r="K231" s="113"/>
      <c r="L231" s="144"/>
      <c r="M231" s="144"/>
      <c r="N231" s="144"/>
      <c r="O231" s="144"/>
      <c r="P231" s="144"/>
      <c r="Q231" s="144"/>
      <c r="R231" s="92"/>
      <c r="S231" s="92"/>
      <c r="T231" s="92"/>
      <c r="U231" s="92"/>
      <c r="V231" s="92"/>
      <c r="W231" s="92"/>
      <c r="X231" s="92"/>
      <c r="Y231" s="92"/>
      <c r="Z231" s="92"/>
      <c r="AA231" s="92"/>
      <c r="AB231" s="92"/>
      <c r="AC231" s="92"/>
      <c r="AD231" s="92"/>
      <c r="AE231" s="92"/>
      <c r="AG231" s="115"/>
    </row>
    <row r="232" spans="1:33" hidden="1">
      <c r="A232" s="191" t="s">
        <v>10</v>
      </c>
      <c r="B232" s="144"/>
      <c r="C232" s="145"/>
      <c r="D232" s="113"/>
      <c r="E232" s="113"/>
      <c r="F232" s="144"/>
      <c r="G232" s="113"/>
      <c r="H232" s="144"/>
      <c r="I232" s="144"/>
      <c r="J232" s="144"/>
      <c r="K232" s="113"/>
      <c r="L232" s="144"/>
      <c r="M232" s="144"/>
      <c r="N232" s="144"/>
      <c r="O232" s="144"/>
      <c r="P232" s="144"/>
      <c r="Q232" s="144"/>
      <c r="R232" s="92"/>
      <c r="S232" s="92"/>
      <c r="T232" s="92"/>
      <c r="U232" s="92"/>
      <c r="V232" s="92"/>
      <c r="W232" s="92"/>
      <c r="X232" s="92"/>
      <c r="Y232" s="92"/>
      <c r="Z232" s="92"/>
      <c r="AA232" s="92"/>
      <c r="AB232" s="92"/>
      <c r="AC232" s="92"/>
      <c r="AD232" s="92"/>
      <c r="AE232" s="92"/>
      <c r="AG232" s="115"/>
    </row>
    <row r="233" spans="1:33" hidden="1">
      <c r="A233" s="144" t="s">
        <v>173</v>
      </c>
      <c r="B233" s="144"/>
      <c r="C233" s="197"/>
      <c r="D233" s="113"/>
      <c r="E233" s="113"/>
      <c r="F233" s="144"/>
      <c r="G233" s="113"/>
      <c r="H233" s="144"/>
      <c r="I233" s="144"/>
      <c r="J233" s="144"/>
      <c r="K233" s="113"/>
      <c r="L233" s="144"/>
      <c r="M233" s="144"/>
      <c r="N233" s="144"/>
      <c r="O233" s="144"/>
      <c r="P233" s="144"/>
      <c r="Q233" s="144"/>
      <c r="R233" s="92"/>
      <c r="S233" s="92"/>
      <c r="T233" s="92"/>
      <c r="U233" s="92"/>
      <c r="V233" s="92"/>
      <c r="W233" s="92"/>
      <c r="X233" s="92"/>
      <c r="Y233" s="92"/>
      <c r="Z233" s="92"/>
      <c r="AA233" s="92"/>
      <c r="AB233" s="92"/>
      <c r="AC233" s="92"/>
      <c r="AD233" s="92"/>
      <c r="AE233" s="92"/>
      <c r="AG233" s="115"/>
    </row>
    <row r="234" spans="1:33" hidden="1">
      <c r="A234" s="144" t="s">
        <v>170</v>
      </c>
      <c r="B234" s="144"/>
      <c r="C234" s="197">
        <v>38513.06666666727</v>
      </c>
      <c r="D234" s="154">
        <v>8.7100000000000009</v>
      </c>
      <c r="E234" s="198"/>
      <c r="F234" s="113">
        <f>ROUND(D234*$C234,0)</f>
        <v>335449</v>
      </c>
      <c r="G234" s="154">
        <f>$G$165</f>
        <v>9.76</v>
      </c>
      <c r="H234" s="200"/>
      <c r="I234" s="113">
        <f>ROUND(G234*$C234,0)</f>
        <v>375888</v>
      </c>
      <c r="J234" s="113"/>
      <c r="K234" s="154">
        <f>$K$165</f>
        <v>9.99</v>
      </c>
      <c r="L234" s="113"/>
      <c r="M234" s="113">
        <f>ROUND(K234*$C234,0)</f>
        <v>384746</v>
      </c>
      <c r="N234" s="113"/>
      <c r="O234" s="113"/>
      <c r="P234" s="113"/>
      <c r="Q234" s="113"/>
      <c r="R234" s="92"/>
      <c r="S234" s="92"/>
      <c r="T234" s="92"/>
      <c r="U234" s="92"/>
      <c r="V234" s="92"/>
      <c r="W234" s="92"/>
      <c r="X234" s="92"/>
      <c r="Y234" s="92"/>
      <c r="Z234" s="92"/>
      <c r="AA234" s="92"/>
      <c r="AB234" s="92"/>
      <c r="AC234" s="92"/>
      <c r="AD234" s="92"/>
      <c r="AE234" s="92"/>
      <c r="AG234" s="115"/>
    </row>
    <row r="235" spans="1:33" hidden="1">
      <c r="A235" s="144" t="s">
        <v>171</v>
      </c>
      <c r="B235" s="144"/>
      <c r="C235" s="197">
        <v>2939.36666666667</v>
      </c>
      <c r="D235" s="154">
        <v>12.98</v>
      </c>
      <c r="E235" s="202"/>
      <c r="F235" s="113">
        <f>ROUND(D235*$C235,0)</f>
        <v>38153</v>
      </c>
      <c r="G235" s="154">
        <f>$G$166</f>
        <v>14.54</v>
      </c>
      <c r="H235" s="203"/>
      <c r="I235" s="113">
        <f t="shared" ref="I235:I236" si="25">ROUND(G235*$C235,0)</f>
        <v>42738</v>
      </c>
      <c r="J235" s="113"/>
      <c r="K235" s="154">
        <f>$K$166</f>
        <v>14.89</v>
      </c>
      <c r="L235" s="113"/>
      <c r="M235" s="113">
        <f t="shared" ref="M235:M236" si="26">ROUND(K235*$C235,0)</f>
        <v>43767</v>
      </c>
      <c r="N235" s="113"/>
      <c r="O235" s="113"/>
      <c r="P235" s="113"/>
      <c r="Q235" s="113"/>
      <c r="R235" s="92"/>
      <c r="S235" s="92"/>
      <c r="T235" s="92"/>
      <c r="U235" s="92"/>
      <c r="V235" s="92"/>
      <c r="W235" s="92"/>
      <c r="X235" s="92"/>
      <c r="Y235" s="92"/>
      <c r="Z235" s="92"/>
      <c r="AA235" s="92"/>
      <c r="AB235" s="92"/>
      <c r="AC235" s="92"/>
      <c r="AD235" s="92"/>
      <c r="AE235" s="92"/>
      <c r="AG235" s="115"/>
    </row>
    <row r="236" spans="1:33" hidden="1">
      <c r="A236" s="144" t="s">
        <v>172</v>
      </c>
      <c r="B236" s="144"/>
      <c r="C236" s="197">
        <v>21457</v>
      </c>
      <c r="D236" s="154">
        <v>0.92</v>
      </c>
      <c r="E236" s="202"/>
      <c r="F236" s="113">
        <f>ROUND(D236*$C236,0)</f>
        <v>19740</v>
      </c>
      <c r="G236" s="154">
        <f>$G$167</f>
        <v>1.02</v>
      </c>
      <c r="H236" s="203"/>
      <c r="I236" s="113">
        <f t="shared" si="25"/>
        <v>21886</v>
      </c>
      <c r="J236" s="113"/>
      <c r="K236" s="154">
        <f>$K$167</f>
        <v>1.04</v>
      </c>
      <c r="L236" s="113"/>
      <c r="M236" s="113">
        <f t="shared" si="26"/>
        <v>22315</v>
      </c>
      <c r="N236" s="113"/>
      <c r="O236" s="113"/>
      <c r="P236" s="113"/>
      <c r="Q236" s="113"/>
      <c r="R236" s="92"/>
      <c r="S236" s="92"/>
      <c r="T236" s="92"/>
      <c r="U236" s="92"/>
      <c r="V236" s="92"/>
      <c r="W236" s="92"/>
      <c r="X236" s="92"/>
      <c r="Y236" s="92"/>
      <c r="Z236" s="92"/>
      <c r="AA236" s="92"/>
      <c r="AB236" s="92"/>
      <c r="AC236" s="92"/>
      <c r="AD236" s="92"/>
      <c r="AE236" s="92"/>
      <c r="AG236" s="115"/>
    </row>
    <row r="237" spans="1:33" hidden="1">
      <c r="A237" s="144" t="s">
        <v>174</v>
      </c>
      <c r="B237" s="144"/>
      <c r="C237" s="197">
        <v>41452.433333333938</v>
      </c>
      <c r="D237" s="154"/>
      <c r="E237" s="198"/>
      <c r="F237" s="113"/>
      <c r="G237" s="154"/>
      <c r="H237" s="200"/>
      <c r="I237" s="113"/>
      <c r="J237" s="113"/>
      <c r="K237" s="154"/>
      <c r="L237" s="113"/>
      <c r="M237" s="113"/>
      <c r="N237" s="113"/>
      <c r="O237" s="113"/>
      <c r="P237" s="113"/>
      <c r="Q237" s="113"/>
      <c r="R237" s="92"/>
      <c r="S237" s="92"/>
      <c r="T237" s="92"/>
      <c r="U237" s="92"/>
      <c r="V237" s="92"/>
      <c r="W237" s="92"/>
      <c r="X237" s="92"/>
      <c r="Y237" s="92"/>
      <c r="Z237" s="92"/>
      <c r="AA237" s="92"/>
      <c r="AB237" s="92"/>
      <c r="AC237" s="92"/>
      <c r="AD237" s="92"/>
      <c r="AE237" s="92"/>
      <c r="AG237" s="115"/>
    </row>
    <row r="238" spans="1:33" hidden="1">
      <c r="A238" s="144" t="s">
        <v>175</v>
      </c>
      <c r="B238" s="144"/>
      <c r="C238" s="197">
        <v>15663</v>
      </c>
      <c r="D238" s="222">
        <v>3.4</v>
      </c>
      <c r="E238" s="200"/>
      <c r="F238" s="113">
        <f>ROUND(D238*$C238,0)</f>
        <v>53254</v>
      </c>
      <c r="G238" s="154">
        <f>$G$170</f>
        <v>3.7</v>
      </c>
      <c r="H238" s="200"/>
      <c r="I238" s="113">
        <f>ROUND(G238*C238,0)</f>
        <v>57953</v>
      </c>
      <c r="J238" s="113"/>
      <c r="K238" s="154">
        <f>$K$170</f>
        <v>3.8</v>
      </c>
      <c r="L238" s="113"/>
      <c r="M238" s="113">
        <f>ROUND(K238*C238,0)</f>
        <v>59519</v>
      </c>
      <c r="N238" s="113"/>
      <c r="O238" s="113"/>
      <c r="P238" s="113"/>
      <c r="Q238" s="113"/>
      <c r="R238" s="92"/>
      <c r="S238" s="92"/>
      <c r="T238" s="92"/>
      <c r="U238" s="92"/>
      <c r="V238" s="92"/>
      <c r="W238" s="92"/>
      <c r="X238" s="92"/>
      <c r="Y238" s="92"/>
      <c r="Z238" s="92"/>
      <c r="AA238" s="92"/>
      <c r="AB238" s="92"/>
      <c r="AC238" s="92"/>
      <c r="AD238" s="92"/>
      <c r="AE238" s="92"/>
      <c r="AG238" s="115"/>
    </row>
    <row r="239" spans="1:33" hidden="1">
      <c r="A239" s="144" t="s">
        <v>176</v>
      </c>
      <c r="B239" s="197"/>
      <c r="C239" s="197">
        <v>12838882.284157982</v>
      </c>
      <c r="D239" s="159">
        <v>9.766</v>
      </c>
      <c r="E239" s="200" t="s">
        <v>144</v>
      </c>
      <c r="F239" s="113">
        <f>ROUND(D239*$C239/100,0)</f>
        <v>1253845</v>
      </c>
      <c r="G239" s="159">
        <f>$G$171</f>
        <v>10.628</v>
      </c>
      <c r="H239" s="200" t="s">
        <v>144</v>
      </c>
      <c r="I239" s="113">
        <f>ROUND(G239*C239/100,0)</f>
        <v>1364516</v>
      </c>
      <c r="J239" s="113"/>
      <c r="K239" s="159">
        <f>$K$171</f>
        <v>10.878</v>
      </c>
      <c r="L239" s="113"/>
      <c r="M239" s="113">
        <f>ROUND(K239*C239/100,0)</f>
        <v>1396614</v>
      </c>
      <c r="N239" s="113"/>
      <c r="O239" s="113"/>
      <c r="P239" s="113"/>
      <c r="Q239" s="113"/>
      <c r="R239" s="92"/>
      <c r="S239" s="92"/>
      <c r="T239" s="92"/>
      <c r="U239" s="92"/>
      <c r="V239" s="92"/>
      <c r="W239" s="92"/>
      <c r="X239" s="92"/>
      <c r="Y239" s="92"/>
      <c r="Z239" s="92"/>
      <c r="AA239" s="92"/>
      <c r="AB239" s="92"/>
      <c r="AC239" s="92"/>
      <c r="AD239" s="92"/>
      <c r="AE239" s="92"/>
      <c r="AG239" s="115"/>
    </row>
    <row r="240" spans="1:33" hidden="1">
      <c r="A240" s="144" t="s">
        <v>177</v>
      </c>
      <c r="B240" s="197"/>
      <c r="C240" s="197">
        <v>6928716.389879657</v>
      </c>
      <c r="D240" s="159">
        <v>6.7460000000000004</v>
      </c>
      <c r="E240" s="200" t="s">
        <v>144</v>
      </c>
      <c r="F240" s="113">
        <f>ROUND(D240*$C240/100,0)</f>
        <v>467411</v>
      </c>
      <c r="G240" s="159">
        <f>$G$172</f>
        <v>7.3410000000000002</v>
      </c>
      <c r="H240" s="200" t="s">
        <v>144</v>
      </c>
      <c r="I240" s="113">
        <f t="shared" ref="I240:I242" si="27">ROUND(G240*C240/100,0)</f>
        <v>508637</v>
      </c>
      <c r="J240" s="113"/>
      <c r="K240" s="159">
        <f>$K$172</f>
        <v>7.5140000000000002</v>
      </c>
      <c r="L240" s="113"/>
      <c r="M240" s="113">
        <f>ROUND(K240*C240/100,0)</f>
        <v>520624</v>
      </c>
      <c r="N240" s="113"/>
      <c r="O240" s="113"/>
      <c r="P240" s="113"/>
      <c r="Q240" s="113"/>
      <c r="R240" s="92"/>
      <c r="S240" s="92"/>
      <c r="T240" s="92"/>
      <c r="U240" s="92"/>
      <c r="V240" s="92"/>
      <c r="W240" s="92"/>
      <c r="X240" s="92"/>
      <c r="Y240" s="92"/>
      <c r="Z240" s="92"/>
      <c r="AA240" s="92"/>
      <c r="AB240" s="92"/>
      <c r="AC240" s="92"/>
      <c r="AD240" s="92"/>
      <c r="AE240" s="92"/>
      <c r="AG240" s="115"/>
    </row>
    <row r="241" spans="1:33" hidden="1">
      <c r="A241" s="144" t="s">
        <v>178</v>
      </c>
      <c r="B241" s="197"/>
      <c r="C241" s="197">
        <v>1198686.3021607364</v>
      </c>
      <c r="D241" s="159">
        <v>5.8120000000000003</v>
      </c>
      <c r="E241" s="200" t="s">
        <v>144</v>
      </c>
      <c r="F241" s="113">
        <f>ROUND(D241*$C241/100,0)</f>
        <v>69668</v>
      </c>
      <c r="G241" s="159">
        <f>$G$173</f>
        <v>6.3240000000000007</v>
      </c>
      <c r="H241" s="200" t="s">
        <v>144</v>
      </c>
      <c r="I241" s="113">
        <f t="shared" si="27"/>
        <v>75805</v>
      </c>
      <c r="J241" s="113"/>
      <c r="K241" s="159">
        <f>$K$173</f>
        <v>6.4720000000000004</v>
      </c>
      <c r="L241" s="113"/>
      <c r="M241" s="113">
        <f>ROUND(K241*C241/100,0)</f>
        <v>77579</v>
      </c>
      <c r="N241" s="113"/>
      <c r="O241" s="113"/>
      <c r="P241" s="113"/>
      <c r="Q241" s="113"/>
      <c r="R241" s="92"/>
      <c r="S241" s="92"/>
      <c r="T241" s="92"/>
      <c r="U241" s="92"/>
      <c r="V241" s="92"/>
      <c r="W241" s="92"/>
      <c r="X241" s="92"/>
      <c r="Y241" s="92"/>
      <c r="Z241" s="92"/>
      <c r="AA241" s="92"/>
      <c r="AB241" s="92"/>
      <c r="AC241" s="92"/>
      <c r="AD241" s="92"/>
      <c r="AE241" s="92"/>
      <c r="AG241" s="115"/>
    </row>
    <row r="242" spans="1:33" hidden="1">
      <c r="A242" s="144" t="s">
        <v>179</v>
      </c>
      <c r="B242" s="145"/>
      <c r="C242" s="197">
        <v>84.1666666666667</v>
      </c>
      <c r="D242" s="208">
        <v>56</v>
      </c>
      <c r="E242" s="198" t="s">
        <v>144</v>
      </c>
      <c r="F242" s="113">
        <f>ROUND(D242*$C242/100,0)</f>
        <v>47</v>
      </c>
      <c r="G242" s="233">
        <f>$G$174</f>
        <v>57</v>
      </c>
      <c r="H242" s="200" t="s">
        <v>144</v>
      </c>
      <c r="I242" s="113">
        <f t="shared" si="27"/>
        <v>48</v>
      </c>
      <c r="J242" s="113"/>
      <c r="K242" s="233">
        <f>$K$174</f>
        <v>58</v>
      </c>
      <c r="L242" s="113"/>
      <c r="M242" s="113">
        <f>ROUND(K242*C242/100,0)</f>
        <v>49</v>
      </c>
      <c r="N242" s="113"/>
      <c r="O242" s="113"/>
      <c r="P242" s="113"/>
      <c r="Q242" s="113"/>
      <c r="R242" s="92"/>
      <c r="S242" s="92"/>
      <c r="T242" s="92"/>
      <c r="U242" s="92"/>
      <c r="V242" s="92"/>
      <c r="W242" s="92"/>
      <c r="X242" s="92"/>
      <c r="Y242" s="92"/>
      <c r="Z242" s="92"/>
      <c r="AA242" s="92"/>
      <c r="AB242" s="92"/>
      <c r="AC242" s="92"/>
      <c r="AD242" s="92"/>
      <c r="AE242" s="92"/>
      <c r="AG242" s="115"/>
    </row>
    <row r="243" spans="1:33" hidden="1">
      <c r="A243" s="214" t="s">
        <v>186</v>
      </c>
      <c r="B243" s="145"/>
      <c r="C243" s="197"/>
      <c r="D243" s="215">
        <v>-0.01</v>
      </c>
      <c r="E243" s="198"/>
      <c r="F243" s="113"/>
      <c r="G243" s="234">
        <v>-0.01</v>
      </c>
      <c r="H243" s="200"/>
      <c r="I243" s="113"/>
      <c r="J243" s="113"/>
      <c r="K243" s="234">
        <v>-0.01</v>
      </c>
      <c r="L243" s="113"/>
      <c r="M243" s="113"/>
      <c r="N243" s="113"/>
      <c r="O243" s="113"/>
      <c r="P243" s="113"/>
      <c r="Q243" s="113"/>
      <c r="R243" s="92"/>
      <c r="S243" s="92"/>
      <c r="T243" s="92"/>
      <c r="U243" s="92"/>
      <c r="V243" s="92"/>
      <c r="W243" s="92"/>
      <c r="X243" s="92"/>
      <c r="Y243" s="92"/>
      <c r="Z243" s="92"/>
      <c r="AA243" s="92"/>
      <c r="AB243" s="92"/>
      <c r="AC243" s="92"/>
      <c r="AD243" s="92"/>
      <c r="AE243" s="92"/>
      <c r="AG243" s="115"/>
    </row>
    <row r="244" spans="1:33" hidden="1">
      <c r="A244" s="144" t="s">
        <v>170</v>
      </c>
      <c r="B244" s="144"/>
      <c r="C244" s="197">
        <v>0</v>
      </c>
      <c r="D244" s="217">
        <v>8.7100000000000009</v>
      </c>
      <c r="E244" s="198"/>
      <c r="F244" s="113">
        <f>-ROUND(D244*$C244/100,0)</f>
        <v>0</v>
      </c>
      <c r="G244" s="217">
        <f>$G$182</f>
        <v>9.76</v>
      </c>
      <c r="H244" s="198"/>
      <c r="I244" s="113">
        <f>-ROUND(G244*$C244/100,0)</f>
        <v>0</v>
      </c>
      <c r="J244" s="113"/>
      <c r="K244" s="217">
        <f>$K$182</f>
        <v>9.99</v>
      </c>
      <c r="L244" s="113"/>
      <c r="M244" s="113">
        <f>-ROUND(K244*$C244/100,0)</f>
        <v>0</v>
      </c>
      <c r="N244" s="113"/>
      <c r="O244" s="113"/>
      <c r="P244" s="113"/>
      <c r="Q244" s="113"/>
      <c r="R244" s="92"/>
      <c r="S244" s="92"/>
      <c r="T244" s="92"/>
      <c r="U244" s="92"/>
      <c r="V244" s="92"/>
      <c r="W244" s="92"/>
      <c r="X244" s="92"/>
      <c r="Y244" s="92"/>
      <c r="Z244" s="92"/>
      <c r="AA244" s="92"/>
      <c r="AB244" s="92"/>
      <c r="AC244" s="92"/>
      <c r="AD244" s="92"/>
      <c r="AE244" s="92"/>
      <c r="AG244" s="115"/>
    </row>
    <row r="245" spans="1:33" hidden="1">
      <c r="A245" s="144" t="s">
        <v>171</v>
      </c>
      <c r="B245" s="144"/>
      <c r="C245" s="197">
        <v>9</v>
      </c>
      <c r="D245" s="217">
        <v>12.98</v>
      </c>
      <c r="E245" s="198"/>
      <c r="F245" s="113">
        <f>-ROUND(D245*$C245/100,0)</f>
        <v>-1</v>
      </c>
      <c r="G245" s="217">
        <f>$G$183</f>
        <v>14.54</v>
      </c>
      <c r="H245" s="198"/>
      <c r="I245" s="113">
        <f t="shared" ref="I245:I247" si="28">-ROUND(G245*$C245/100,0)</f>
        <v>-1</v>
      </c>
      <c r="J245" s="113"/>
      <c r="K245" s="217">
        <f>$K$183</f>
        <v>14.89</v>
      </c>
      <c r="L245" s="113"/>
      <c r="M245" s="113">
        <f t="shared" ref="M245:M247" si="29">-ROUND(K245*$C245/100,0)</f>
        <v>-1</v>
      </c>
      <c r="N245" s="113"/>
      <c r="O245" s="113"/>
      <c r="P245" s="113"/>
      <c r="Q245" s="113"/>
      <c r="R245" s="92"/>
      <c r="S245" s="92"/>
      <c r="T245" s="92"/>
      <c r="U245" s="92"/>
      <c r="V245" s="92"/>
      <c r="W245" s="92"/>
      <c r="X245" s="92"/>
      <c r="Y245" s="92"/>
      <c r="Z245" s="92"/>
      <c r="AA245" s="92"/>
      <c r="AB245" s="92"/>
      <c r="AC245" s="92"/>
      <c r="AD245" s="92"/>
      <c r="AE245" s="92"/>
      <c r="AG245" s="115"/>
    </row>
    <row r="246" spans="1:33" hidden="1">
      <c r="A246" s="144" t="s">
        <v>187</v>
      </c>
      <c r="B246" s="144"/>
      <c r="C246" s="197">
        <v>0</v>
      </c>
      <c r="D246" s="217">
        <v>0.92</v>
      </c>
      <c r="E246" s="198"/>
      <c r="F246" s="113">
        <f>-ROUND(D246*$C246/100,0)</f>
        <v>0</v>
      </c>
      <c r="G246" s="217">
        <f>$G$184</f>
        <v>1.02</v>
      </c>
      <c r="H246" s="198"/>
      <c r="I246" s="113">
        <f t="shared" si="28"/>
        <v>0</v>
      </c>
      <c r="J246" s="113"/>
      <c r="K246" s="217">
        <f>$K$184</f>
        <v>1.04</v>
      </c>
      <c r="L246" s="113"/>
      <c r="M246" s="113">
        <f t="shared" si="29"/>
        <v>0</v>
      </c>
      <c r="N246" s="113"/>
      <c r="O246" s="113"/>
      <c r="P246" s="113"/>
      <c r="Q246" s="113"/>
      <c r="R246" s="92"/>
      <c r="S246" s="92"/>
      <c r="T246" s="92"/>
      <c r="U246" s="92"/>
      <c r="V246" s="92"/>
      <c r="W246" s="92"/>
      <c r="X246" s="92"/>
      <c r="Y246" s="92"/>
      <c r="Z246" s="92"/>
      <c r="AA246" s="92"/>
      <c r="AB246" s="92"/>
      <c r="AC246" s="92"/>
      <c r="AD246" s="92"/>
      <c r="AE246" s="92"/>
      <c r="AG246" s="115"/>
    </row>
    <row r="247" spans="1:33" hidden="1">
      <c r="A247" s="144" t="s">
        <v>194</v>
      </c>
      <c r="B247" s="144"/>
      <c r="C247" s="197">
        <f>0</f>
        <v>0</v>
      </c>
      <c r="D247" s="217">
        <v>3.4</v>
      </c>
      <c r="E247" s="200"/>
      <c r="F247" s="113">
        <f>-ROUND(D247*$C247/100,0)</f>
        <v>0</v>
      </c>
      <c r="G247" s="217">
        <f>$G$185</f>
        <v>3.7</v>
      </c>
      <c r="H247" s="200"/>
      <c r="I247" s="113">
        <f t="shared" si="28"/>
        <v>0</v>
      </c>
      <c r="J247" s="113"/>
      <c r="K247" s="217">
        <f>$K$185</f>
        <v>3.8</v>
      </c>
      <c r="L247" s="113"/>
      <c r="M247" s="113">
        <f t="shared" si="29"/>
        <v>0</v>
      </c>
      <c r="N247" s="113"/>
      <c r="O247" s="113"/>
      <c r="P247" s="113"/>
      <c r="Q247" s="113"/>
      <c r="R247" s="92"/>
      <c r="S247" s="92"/>
      <c r="T247" s="92"/>
      <c r="U247" s="92"/>
      <c r="V247" s="92"/>
      <c r="W247" s="92"/>
      <c r="X247" s="92"/>
      <c r="Y247" s="92"/>
      <c r="Z247" s="92"/>
      <c r="AA247" s="92"/>
      <c r="AB247" s="92"/>
      <c r="AC247" s="92"/>
      <c r="AD247" s="92"/>
      <c r="AE247" s="92"/>
      <c r="AG247" s="115"/>
    </row>
    <row r="248" spans="1:33" hidden="1">
      <c r="A248" s="144" t="s">
        <v>189</v>
      </c>
      <c r="B248" s="144"/>
      <c r="C248" s="197">
        <v>0</v>
      </c>
      <c r="D248" s="218">
        <v>9.766</v>
      </c>
      <c r="E248" s="200" t="s">
        <v>144</v>
      </c>
      <c r="F248" s="113">
        <f>ROUND(D248*$C248/100*D243,0)</f>
        <v>0</v>
      </c>
      <c r="G248" s="235">
        <f>$G$186</f>
        <v>10.628</v>
      </c>
      <c r="H248" s="200" t="s">
        <v>144</v>
      </c>
      <c r="I248" s="113">
        <f>ROUND(G248*$C248/100*G243,0)</f>
        <v>0</v>
      </c>
      <c r="J248" s="113"/>
      <c r="K248" s="235">
        <f>$K$186</f>
        <v>10.878</v>
      </c>
      <c r="L248" s="113"/>
      <c r="M248" s="113">
        <f>ROUND(K248*$C248/100*K243,0)</f>
        <v>0</v>
      </c>
      <c r="N248" s="113"/>
      <c r="O248" s="113"/>
      <c r="P248" s="113"/>
      <c r="Q248" s="113"/>
      <c r="R248" s="92"/>
      <c r="S248" s="92"/>
      <c r="T248" s="92"/>
      <c r="U248" s="92"/>
      <c r="V248" s="92"/>
      <c r="W248" s="92"/>
      <c r="X248" s="92"/>
      <c r="Y248" s="92"/>
      <c r="Z248" s="92"/>
      <c r="AA248" s="92"/>
      <c r="AB248" s="92"/>
      <c r="AC248" s="92"/>
      <c r="AD248" s="92"/>
      <c r="AE248" s="92"/>
      <c r="AG248" s="115"/>
    </row>
    <row r="249" spans="1:33" hidden="1">
      <c r="A249" s="144" t="s">
        <v>177</v>
      </c>
      <c r="B249" s="144"/>
      <c r="C249" s="197">
        <v>0</v>
      </c>
      <c r="D249" s="218">
        <v>6.7460000000000004</v>
      </c>
      <c r="E249" s="200" t="s">
        <v>144</v>
      </c>
      <c r="F249" s="113">
        <f>ROUND(D249*$C249/100*D243,0)</f>
        <v>0</v>
      </c>
      <c r="G249" s="236">
        <f>$G$187</f>
        <v>7.3410000000000002</v>
      </c>
      <c r="H249" s="200" t="s">
        <v>144</v>
      </c>
      <c r="I249" s="113">
        <f>ROUND(G249*$C249/100*G243,0)</f>
        <v>0</v>
      </c>
      <c r="J249" s="113"/>
      <c r="K249" s="236">
        <f>$K$187</f>
        <v>7.5140000000000002</v>
      </c>
      <c r="L249" s="113"/>
      <c r="M249" s="113">
        <f>ROUND(K249*$C249/100*K243,0)</f>
        <v>0</v>
      </c>
      <c r="N249" s="113"/>
      <c r="O249" s="113"/>
      <c r="P249" s="113"/>
      <c r="Q249" s="113"/>
      <c r="R249" s="92"/>
      <c r="S249" s="92"/>
      <c r="T249" s="92"/>
      <c r="U249" s="92"/>
      <c r="V249" s="92"/>
      <c r="W249" s="92"/>
      <c r="X249" s="92"/>
      <c r="Y249" s="92"/>
      <c r="Z249" s="92"/>
      <c r="AA249" s="92"/>
      <c r="AB249" s="92"/>
      <c r="AC249" s="92"/>
      <c r="AD249" s="92"/>
      <c r="AE249" s="92"/>
      <c r="AG249" s="115"/>
    </row>
    <row r="250" spans="1:33" hidden="1">
      <c r="A250" s="144" t="s">
        <v>178</v>
      </c>
      <c r="B250" s="144"/>
      <c r="C250" s="197">
        <v>0</v>
      </c>
      <c r="D250" s="218">
        <v>5.8120000000000003</v>
      </c>
      <c r="E250" s="200" t="s">
        <v>144</v>
      </c>
      <c r="F250" s="113">
        <f>ROUND(D250*$C250/100*D243,0)</f>
        <v>0</v>
      </c>
      <c r="G250" s="218">
        <f>$G$188</f>
        <v>6.3240000000000007</v>
      </c>
      <c r="H250" s="200" t="s">
        <v>144</v>
      </c>
      <c r="I250" s="113">
        <f>ROUND(G250*$C250/100*G243,0)</f>
        <v>0</v>
      </c>
      <c r="J250" s="113"/>
      <c r="K250" s="218">
        <f>$K$188</f>
        <v>6.4720000000000004</v>
      </c>
      <c r="L250" s="113"/>
      <c r="M250" s="113">
        <f>ROUND(K250*$C250/100*K243,0)</f>
        <v>0</v>
      </c>
      <c r="N250" s="113"/>
      <c r="O250" s="113"/>
      <c r="P250" s="113"/>
      <c r="Q250" s="113"/>
      <c r="R250" s="92"/>
      <c r="S250" s="92"/>
      <c r="T250" s="92"/>
      <c r="U250" s="92"/>
      <c r="V250" s="92"/>
      <c r="W250" s="92"/>
      <c r="X250" s="92"/>
      <c r="Y250" s="92"/>
      <c r="Z250" s="92"/>
      <c r="AA250" s="92"/>
      <c r="AB250" s="92"/>
      <c r="AC250" s="92"/>
      <c r="AD250" s="92"/>
      <c r="AE250" s="92"/>
      <c r="AG250" s="115"/>
    </row>
    <row r="251" spans="1:33" hidden="1">
      <c r="A251" s="144" t="s">
        <v>179</v>
      </c>
      <c r="B251" s="144"/>
      <c r="C251" s="197">
        <v>0</v>
      </c>
      <c r="D251" s="220">
        <v>56</v>
      </c>
      <c r="E251" s="200" t="s">
        <v>144</v>
      </c>
      <c r="F251" s="113">
        <f>ROUND(D251*$C251/100*D243,0)</f>
        <v>0</v>
      </c>
      <c r="G251" s="237">
        <f>$G$214</f>
        <v>57</v>
      </c>
      <c r="H251" s="200" t="s">
        <v>144</v>
      </c>
      <c r="I251" s="113">
        <f>ROUND(G251*$C251/100*G243,0)</f>
        <v>0</v>
      </c>
      <c r="J251" s="113"/>
      <c r="K251" s="237">
        <f>$K$214</f>
        <v>58</v>
      </c>
      <c r="L251" s="113"/>
      <c r="M251" s="113">
        <f>ROUND(K251*$C251/100*K243,0)</f>
        <v>0</v>
      </c>
      <c r="N251" s="113"/>
      <c r="O251" s="113"/>
      <c r="P251" s="113"/>
      <c r="Q251" s="113"/>
      <c r="R251" s="92"/>
      <c r="S251" s="92"/>
      <c r="T251" s="92"/>
      <c r="U251" s="92"/>
      <c r="V251" s="92"/>
      <c r="W251" s="92"/>
      <c r="X251" s="92"/>
      <c r="Y251" s="92"/>
      <c r="Z251" s="92"/>
      <c r="AA251" s="92"/>
      <c r="AB251" s="92"/>
      <c r="AC251" s="92"/>
      <c r="AD251" s="92"/>
      <c r="AE251" s="92"/>
      <c r="AG251" s="115"/>
    </row>
    <row r="252" spans="1:33" hidden="1">
      <c r="A252" s="144" t="s">
        <v>190</v>
      </c>
      <c r="B252" s="144"/>
      <c r="C252" s="197">
        <v>0</v>
      </c>
      <c r="D252" s="222">
        <v>60</v>
      </c>
      <c r="E252" s="198"/>
      <c r="F252" s="113">
        <f>ROUND(D252*$C252,0)</f>
        <v>0</v>
      </c>
      <c r="G252" s="154">
        <f>$G$190</f>
        <v>60</v>
      </c>
      <c r="H252" s="200"/>
      <c r="I252" s="113">
        <f>ROUND(G252*C252,0)</f>
        <v>0</v>
      </c>
      <c r="J252" s="113"/>
      <c r="K252" s="154">
        <f>$K$190</f>
        <v>60</v>
      </c>
      <c r="L252" s="113"/>
      <c r="M252" s="113">
        <f>ROUND(K252*C252,0)</f>
        <v>0</v>
      </c>
      <c r="N252" s="113"/>
      <c r="O252" s="113"/>
      <c r="P252" s="113"/>
      <c r="Q252" s="113"/>
      <c r="R252" s="92"/>
      <c r="S252" s="92"/>
      <c r="T252" s="92"/>
      <c r="U252" s="92"/>
      <c r="V252" s="92"/>
      <c r="W252" s="92"/>
      <c r="X252" s="92"/>
      <c r="Y252" s="92"/>
      <c r="Z252" s="92"/>
      <c r="AA252" s="92"/>
      <c r="AB252" s="92"/>
      <c r="AC252" s="92"/>
      <c r="AD252" s="92"/>
      <c r="AE252" s="92"/>
      <c r="AG252" s="115"/>
    </row>
    <row r="253" spans="1:33" hidden="1">
      <c r="A253" s="144" t="s">
        <v>191</v>
      </c>
      <c r="B253" s="144"/>
      <c r="C253" s="197">
        <v>0</v>
      </c>
      <c r="D253" s="223">
        <v>-30</v>
      </c>
      <c r="E253" s="198" t="s">
        <v>144</v>
      </c>
      <c r="F253" s="113">
        <f>ROUND(D253*$C253/100,0)</f>
        <v>0</v>
      </c>
      <c r="G253" s="223">
        <f>$G$191</f>
        <v>-30</v>
      </c>
      <c r="H253" s="200" t="s">
        <v>144</v>
      </c>
      <c r="I253" s="113">
        <f>ROUND(G253*C253/100,0)</f>
        <v>0</v>
      </c>
      <c r="J253" s="113"/>
      <c r="K253" s="223">
        <f>$K$191</f>
        <v>-30</v>
      </c>
      <c r="L253" s="113"/>
      <c r="M253" s="113">
        <f>ROUND(K253*C253/100,0)</f>
        <v>0</v>
      </c>
      <c r="N253" s="113"/>
      <c r="O253" s="113"/>
      <c r="P253" s="113"/>
      <c r="Q253" s="113"/>
      <c r="R253" s="92"/>
      <c r="S253" s="92"/>
      <c r="T253" s="92"/>
      <c r="U253" s="92"/>
      <c r="V253" s="92"/>
      <c r="W253" s="92"/>
      <c r="X253" s="92"/>
      <c r="Y253" s="92"/>
      <c r="Z253" s="92"/>
      <c r="AA253" s="92"/>
      <c r="AB253" s="92"/>
      <c r="AC253" s="92"/>
      <c r="AD253" s="92"/>
      <c r="AE253" s="92"/>
      <c r="AG253" s="115"/>
    </row>
    <row r="254" spans="1:33" hidden="1">
      <c r="A254" s="144" t="s">
        <v>157</v>
      </c>
      <c r="B254" s="184"/>
      <c r="C254" s="197">
        <f>SUM(C239:C241)</f>
        <v>20966284.976198375</v>
      </c>
      <c r="D254" s="208"/>
      <c r="E254" s="113"/>
      <c r="F254" s="113">
        <f>SUM(F234:F253)</f>
        <v>2237566</v>
      </c>
      <c r="G254" s="223" t="s">
        <v>10</v>
      </c>
      <c r="H254" s="200"/>
      <c r="I254" s="113">
        <f>SUM(I234:I253)</f>
        <v>2447470</v>
      </c>
      <c r="J254" s="113"/>
      <c r="K254" s="240" t="s">
        <v>10</v>
      </c>
      <c r="L254" s="113"/>
      <c r="M254" s="113">
        <f>SUM(M234:M253)</f>
        <v>2505212</v>
      </c>
      <c r="N254" s="113"/>
      <c r="O254" s="113"/>
      <c r="P254" s="113"/>
      <c r="Q254" s="113"/>
      <c r="R254" s="92"/>
      <c r="S254" s="92"/>
      <c r="T254" s="92"/>
      <c r="U254" s="92"/>
      <c r="V254" s="92"/>
      <c r="W254" s="92"/>
      <c r="X254" s="92"/>
      <c r="Y254" s="92"/>
      <c r="Z254" s="92"/>
      <c r="AA254" s="92"/>
      <c r="AB254" s="92"/>
      <c r="AC254" s="92"/>
      <c r="AD254" s="92"/>
      <c r="AE254" s="92"/>
      <c r="AG254" s="115"/>
    </row>
    <row r="255" spans="1:33" hidden="1">
      <c r="A255" s="144" t="s">
        <v>128</v>
      </c>
      <c r="B255" s="144"/>
      <c r="C255" s="241">
        <v>278028.18415744783</v>
      </c>
      <c r="D255" s="133"/>
      <c r="E255" s="133"/>
      <c r="F255" s="225">
        <f>I255</f>
        <v>35708.181559390563</v>
      </c>
      <c r="G255" s="133"/>
      <c r="H255" s="133"/>
      <c r="I255" s="225">
        <v>35708.181559390563</v>
      </c>
      <c r="J255" s="199"/>
      <c r="K255" s="226"/>
      <c r="L255" s="199"/>
      <c r="M255" s="225">
        <v>35708.181559390563</v>
      </c>
      <c r="N255" s="199"/>
      <c r="O255" s="199"/>
      <c r="P255" s="199"/>
      <c r="Q255" s="199"/>
      <c r="R255" s="92"/>
      <c r="S255" s="92"/>
      <c r="T255" s="92"/>
      <c r="U255" s="92"/>
      <c r="V255" s="92"/>
      <c r="W255" s="92"/>
      <c r="X255" s="92"/>
      <c r="Y255" s="92"/>
      <c r="Z255" s="92"/>
      <c r="AA255" s="92"/>
      <c r="AB255" s="92"/>
      <c r="AC255" s="92"/>
      <c r="AD255" s="92"/>
      <c r="AE255" s="92"/>
      <c r="AG255" s="115"/>
    </row>
    <row r="256" spans="1:33" ht="16.5" hidden="1" thickBot="1">
      <c r="A256" s="144" t="s">
        <v>158</v>
      </c>
      <c r="B256" s="144"/>
      <c r="C256" s="189">
        <f>SUM(C254:C255)</f>
        <v>21244313.160355821</v>
      </c>
      <c r="D256" s="239"/>
      <c r="E256" s="228"/>
      <c r="F256" s="229">
        <f>F254+F255</f>
        <v>2273274.1815593904</v>
      </c>
      <c r="G256" s="239"/>
      <c r="H256" s="230"/>
      <c r="I256" s="229">
        <f>I254+I255</f>
        <v>2483178.1815593904</v>
      </c>
      <c r="J256" s="229"/>
      <c r="K256" s="239"/>
      <c r="L256" s="229"/>
      <c r="M256" s="229">
        <f>M254+M255</f>
        <v>2540920.1815593904</v>
      </c>
      <c r="N256" s="229"/>
      <c r="O256" s="229"/>
      <c r="P256" s="229"/>
      <c r="Q256" s="229"/>
      <c r="R256" s="92"/>
      <c r="S256" s="92"/>
      <c r="T256" s="92"/>
      <c r="U256" s="92"/>
      <c r="V256" s="92"/>
      <c r="W256" s="92"/>
      <c r="X256" s="92"/>
      <c r="Y256" s="92"/>
      <c r="Z256" s="92"/>
      <c r="AA256" s="92"/>
      <c r="AB256" s="92"/>
      <c r="AC256" s="92"/>
      <c r="AD256" s="92"/>
      <c r="AE256" s="92"/>
      <c r="AG256" s="115"/>
    </row>
    <row r="257" spans="1:33" hidden="1">
      <c r="A257" s="144"/>
      <c r="B257" s="144"/>
      <c r="C257" s="145"/>
      <c r="D257" s="222"/>
      <c r="E257" s="113"/>
      <c r="F257" s="113"/>
      <c r="G257" s="222"/>
      <c r="H257" s="144"/>
      <c r="I257" s="113"/>
      <c r="J257" s="113"/>
      <c r="K257" s="155"/>
      <c r="L257" s="113"/>
      <c r="M257" s="113"/>
      <c r="N257" s="113"/>
      <c r="O257" s="113"/>
      <c r="P257" s="113"/>
      <c r="Q257" s="113"/>
      <c r="R257" s="92"/>
      <c r="S257" s="92"/>
      <c r="T257" s="92"/>
      <c r="U257" s="92"/>
      <c r="V257" s="92"/>
      <c r="W257" s="92"/>
      <c r="X257" s="92"/>
      <c r="Y257" s="92"/>
      <c r="Z257" s="92"/>
      <c r="AA257" s="92"/>
      <c r="AB257" s="92"/>
      <c r="AC257" s="92"/>
      <c r="AD257" s="92"/>
      <c r="AE257" s="92"/>
      <c r="AG257" s="115"/>
    </row>
    <row r="258" spans="1:33" hidden="1">
      <c r="A258" s="144"/>
      <c r="B258" s="144"/>
      <c r="C258" s="145"/>
      <c r="D258" s="222"/>
      <c r="E258" s="113"/>
      <c r="F258" s="113"/>
      <c r="G258" s="222"/>
      <c r="H258" s="144"/>
      <c r="I258" s="113"/>
      <c r="J258" s="113"/>
      <c r="K258" s="155"/>
      <c r="L258" s="113"/>
      <c r="M258" s="113"/>
      <c r="N258" s="113"/>
      <c r="O258" s="113"/>
      <c r="P258" s="113"/>
      <c r="Q258" s="113"/>
      <c r="R258" s="92"/>
      <c r="S258" s="92"/>
      <c r="T258" s="92"/>
      <c r="U258" s="92"/>
      <c r="V258" s="92"/>
      <c r="W258" s="92"/>
      <c r="X258" s="92"/>
      <c r="Y258" s="92"/>
      <c r="Z258" s="92"/>
      <c r="AA258" s="92"/>
      <c r="AB258" s="92"/>
      <c r="AC258" s="92"/>
      <c r="AD258" s="92"/>
      <c r="AE258" s="92"/>
      <c r="AG258" s="115"/>
    </row>
    <row r="259" spans="1:33" hidden="1">
      <c r="A259" s="143" t="s">
        <v>165</v>
      </c>
      <c r="B259" s="144"/>
      <c r="C259" s="144"/>
      <c r="D259" s="113"/>
      <c r="E259" s="113"/>
      <c r="F259" s="144" t="s">
        <v>10</v>
      </c>
      <c r="G259" s="113"/>
      <c r="H259" s="144"/>
      <c r="I259" s="144"/>
      <c r="J259" s="144"/>
      <c r="K259" s="113"/>
      <c r="L259" s="144"/>
      <c r="M259" s="144"/>
      <c r="N259" s="144"/>
      <c r="O259" s="144"/>
      <c r="P259" s="144"/>
      <c r="Q259" s="144"/>
      <c r="R259" s="92"/>
      <c r="S259" s="92"/>
      <c r="T259" s="92"/>
      <c r="U259" s="92"/>
      <c r="V259" s="92"/>
      <c r="W259" s="92"/>
      <c r="X259" s="92"/>
      <c r="Y259" s="92"/>
      <c r="Z259" s="92"/>
      <c r="AA259" s="92"/>
      <c r="AB259" s="92"/>
      <c r="AC259" s="92"/>
      <c r="AD259" s="92"/>
      <c r="AE259" s="92"/>
      <c r="AG259" s="115"/>
    </row>
    <row r="260" spans="1:33" hidden="1">
      <c r="A260" s="144" t="s">
        <v>195</v>
      </c>
      <c r="B260" s="144"/>
      <c r="C260" s="144"/>
      <c r="D260" s="113"/>
      <c r="E260" s="113"/>
      <c r="F260" s="144"/>
      <c r="G260" s="113"/>
      <c r="H260" s="144"/>
      <c r="I260" s="144"/>
      <c r="J260" s="144"/>
      <c r="K260" s="113"/>
      <c r="L260" s="144"/>
      <c r="M260" s="144"/>
      <c r="N260" s="144"/>
      <c r="O260" s="144"/>
      <c r="P260" s="144"/>
      <c r="Q260" s="144"/>
      <c r="R260" s="92"/>
      <c r="S260" s="92"/>
      <c r="T260" s="92"/>
      <c r="U260" s="92"/>
      <c r="V260" s="92"/>
      <c r="W260" s="92"/>
      <c r="X260" s="92"/>
      <c r="Y260" s="92"/>
      <c r="Z260" s="92"/>
      <c r="AA260" s="92"/>
      <c r="AB260" s="92"/>
      <c r="AC260" s="92"/>
      <c r="AD260" s="92"/>
      <c r="AE260" s="92"/>
      <c r="AG260" s="115"/>
    </row>
    <row r="261" spans="1:33" hidden="1">
      <c r="A261" s="191" t="s">
        <v>196</v>
      </c>
      <c r="B261" s="144"/>
      <c r="C261" s="145"/>
      <c r="D261" s="113"/>
      <c r="E261" s="113"/>
      <c r="F261" s="144"/>
      <c r="G261" s="113"/>
      <c r="H261" s="144"/>
      <c r="I261" s="144"/>
      <c r="J261" s="144"/>
      <c r="K261" s="113"/>
      <c r="L261" s="144"/>
      <c r="M261" s="144"/>
      <c r="N261" s="144"/>
      <c r="O261" s="144"/>
      <c r="P261" s="144"/>
      <c r="Q261" s="144"/>
      <c r="R261" s="92"/>
      <c r="S261" s="92"/>
      <c r="T261" s="92"/>
      <c r="U261" s="92"/>
      <c r="V261" s="92"/>
      <c r="W261" s="92"/>
      <c r="X261" s="92"/>
      <c r="Y261" s="92"/>
      <c r="Z261" s="92"/>
      <c r="AA261" s="92"/>
      <c r="AB261" s="92"/>
      <c r="AC261" s="92"/>
      <c r="AD261" s="92"/>
      <c r="AE261" s="92"/>
      <c r="AG261" s="115"/>
    </row>
    <row r="262" spans="1:33" hidden="1">
      <c r="A262" s="144" t="s">
        <v>173</v>
      </c>
      <c r="B262" s="144"/>
      <c r="C262" s="197"/>
      <c r="D262" s="113"/>
      <c r="E262" s="113"/>
      <c r="F262" s="144"/>
      <c r="G262" s="113"/>
      <c r="H262" s="144"/>
      <c r="I262" s="144"/>
      <c r="J262" s="144"/>
      <c r="K262" s="113"/>
      <c r="L262" s="144"/>
      <c r="M262" s="144"/>
      <c r="N262" s="144"/>
      <c r="O262" s="144"/>
      <c r="P262" s="144"/>
      <c r="Q262" s="144"/>
      <c r="R262" s="92"/>
      <c r="S262" s="92"/>
      <c r="T262" s="92"/>
      <c r="U262" s="92"/>
      <c r="V262" s="92"/>
      <c r="W262" s="92"/>
      <c r="X262" s="92"/>
      <c r="Y262" s="92"/>
      <c r="Z262" s="92"/>
      <c r="AA262" s="92"/>
      <c r="AB262" s="92"/>
      <c r="AC262" s="92"/>
      <c r="AD262" s="92"/>
      <c r="AE262" s="92"/>
      <c r="AG262" s="115"/>
    </row>
    <row r="263" spans="1:33" hidden="1">
      <c r="A263" s="144" t="s">
        <v>170</v>
      </c>
      <c r="B263" s="144"/>
      <c r="C263" s="197">
        <v>121803.19999998537</v>
      </c>
      <c r="D263" s="154">
        <v>8.7100000000000009</v>
      </c>
      <c r="E263" s="198"/>
      <c r="F263" s="113">
        <f>ROUND(D263*$C263,0)</f>
        <v>1060906</v>
      </c>
      <c r="G263" s="154">
        <f>$G$165</f>
        <v>9.76</v>
      </c>
      <c r="H263" s="200"/>
      <c r="I263" s="113">
        <f>ROUND(G263*$C263,0)</f>
        <v>1188799</v>
      </c>
      <c r="J263" s="113"/>
      <c r="K263" s="154">
        <f>$K$165</f>
        <v>9.99</v>
      </c>
      <c r="L263" s="113"/>
      <c r="M263" s="113">
        <f>ROUND(K263*$C263,0)</f>
        <v>1216814</v>
      </c>
      <c r="N263" s="113"/>
      <c r="O263" s="113"/>
      <c r="P263" s="113"/>
      <c r="Q263" s="113"/>
      <c r="R263" s="92"/>
      <c r="S263" s="92"/>
      <c r="T263" s="92"/>
      <c r="U263" s="92"/>
      <c r="V263" s="92"/>
      <c r="W263" s="92"/>
      <c r="X263" s="92"/>
      <c r="Y263" s="92"/>
      <c r="Z263" s="92"/>
      <c r="AA263" s="92"/>
      <c r="AB263" s="92"/>
      <c r="AC263" s="92"/>
      <c r="AD263" s="92"/>
      <c r="AE263" s="92"/>
      <c r="AG263" s="115"/>
    </row>
    <row r="264" spans="1:33" hidden="1">
      <c r="A264" s="144" t="s">
        <v>171</v>
      </c>
      <c r="B264" s="144"/>
      <c r="C264" s="197">
        <v>58310.700000000717</v>
      </c>
      <c r="D264" s="154">
        <v>12.98</v>
      </c>
      <c r="E264" s="202"/>
      <c r="F264" s="113">
        <f>ROUND(D264*$C264,0)</f>
        <v>756873</v>
      </c>
      <c r="G264" s="154">
        <f>$G$166</f>
        <v>14.54</v>
      </c>
      <c r="H264" s="203"/>
      <c r="I264" s="113">
        <f t="shared" ref="I264:I265" si="30">ROUND(G264*$C264,0)</f>
        <v>847838</v>
      </c>
      <c r="J264" s="113"/>
      <c r="K264" s="154">
        <f>$K$166</f>
        <v>14.89</v>
      </c>
      <c r="L264" s="113"/>
      <c r="M264" s="113">
        <f t="shared" ref="M264:M265" si="31">ROUND(K264*$C264,0)</f>
        <v>868246</v>
      </c>
      <c r="N264" s="113"/>
      <c r="O264" s="113"/>
      <c r="P264" s="113"/>
      <c r="Q264" s="113"/>
      <c r="R264" s="92"/>
      <c r="S264" s="92"/>
      <c r="T264" s="92"/>
      <c r="U264" s="92"/>
      <c r="V264" s="92"/>
      <c r="W264" s="92"/>
      <c r="X264" s="92"/>
      <c r="Y264" s="92"/>
      <c r="Z264" s="92"/>
      <c r="AA264" s="92"/>
      <c r="AB264" s="92"/>
      <c r="AC264" s="92"/>
      <c r="AD264" s="92"/>
      <c r="AE264" s="92"/>
      <c r="AG264" s="115"/>
    </row>
    <row r="265" spans="1:33" hidden="1">
      <c r="A265" s="144" t="s">
        <v>172</v>
      </c>
      <c r="B265" s="144"/>
      <c r="C265" s="197">
        <v>966505</v>
      </c>
      <c r="D265" s="154">
        <v>0.92</v>
      </c>
      <c r="E265" s="202"/>
      <c r="F265" s="113">
        <f>ROUND(D265*$C265,0)</f>
        <v>889185</v>
      </c>
      <c r="G265" s="154">
        <f>$G$167</f>
        <v>1.02</v>
      </c>
      <c r="H265" s="203"/>
      <c r="I265" s="113">
        <f t="shared" si="30"/>
        <v>985835</v>
      </c>
      <c r="J265" s="113"/>
      <c r="K265" s="154">
        <f>$K$167</f>
        <v>1.04</v>
      </c>
      <c r="L265" s="113"/>
      <c r="M265" s="113">
        <f t="shared" si="31"/>
        <v>1005165</v>
      </c>
      <c r="N265" s="113"/>
      <c r="O265" s="113"/>
      <c r="P265" s="113"/>
      <c r="Q265" s="113"/>
      <c r="R265" s="92"/>
      <c r="S265" s="92"/>
      <c r="T265" s="92"/>
      <c r="U265" s="92"/>
      <c r="V265" s="92"/>
      <c r="W265" s="92"/>
      <c r="X265" s="92"/>
      <c r="Y265" s="92"/>
      <c r="Z265" s="92"/>
      <c r="AA265" s="92"/>
      <c r="AB265" s="92"/>
      <c r="AC265" s="92"/>
      <c r="AD265" s="92"/>
      <c r="AE265" s="92"/>
      <c r="AG265" s="115"/>
    </row>
    <row r="266" spans="1:33" hidden="1">
      <c r="A266" s="144" t="s">
        <v>174</v>
      </c>
      <c r="B266" s="144"/>
      <c r="C266" s="197">
        <f>SUM(C263:C264)</f>
        <v>180113.89999998608</v>
      </c>
      <c r="D266" s="154"/>
      <c r="E266" s="198"/>
      <c r="F266" s="113"/>
      <c r="G266" s="154"/>
      <c r="H266" s="200"/>
      <c r="I266" s="113"/>
      <c r="J266" s="113"/>
      <c r="K266" s="154"/>
      <c r="L266" s="113"/>
      <c r="M266" s="113"/>
      <c r="N266" s="113"/>
      <c r="O266" s="113"/>
      <c r="P266" s="113"/>
      <c r="Q266" s="113"/>
      <c r="R266" s="92"/>
      <c r="S266" s="92"/>
      <c r="T266" s="92"/>
      <c r="U266" s="92"/>
      <c r="V266" s="92"/>
      <c r="W266" s="92"/>
      <c r="X266" s="92"/>
      <c r="Y266" s="92"/>
      <c r="Z266" s="92"/>
      <c r="AA266" s="92"/>
      <c r="AB266" s="92"/>
      <c r="AC266" s="92"/>
      <c r="AD266" s="92"/>
      <c r="AE266" s="92"/>
      <c r="AG266" s="115"/>
    </row>
    <row r="267" spans="1:33" hidden="1">
      <c r="A267" s="144" t="s">
        <v>175</v>
      </c>
      <c r="B267" s="144"/>
      <c r="C267" s="197">
        <v>782383</v>
      </c>
      <c r="D267" s="222">
        <v>3.4</v>
      </c>
      <c r="E267" s="200"/>
      <c r="F267" s="113">
        <f>ROUND(D267*$C267,0)</f>
        <v>2660102</v>
      </c>
      <c r="G267" s="154">
        <f>$G$170</f>
        <v>3.7</v>
      </c>
      <c r="H267" s="200"/>
      <c r="I267" s="113">
        <f>ROUND(G267*C267,0)</f>
        <v>2894817</v>
      </c>
      <c r="J267" s="113"/>
      <c r="K267" s="154">
        <f>$K$170</f>
        <v>3.8</v>
      </c>
      <c r="L267" s="113"/>
      <c r="M267" s="113">
        <f>ROUND(K267*C267,0)</f>
        <v>2973055</v>
      </c>
      <c r="N267" s="113"/>
      <c r="O267" s="113"/>
      <c r="P267" s="113"/>
      <c r="Q267" s="113"/>
      <c r="R267" s="92"/>
      <c r="S267" s="92"/>
      <c r="T267" s="92"/>
      <c r="U267" s="92"/>
      <c r="V267" s="92"/>
      <c r="W267" s="92"/>
      <c r="X267" s="92"/>
      <c r="Y267" s="92"/>
      <c r="Z267" s="92"/>
      <c r="AA267" s="92"/>
      <c r="AB267" s="92"/>
      <c r="AC267" s="92"/>
      <c r="AD267" s="92"/>
      <c r="AE267" s="92"/>
      <c r="AG267" s="115"/>
    </row>
    <row r="268" spans="1:33" hidden="1">
      <c r="A268" s="144" t="s">
        <v>176</v>
      </c>
      <c r="B268" s="197"/>
      <c r="C268" s="197">
        <v>113594338.50038823</v>
      </c>
      <c r="D268" s="159">
        <v>9.766</v>
      </c>
      <c r="E268" s="200" t="s">
        <v>144</v>
      </c>
      <c r="F268" s="113">
        <f>ROUND(D268*$C268/100,0)</f>
        <v>11093623</v>
      </c>
      <c r="G268" s="159">
        <f>$G$171</f>
        <v>10.628</v>
      </c>
      <c r="H268" s="200" t="s">
        <v>144</v>
      </c>
      <c r="I268" s="113">
        <f>ROUND(G268*C268/100,0)</f>
        <v>12072806</v>
      </c>
      <c r="J268" s="113"/>
      <c r="K268" s="159">
        <f>$K$171</f>
        <v>10.878</v>
      </c>
      <c r="L268" s="113"/>
      <c r="M268" s="113">
        <f>ROUND(K268*C268/100,0)</f>
        <v>12356792</v>
      </c>
      <c r="N268" s="113"/>
      <c r="O268" s="113"/>
      <c r="P268" s="113"/>
      <c r="Q268" s="113"/>
      <c r="R268" s="92"/>
      <c r="S268" s="92"/>
      <c r="T268" s="92"/>
      <c r="U268" s="92"/>
      <c r="V268" s="92"/>
      <c r="W268" s="92"/>
      <c r="X268" s="92"/>
      <c r="Y268" s="92"/>
      <c r="Z268" s="92"/>
      <c r="AA268" s="92"/>
      <c r="AB268" s="92"/>
      <c r="AC268" s="92"/>
      <c r="AD268" s="92"/>
      <c r="AE268" s="92"/>
      <c r="AG268" s="115"/>
    </row>
    <row r="269" spans="1:33" hidden="1">
      <c r="A269" s="144" t="s">
        <v>177</v>
      </c>
      <c r="B269" s="197"/>
      <c r="C269" s="197">
        <v>264972441.64191934</v>
      </c>
      <c r="D269" s="159">
        <v>6.7460000000000004</v>
      </c>
      <c r="E269" s="200" t="s">
        <v>144</v>
      </c>
      <c r="F269" s="113">
        <f>ROUND(D269*$C269/100,0)</f>
        <v>17875041</v>
      </c>
      <c r="G269" s="159">
        <f>$G$172</f>
        <v>7.3410000000000002</v>
      </c>
      <c r="H269" s="200" t="s">
        <v>144</v>
      </c>
      <c r="I269" s="113">
        <f t="shared" ref="I269:I271" si="32">ROUND(G269*C269/100,0)</f>
        <v>19451627</v>
      </c>
      <c r="J269" s="113"/>
      <c r="K269" s="159">
        <f>$K$172</f>
        <v>7.5140000000000002</v>
      </c>
      <c r="L269" s="113"/>
      <c r="M269" s="113">
        <f>ROUND(K269*C269/100,0)</f>
        <v>19910029</v>
      </c>
      <c r="N269" s="113"/>
      <c r="O269" s="113"/>
      <c r="P269" s="113"/>
      <c r="Q269" s="113"/>
      <c r="R269" s="92"/>
      <c r="S269" s="92"/>
      <c r="T269" s="92"/>
      <c r="U269" s="92"/>
      <c r="V269" s="92"/>
      <c r="W269" s="92"/>
      <c r="X269" s="92"/>
      <c r="Y269" s="92"/>
      <c r="Z269" s="92"/>
      <c r="AA269" s="92"/>
      <c r="AB269" s="92"/>
      <c r="AC269" s="92"/>
      <c r="AD269" s="92"/>
      <c r="AE269" s="92"/>
      <c r="AG269" s="115"/>
    </row>
    <row r="270" spans="1:33" hidden="1">
      <c r="A270" s="144" t="s">
        <v>178</v>
      </c>
      <c r="B270" s="197"/>
      <c r="C270" s="197">
        <v>114038405.0634262</v>
      </c>
      <c r="D270" s="159">
        <v>5.8120000000000003</v>
      </c>
      <c r="E270" s="200" t="s">
        <v>144</v>
      </c>
      <c r="F270" s="113">
        <f>ROUND(D270*$C270/100,0)</f>
        <v>6627912</v>
      </c>
      <c r="G270" s="159">
        <f>$G$173</f>
        <v>6.3240000000000007</v>
      </c>
      <c r="H270" s="200" t="s">
        <v>144</v>
      </c>
      <c r="I270" s="113">
        <f t="shared" si="32"/>
        <v>7211789</v>
      </c>
      <c r="J270" s="113"/>
      <c r="K270" s="159">
        <f>$K$173</f>
        <v>6.4720000000000004</v>
      </c>
      <c r="L270" s="113"/>
      <c r="M270" s="113">
        <f>ROUND(K270*C270/100,0)</f>
        <v>7380566</v>
      </c>
      <c r="N270" s="113"/>
      <c r="O270" s="113"/>
      <c r="P270" s="113"/>
      <c r="Q270" s="113"/>
      <c r="R270" s="92"/>
      <c r="S270" s="92"/>
      <c r="T270" s="92"/>
      <c r="U270" s="92"/>
      <c r="V270" s="92"/>
      <c r="W270" s="92"/>
      <c r="X270" s="92"/>
      <c r="Y270" s="92"/>
      <c r="Z270" s="92"/>
      <c r="AA270" s="92"/>
      <c r="AB270" s="92"/>
      <c r="AC270" s="92"/>
      <c r="AD270" s="92"/>
      <c r="AE270" s="92"/>
      <c r="AG270" s="115"/>
    </row>
    <row r="271" spans="1:33" hidden="1">
      <c r="A271" s="144" t="s">
        <v>179</v>
      </c>
      <c r="B271" s="145"/>
      <c r="C271" s="197">
        <v>107329.06666666651</v>
      </c>
      <c r="D271" s="208">
        <v>56</v>
      </c>
      <c r="E271" s="198" t="s">
        <v>144</v>
      </c>
      <c r="F271" s="113">
        <f>ROUND(D271*$C271/100,0)</f>
        <v>60104</v>
      </c>
      <c r="G271" s="233">
        <f>$G$174</f>
        <v>57</v>
      </c>
      <c r="H271" s="200" t="s">
        <v>144</v>
      </c>
      <c r="I271" s="113">
        <f t="shared" si="32"/>
        <v>61178</v>
      </c>
      <c r="J271" s="113"/>
      <c r="K271" s="233">
        <f>$K$174</f>
        <v>58</v>
      </c>
      <c r="L271" s="113"/>
      <c r="M271" s="113">
        <f>ROUND(K271*C271/100,0)</f>
        <v>62251</v>
      </c>
      <c r="N271" s="113"/>
      <c r="O271" s="113"/>
      <c r="P271" s="113"/>
      <c r="Q271" s="113"/>
      <c r="R271" s="92"/>
      <c r="S271" s="92"/>
      <c r="T271" s="92"/>
      <c r="U271" s="92"/>
      <c r="V271" s="92"/>
      <c r="W271" s="92"/>
      <c r="X271" s="92"/>
      <c r="Y271" s="92"/>
      <c r="Z271" s="92"/>
      <c r="AA271" s="92"/>
      <c r="AB271" s="92"/>
      <c r="AC271" s="92"/>
      <c r="AD271" s="92"/>
      <c r="AE271" s="92"/>
      <c r="AG271" s="115"/>
    </row>
    <row r="272" spans="1:33" hidden="1">
      <c r="A272" s="214" t="s">
        <v>186</v>
      </c>
      <c r="B272" s="145"/>
      <c r="C272" s="197"/>
      <c r="D272" s="215">
        <v>-0.01</v>
      </c>
      <c r="E272" s="198"/>
      <c r="F272" s="113"/>
      <c r="G272" s="234">
        <v>-0.01</v>
      </c>
      <c r="H272" s="200"/>
      <c r="I272" s="113"/>
      <c r="J272" s="113"/>
      <c r="K272" s="234">
        <v>-0.01</v>
      </c>
      <c r="L272" s="113"/>
      <c r="M272" s="113"/>
      <c r="N272" s="113"/>
      <c r="O272" s="113"/>
      <c r="P272" s="113"/>
      <c r="Q272" s="113"/>
      <c r="R272" s="92"/>
      <c r="S272" s="92"/>
      <c r="T272" s="92"/>
      <c r="U272" s="92"/>
      <c r="V272" s="92"/>
      <c r="W272" s="92"/>
      <c r="X272" s="92"/>
      <c r="Y272" s="92"/>
      <c r="Z272" s="92"/>
      <c r="AA272" s="92"/>
      <c r="AB272" s="92"/>
      <c r="AC272" s="92"/>
      <c r="AD272" s="92"/>
      <c r="AE272" s="92"/>
      <c r="AG272" s="115"/>
    </row>
    <row r="273" spans="1:33" hidden="1">
      <c r="A273" s="144" t="s">
        <v>170</v>
      </c>
      <c r="B273" s="144"/>
      <c r="C273" s="197">
        <v>74.633333333333297</v>
      </c>
      <c r="D273" s="217">
        <v>8.7100000000000009</v>
      </c>
      <c r="E273" s="198"/>
      <c r="F273" s="113">
        <f>-ROUND(D273*$C273/100,0)</f>
        <v>-7</v>
      </c>
      <c r="G273" s="217">
        <f>$G$182</f>
        <v>9.76</v>
      </c>
      <c r="H273" s="198"/>
      <c r="I273" s="113">
        <f>-ROUND(G273*$C273/100,0)</f>
        <v>-7</v>
      </c>
      <c r="J273" s="113"/>
      <c r="K273" s="217">
        <f>$K$182</f>
        <v>9.99</v>
      </c>
      <c r="L273" s="113"/>
      <c r="M273" s="113">
        <f>-ROUND(K273*$C273/100,0)</f>
        <v>-7</v>
      </c>
      <c r="N273" s="113"/>
      <c r="O273" s="113"/>
      <c r="P273" s="113"/>
      <c r="Q273" s="113"/>
      <c r="R273" s="92"/>
      <c r="S273" s="92"/>
      <c r="T273" s="92"/>
      <c r="U273" s="92"/>
      <c r="V273" s="92"/>
      <c r="W273" s="92"/>
      <c r="X273" s="92"/>
      <c r="Y273" s="92"/>
      <c r="Z273" s="92"/>
      <c r="AA273" s="92"/>
      <c r="AB273" s="92"/>
      <c r="AC273" s="92"/>
      <c r="AD273" s="92"/>
      <c r="AE273" s="92"/>
      <c r="AG273" s="115"/>
    </row>
    <row r="274" spans="1:33" hidden="1">
      <c r="A274" s="144" t="s">
        <v>171</v>
      </c>
      <c r="B274" s="144"/>
      <c r="C274" s="197">
        <v>71.933333333333309</v>
      </c>
      <c r="D274" s="217">
        <v>12.98</v>
      </c>
      <c r="E274" s="198"/>
      <c r="F274" s="113">
        <f>-ROUND(D274*$C274/100,0)</f>
        <v>-9</v>
      </c>
      <c r="G274" s="217">
        <f>$G$183</f>
        <v>14.54</v>
      </c>
      <c r="H274" s="198"/>
      <c r="I274" s="113">
        <f t="shared" ref="I274:I276" si="33">-ROUND(G274*$C274/100,0)</f>
        <v>-10</v>
      </c>
      <c r="J274" s="113"/>
      <c r="K274" s="217">
        <f>$K$183</f>
        <v>14.89</v>
      </c>
      <c r="L274" s="113"/>
      <c r="M274" s="113">
        <f t="shared" ref="M274:M276" si="34">-ROUND(K274*$C274/100,0)</f>
        <v>-11</v>
      </c>
      <c r="N274" s="113"/>
      <c r="O274" s="113"/>
      <c r="P274" s="113"/>
      <c r="Q274" s="113"/>
      <c r="R274" s="92"/>
      <c r="S274" s="92"/>
      <c r="T274" s="92"/>
      <c r="U274" s="92"/>
      <c r="V274" s="92"/>
      <c r="W274" s="92"/>
      <c r="X274" s="92"/>
      <c r="Y274" s="92"/>
      <c r="Z274" s="92"/>
      <c r="AA274" s="92"/>
      <c r="AB274" s="92"/>
      <c r="AC274" s="92"/>
      <c r="AD274" s="92"/>
      <c r="AE274" s="92"/>
      <c r="AG274" s="115"/>
    </row>
    <row r="275" spans="1:33" hidden="1">
      <c r="A275" s="144" t="s">
        <v>187</v>
      </c>
      <c r="B275" s="144"/>
      <c r="C275" s="197">
        <v>1618</v>
      </c>
      <c r="D275" s="217">
        <v>0.92</v>
      </c>
      <c r="E275" s="198"/>
      <c r="F275" s="113">
        <f>-ROUND(D275*$C275/100,0)</f>
        <v>-15</v>
      </c>
      <c r="G275" s="217">
        <f>$G$184</f>
        <v>1.02</v>
      </c>
      <c r="H275" s="198"/>
      <c r="I275" s="113">
        <f t="shared" si="33"/>
        <v>-17</v>
      </c>
      <c r="J275" s="113"/>
      <c r="K275" s="217">
        <f>$K$184</f>
        <v>1.04</v>
      </c>
      <c r="L275" s="113"/>
      <c r="M275" s="113">
        <f t="shared" si="34"/>
        <v>-17</v>
      </c>
      <c r="N275" s="113"/>
      <c r="O275" s="113"/>
      <c r="P275" s="113"/>
      <c r="Q275" s="113"/>
      <c r="R275" s="92"/>
      <c r="S275" s="92"/>
      <c r="T275" s="92"/>
      <c r="U275" s="92"/>
      <c r="V275" s="92"/>
      <c r="W275" s="92"/>
      <c r="X275" s="92"/>
      <c r="Y275" s="92"/>
      <c r="Z275" s="92"/>
      <c r="AA275" s="92"/>
      <c r="AB275" s="92"/>
      <c r="AC275" s="92"/>
      <c r="AD275" s="92"/>
      <c r="AE275" s="92"/>
      <c r="AG275" s="115"/>
    </row>
    <row r="276" spans="1:33" hidden="1">
      <c r="A276" s="144" t="s">
        <v>194</v>
      </c>
      <c r="B276" s="144"/>
      <c r="C276" s="197">
        <v>765</v>
      </c>
      <c r="D276" s="217">
        <v>3.4</v>
      </c>
      <c r="E276" s="200"/>
      <c r="F276" s="113">
        <f>-ROUND(D276*$C276/100,0)</f>
        <v>-26</v>
      </c>
      <c r="G276" s="217">
        <f>$G$185</f>
        <v>3.7</v>
      </c>
      <c r="H276" s="200"/>
      <c r="I276" s="113">
        <f t="shared" si="33"/>
        <v>-28</v>
      </c>
      <c r="J276" s="113"/>
      <c r="K276" s="217">
        <f>$K$185</f>
        <v>3.8</v>
      </c>
      <c r="L276" s="113"/>
      <c r="M276" s="113">
        <f t="shared" si="34"/>
        <v>-29</v>
      </c>
      <c r="N276" s="113"/>
      <c r="O276" s="113"/>
      <c r="P276" s="113"/>
      <c r="Q276" s="113"/>
      <c r="R276" s="92"/>
      <c r="S276" s="92"/>
      <c r="T276" s="92"/>
      <c r="U276" s="92"/>
      <c r="V276" s="92"/>
      <c r="W276" s="92"/>
      <c r="X276" s="92"/>
      <c r="Y276" s="92"/>
      <c r="Z276" s="92"/>
      <c r="AA276" s="92"/>
      <c r="AB276" s="92"/>
      <c r="AC276" s="92"/>
      <c r="AD276" s="92"/>
      <c r="AE276" s="92"/>
      <c r="AG276" s="115"/>
    </row>
    <row r="277" spans="1:33" hidden="1">
      <c r="A277" s="144" t="s">
        <v>189</v>
      </c>
      <c r="B277" s="144"/>
      <c r="C277" s="197">
        <v>108585.6666666666</v>
      </c>
      <c r="D277" s="218">
        <v>9.766</v>
      </c>
      <c r="E277" s="200" t="s">
        <v>144</v>
      </c>
      <c r="F277" s="113">
        <f>ROUND(D277*$C277/100*D272,0)</f>
        <v>-106</v>
      </c>
      <c r="G277" s="235">
        <f>$G$186</f>
        <v>10.628</v>
      </c>
      <c r="H277" s="200" t="s">
        <v>144</v>
      </c>
      <c r="I277" s="113">
        <f>ROUND(G277*$C277/100*G272,0)</f>
        <v>-115</v>
      </c>
      <c r="J277" s="113"/>
      <c r="K277" s="235">
        <f>$K$186</f>
        <v>10.878</v>
      </c>
      <c r="L277" s="113"/>
      <c r="M277" s="113">
        <f>ROUND(K277*$C277/100*K272,0)</f>
        <v>-118</v>
      </c>
      <c r="N277" s="113"/>
      <c r="O277" s="113"/>
      <c r="P277" s="113"/>
      <c r="Q277" s="113"/>
      <c r="R277" s="92"/>
      <c r="S277" s="92"/>
      <c r="T277" s="92"/>
      <c r="U277" s="92"/>
      <c r="V277" s="92"/>
      <c r="W277" s="92"/>
      <c r="X277" s="92"/>
      <c r="Y277" s="92"/>
      <c r="Z277" s="92"/>
      <c r="AA277" s="92"/>
      <c r="AB277" s="92"/>
      <c r="AC277" s="92"/>
      <c r="AD277" s="92"/>
      <c r="AE277" s="92"/>
      <c r="AG277" s="115"/>
    </row>
    <row r="278" spans="1:33" hidden="1">
      <c r="A278" s="144" t="s">
        <v>177</v>
      </c>
      <c r="B278" s="144"/>
      <c r="C278" s="197">
        <v>461939.33333333366</v>
      </c>
      <c r="D278" s="218">
        <v>6.7460000000000004</v>
      </c>
      <c r="E278" s="200" t="s">
        <v>144</v>
      </c>
      <c r="F278" s="113">
        <f>ROUND(D278*$C278/100*D272,0)</f>
        <v>-312</v>
      </c>
      <c r="G278" s="236">
        <f>$G$187</f>
        <v>7.3410000000000002</v>
      </c>
      <c r="H278" s="200" t="s">
        <v>144</v>
      </c>
      <c r="I278" s="113">
        <f>ROUND(G278*$C278/100*G272,0)</f>
        <v>-339</v>
      </c>
      <c r="J278" s="113"/>
      <c r="K278" s="236">
        <f>$K$187</f>
        <v>7.5140000000000002</v>
      </c>
      <c r="L278" s="113"/>
      <c r="M278" s="113">
        <f>ROUND(K278*$C278/100*K272,0)</f>
        <v>-347</v>
      </c>
      <c r="N278" s="113"/>
      <c r="O278" s="113"/>
      <c r="P278" s="113"/>
      <c r="Q278" s="113"/>
      <c r="R278" s="92"/>
      <c r="S278" s="92"/>
      <c r="T278" s="92"/>
      <c r="U278" s="92"/>
      <c r="V278" s="92"/>
      <c r="W278" s="92"/>
      <c r="X278" s="92"/>
      <c r="Y278" s="92"/>
      <c r="Z278" s="92"/>
      <c r="AA278" s="92"/>
      <c r="AB278" s="92"/>
      <c r="AC278" s="92"/>
      <c r="AD278" s="92"/>
      <c r="AE278" s="92"/>
      <c r="AG278" s="115"/>
    </row>
    <row r="279" spans="1:33" hidden="1">
      <c r="A279" s="144" t="s">
        <v>178</v>
      </c>
      <c r="B279" s="144"/>
      <c r="C279" s="197">
        <v>701665</v>
      </c>
      <c r="D279" s="218">
        <v>5.8120000000000003</v>
      </c>
      <c r="E279" s="200" t="s">
        <v>144</v>
      </c>
      <c r="F279" s="113">
        <f>ROUND(D279*$C279/100*D272,0)</f>
        <v>-408</v>
      </c>
      <c r="G279" s="218">
        <f>$G$188</f>
        <v>6.3240000000000007</v>
      </c>
      <c r="H279" s="200" t="s">
        <v>144</v>
      </c>
      <c r="I279" s="113">
        <f>ROUND(G279*$C279/100*G272,0)</f>
        <v>-444</v>
      </c>
      <c r="J279" s="113"/>
      <c r="K279" s="218">
        <f>$K$188</f>
        <v>6.4720000000000004</v>
      </c>
      <c r="L279" s="113"/>
      <c r="M279" s="113">
        <f>ROUND(K279*$C279/100*K272,0)</f>
        <v>-454</v>
      </c>
      <c r="N279" s="113"/>
      <c r="O279" s="113"/>
      <c r="P279" s="113"/>
      <c r="Q279" s="113"/>
      <c r="R279" s="92"/>
      <c r="S279" s="92"/>
      <c r="T279" s="92"/>
      <c r="U279" s="92"/>
      <c r="V279" s="92"/>
      <c r="W279" s="92"/>
      <c r="X279" s="92"/>
      <c r="Y279" s="92"/>
      <c r="Z279" s="92"/>
      <c r="AA279" s="92"/>
      <c r="AB279" s="92"/>
      <c r="AC279" s="92"/>
      <c r="AD279" s="92"/>
      <c r="AE279" s="92"/>
      <c r="AG279" s="115"/>
    </row>
    <row r="280" spans="1:33" hidden="1">
      <c r="A280" s="144" t="s">
        <v>179</v>
      </c>
      <c r="B280" s="144"/>
      <c r="C280" s="197">
        <v>913.93333333333339</v>
      </c>
      <c r="D280" s="220">
        <v>56</v>
      </c>
      <c r="E280" s="200" t="s">
        <v>144</v>
      </c>
      <c r="F280" s="113">
        <f>ROUND(D280*$C280/100*D272,0)</f>
        <v>-5</v>
      </c>
      <c r="G280" s="237">
        <f>$G$214</f>
        <v>57</v>
      </c>
      <c r="H280" s="200" t="s">
        <v>144</v>
      </c>
      <c r="I280" s="113">
        <f>ROUND(G280*$C280/100*G272,0)</f>
        <v>-5</v>
      </c>
      <c r="J280" s="113"/>
      <c r="K280" s="237">
        <f>$K$214</f>
        <v>58</v>
      </c>
      <c r="L280" s="113"/>
      <c r="M280" s="113">
        <f>ROUND(K280*$C280/100*K272,0)</f>
        <v>-5</v>
      </c>
      <c r="N280" s="113"/>
      <c r="O280" s="113"/>
      <c r="P280" s="113"/>
      <c r="Q280" s="113"/>
      <c r="R280" s="92"/>
      <c r="S280" s="92"/>
      <c r="T280" s="92"/>
      <c r="U280" s="92"/>
      <c r="V280" s="92"/>
      <c r="W280" s="92"/>
      <c r="X280" s="92"/>
      <c r="Y280" s="92"/>
      <c r="Z280" s="92"/>
      <c r="AA280" s="92"/>
      <c r="AB280" s="92"/>
      <c r="AC280" s="92"/>
      <c r="AD280" s="92"/>
      <c r="AE280" s="92"/>
      <c r="AG280" s="115"/>
    </row>
    <row r="281" spans="1:33" hidden="1">
      <c r="A281" s="144" t="s">
        <v>190</v>
      </c>
      <c r="B281" s="144"/>
      <c r="C281" s="197">
        <v>122.5333333333333</v>
      </c>
      <c r="D281" s="222">
        <v>60</v>
      </c>
      <c r="E281" s="198"/>
      <c r="F281" s="113">
        <f>ROUND(D281*$C281,0)</f>
        <v>7352</v>
      </c>
      <c r="G281" s="154">
        <f>$G$190</f>
        <v>60</v>
      </c>
      <c r="H281" s="200"/>
      <c r="I281" s="113">
        <f>ROUND(G281*C281,0)</f>
        <v>7352</v>
      </c>
      <c r="J281" s="113"/>
      <c r="K281" s="154">
        <f>$K$190</f>
        <v>60</v>
      </c>
      <c r="L281" s="113"/>
      <c r="M281" s="113">
        <f>ROUND(K281*C281,0)</f>
        <v>7352</v>
      </c>
      <c r="N281" s="113"/>
      <c r="O281" s="113"/>
      <c r="P281" s="113"/>
      <c r="Q281" s="113"/>
      <c r="R281" s="92"/>
      <c r="S281" s="92"/>
      <c r="T281" s="92"/>
      <c r="U281" s="92"/>
      <c r="V281" s="92"/>
      <c r="W281" s="92"/>
      <c r="X281" s="92"/>
      <c r="Y281" s="92"/>
      <c r="Z281" s="92"/>
      <c r="AA281" s="92"/>
      <c r="AB281" s="92"/>
      <c r="AC281" s="92"/>
      <c r="AD281" s="92"/>
      <c r="AE281" s="92"/>
      <c r="AG281" s="115"/>
    </row>
    <row r="282" spans="1:33" hidden="1">
      <c r="A282" s="144" t="s">
        <v>191</v>
      </c>
      <c r="B282" s="144"/>
      <c r="C282" s="197">
        <v>166.29999999999998</v>
      </c>
      <c r="D282" s="223">
        <v>-30</v>
      </c>
      <c r="E282" s="198" t="s">
        <v>144</v>
      </c>
      <c r="F282" s="113">
        <f>ROUND(D282*$C282/100,0)</f>
        <v>-50</v>
      </c>
      <c r="G282" s="223">
        <f>$G$191</f>
        <v>-30</v>
      </c>
      <c r="H282" s="200" t="s">
        <v>144</v>
      </c>
      <c r="I282" s="113">
        <f>ROUND(G282*C282/100,0)</f>
        <v>-50</v>
      </c>
      <c r="J282" s="113"/>
      <c r="K282" s="223">
        <f>$K$191</f>
        <v>-30</v>
      </c>
      <c r="L282" s="113"/>
      <c r="M282" s="113">
        <f>ROUND(K282*C282/100,0)</f>
        <v>-50</v>
      </c>
      <c r="N282" s="113"/>
      <c r="O282" s="113"/>
      <c r="P282" s="113"/>
      <c r="Q282" s="113"/>
      <c r="R282" s="92"/>
      <c r="S282" s="92"/>
      <c r="T282" s="92"/>
      <c r="U282" s="92"/>
      <c r="V282" s="92"/>
      <c r="W282" s="92"/>
      <c r="X282" s="92"/>
      <c r="Y282" s="92"/>
      <c r="Z282" s="92"/>
      <c r="AA282" s="92"/>
      <c r="AB282" s="92"/>
      <c r="AC282" s="92"/>
      <c r="AD282" s="92"/>
      <c r="AE282" s="92"/>
      <c r="AG282" s="115"/>
    </row>
    <row r="283" spans="1:33" hidden="1">
      <c r="A283" s="144" t="s">
        <v>157</v>
      </c>
      <c r="B283" s="184"/>
      <c r="C283" s="197">
        <f>SUM(C268:C270)</f>
        <v>492605185.20573378</v>
      </c>
      <c r="D283" s="208"/>
      <c r="E283" s="113"/>
      <c r="F283" s="113">
        <f>SUM(F263:F282)</f>
        <v>41030160</v>
      </c>
      <c r="G283" s="223" t="s">
        <v>10</v>
      </c>
      <c r="H283" s="200"/>
      <c r="I283" s="113">
        <f>SUM(I263:I282)</f>
        <v>44721026</v>
      </c>
      <c r="J283" s="113"/>
      <c r="K283" s="240" t="s">
        <v>10</v>
      </c>
      <c r="L283" s="113"/>
      <c r="M283" s="113">
        <f>SUM(M263:M282)</f>
        <v>45779232</v>
      </c>
      <c r="N283" s="113"/>
      <c r="O283" s="113"/>
      <c r="P283" s="113"/>
      <c r="Q283" s="113"/>
      <c r="R283" s="92"/>
      <c r="S283" s="92"/>
      <c r="T283" s="92"/>
      <c r="U283" s="92"/>
      <c r="V283" s="92"/>
      <c r="W283" s="92"/>
      <c r="X283" s="92"/>
      <c r="Y283" s="92"/>
      <c r="Z283" s="92"/>
      <c r="AA283" s="92"/>
      <c r="AB283" s="92"/>
      <c r="AC283" s="92"/>
      <c r="AD283" s="92"/>
      <c r="AE283" s="92"/>
      <c r="AG283" s="115"/>
    </row>
    <row r="284" spans="1:33" hidden="1">
      <c r="A284" s="144" t="s">
        <v>128</v>
      </c>
      <c r="B284" s="144"/>
      <c r="C284" s="241">
        <v>3477825.992467748</v>
      </c>
      <c r="D284" s="133"/>
      <c r="E284" s="133"/>
      <c r="F284" s="225">
        <f>I284</f>
        <v>355356.90214655403</v>
      </c>
      <c r="G284" s="133"/>
      <c r="H284" s="133"/>
      <c r="I284" s="225">
        <v>355356.90214655403</v>
      </c>
      <c r="J284" s="199"/>
      <c r="K284" s="226"/>
      <c r="L284" s="199"/>
      <c r="M284" s="225">
        <v>355356.90214655403</v>
      </c>
      <c r="N284" s="199"/>
      <c r="O284" s="199"/>
      <c r="P284" s="199"/>
      <c r="Q284" s="199"/>
      <c r="R284" s="92"/>
      <c r="S284" s="92"/>
      <c r="T284" s="92"/>
      <c r="U284" s="92"/>
      <c r="V284" s="92"/>
      <c r="W284" s="92"/>
      <c r="X284" s="92"/>
      <c r="Y284" s="92"/>
      <c r="Z284" s="92"/>
      <c r="AA284" s="92"/>
      <c r="AB284" s="92"/>
      <c r="AC284" s="92"/>
      <c r="AD284" s="92"/>
      <c r="AE284" s="92"/>
      <c r="AG284" s="115"/>
    </row>
    <row r="285" spans="1:33" ht="16.5" hidden="1" thickBot="1">
      <c r="A285" s="144" t="s">
        <v>158</v>
      </c>
      <c r="B285" s="144"/>
      <c r="C285" s="189">
        <f>SUM(C283:C284)</f>
        <v>496083011.19820154</v>
      </c>
      <c r="D285" s="239"/>
      <c r="E285" s="228"/>
      <c r="F285" s="229">
        <f>F283+F284</f>
        <v>41385516.902146555</v>
      </c>
      <c r="G285" s="239"/>
      <c r="H285" s="230"/>
      <c r="I285" s="229">
        <f>I283+I284</f>
        <v>45076382.902146555</v>
      </c>
      <c r="J285" s="229"/>
      <c r="K285" s="239"/>
      <c r="L285" s="229"/>
      <c r="M285" s="229">
        <f>M283+M284</f>
        <v>46134588.902146555</v>
      </c>
      <c r="N285" s="229"/>
      <c r="O285" s="229"/>
      <c r="P285" s="229"/>
      <c r="Q285" s="229"/>
      <c r="R285" s="92"/>
      <c r="S285" s="92"/>
      <c r="T285" s="92"/>
      <c r="U285" s="92"/>
      <c r="V285" s="92"/>
      <c r="W285" s="92"/>
      <c r="X285" s="92"/>
      <c r="Y285" s="92"/>
      <c r="Z285" s="92"/>
      <c r="AA285" s="92"/>
      <c r="AB285" s="92"/>
      <c r="AC285" s="92"/>
      <c r="AD285" s="92"/>
      <c r="AE285" s="92"/>
      <c r="AG285" s="115"/>
    </row>
    <row r="286" spans="1:33" hidden="1">
      <c r="A286" s="144"/>
      <c r="B286" s="144"/>
      <c r="C286" s="145"/>
      <c r="D286" s="222"/>
      <c r="E286" s="113"/>
      <c r="F286" s="113"/>
      <c r="G286" s="222"/>
      <c r="H286" s="144"/>
      <c r="I286" s="113"/>
      <c r="J286" s="113"/>
      <c r="K286" s="155"/>
      <c r="L286" s="113"/>
      <c r="M286" s="113"/>
      <c r="N286" s="113"/>
      <c r="O286" s="113"/>
      <c r="P286" s="113"/>
      <c r="Q286" s="113"/>
      <c r="R286" s="92"/>
      <c r="S286" s="92"/>
      <c r="T286" s="92"/>
      <c r="U286" s="92"/>
      <c r="V286" s="92"/>
      <c r="W286" s="92"/>
      <c r="X286" s="92"/>
      <c r="Y286" s="92"/>
      <c r="Z286" s="92"/>
      <c r="AA286" s="92"/>
      <c r="AB286" s="92"/>
      <c r="AC286" s="92"/>
      <c r="AD286" s="92"/>
      <c r="AE286" s="92"/>
      <c r="AG286" s="115"/>
    </row>
    <row r="287" spans="1:33" hidden="1">
      <c r="A287" s="143" t="s">
        <v>165</v>
      </c>
      <c r="B287" s="144"/>
      <c r="C287" s="144"/>
      <c r="D287" s="113"/>
      <c r="E287" s="113"/>
      <c r="F287" s="144" t="s">
        <v>10</v>
      </c>
      <c r="G287" s="113"/>
      <c r="H287" s="144"/>
      <c r="I287" s="144"/>
      <c r="J287" s="144"/>
      <c r="K287" s="113"/>
      <c r="L287" s="144"/>
      <c r="M287" s="144"/>
      <c r="N287" s="144"/>
      <c r="O287" s="144"/>
      <c r="P287" s="144"/>
      <c r="Q287" s="144"/>
      <c r="R287" s="92"/>
      <c r="S287" s="92"/>
      <c r="T287" s="92"/>
      <c r="U287" s="92"/>
      <c r="V287" s="92"/>
      <c r="W287" s="92"/>
      <c r="X287" s="92"/>
      <c r="Y287" s="92"/>
      <c r="Z287" s="92"/>
      <c r="AA287" s="92"/>
      <c r="AB287" s="92"/>
      <c r="AC287" s="92"/>
      <c r="AD287" s="92"/>
      <c r="AE287" s="92"/>
      <c r="AG287" s="115"/>
    </row>
    <row r="288" spans="1:33" hidden="1">
      <c r="A288" s="144" t="s">
        <v>197</v>
      </c>
      <c r="B288" s="144"/>
      <c r="C288" s="145"/>
      <c r="D288" s="113"/>
      <c r="E288" s="113"/>
      <c r="F288" s="144"/>
      <c r="G288" s="113"/>
      <c r="H288" s="144"/>
      <c r="I288" s="144"/>
      <c r="J288" s="144"/>
      <c r="K288" s="113"/>
      <c r="L288" s="144"/>
      <c r="M288" s="144"/>
      <c r="N288" s="144"/>
      <c r="O288" s="144"/>
      <c r="P288" s="144"/>
      <c r="Q288" s="144"/>
      <c r="R288" s="92"/>
      <c r="S288" s="92"/>
      <c r="T288" s="92"/>
      <c r="U288" s="92"/>
      <c r="V288" s="92"/>
      <c r="W288" s="92"/>
      <c r="X288" s="92"/>
      <c r="Y288" s="92"/>
      <c r="Z288" s="92"/>
      <c r="AA288" s="92"/>
      <c r="AB288" s="92"/>
      <c r="AC288" s="92"/>
      <c r="AD288" s="92"/>
      <c r="AE288" s="92"/>
      <c r="AG288" s="115"/>
    </row>
    <row r="289" spans="1:33" hidden="1">
      <c r="A289" s="144"/>
      <c r="B289" s="144"/>
      <c r="C289" s="144"/>
      <c r="D289" s="113"/>
      <c r="E289" s="113"/>
      <c r="F289" s="144"/>
      <c r="G289" s="113"/>
      <c r="H289" s="144"/>
      <c r="I289" s="144"/>
      <c r="J289" s="144"/>
      <c r="K289" s="113"/>
      <c r="L289" s="144"/>
      <c r="M289" s="144"/>
      <c r="N289" s="144"/>
      <c r="O289" s="144"/>
      <c r="P289" s="144"/>
      <c r="Q289" s="144"/>
      <c r="R289" s="92"/>
      <c r="S289" s="92"/>
      <c r="T289" s="92"/>
      <c r="U289" s="92"/>
      <c r="V289" s="92"/>
      <c r="W289" s="92"/>
      <c r="X289" s="92"/>
      <c r="Y289" s="92"/>
      <c r="Z289" s="92"/>
      <c r="AA289" s="92"/>
      <c r="AB289" s="92"/>
      <c r="AC289" s="92"/>
      <c r="AD289" s="92"/>
      <c r="AE289" s="92"/>
      <c r="AG289" s="115"/>
    </row>
    <row r="290" spans="1:33" hidden="1">
      <c r="A290" s="144" t="s">
        <v>173</v>
      </c>
      <c r="B290" s="144"/>
      <c r="C290" s="197"/>
      <c r="D290" s="113"/>
      <c r="E290" s="113"/>
      <c r="F290" s="144"/>
      <c r="G290" s="113"/>
      <c r="H290" s="144"/>
      <c r="I290" s="144"/>
      <c r="J290" s="144"/>
      <c r="K290" s="113"/>
      <c r="L290" s="144"/>
      <c r="M290" s="144"/>
      <c r="N290" s="144"/>
      <c r="O290" s="144"/>
      <c r="P290" s="144"/>
      <c r="Q290" s="144"/>
      <c r="R290" s="92"/>
      <c r="S290" s="92"/>
      <c r="T290" s="92"/>
      <c r="U290" s="92"/>
      <c r="V290" s="92"/>
      <c r="W290" s="92"/>
      <c r="X290" s="92"/>
      <c r="Y290" s="92"/>
      <c r="Z290" s="92"/>
      <c r="AA290" s="92"/>
      <c r="AB290" s="92"/>
      <c r="AC290" s="92"/>
      <c r="AD290" s="92"/>
      <c r="AE290" s="92"/>
      <c r="AG290" s="115"/>
    </row>
    <row r="291" spans="1:33" hidden="1">
      <c r="A291" s="144" t="s">
        <v>170</v>
      </c>
      <c r="B291" s="144"/>
      <c r="C291" s="197">
        <v>1659.4666666666701</v>
      </c>
      <c r="D291" s="154">
        <v>8.7100000000000009</v>
      </c>
      <c r="E291" s="198"/>
      <c r="F291" s="113">
        <f>ROUND(D291*$C291,0)</f>
        <v>14454</v>
      </c>
      <c r="G291" s="154">
        <f>$G$165</f>
        <v>9.76</v>
      </c>
      <c r="H291" s="200"/>
      <c r="I291" s="113">
        <f>ROUND(G291*$C291,0)</f>
        <v>16196</v>
      </c>
      <c r="J291" s="113"/>
      <c r="K291" s="154">
        <f>$K$165</f>
        <v>9.99</v>
      </c>
      <c r="L291" s="113"/>
      <c r="M291" s="113">
        <f>ROUND(K291*$C291,0)</f>
        <v>16578</v>
      </c>
      <c r="N291" s="113"/>
      <c r="O291" s="113"/>
      <c r="P291" s="113"/>
      <c r="Q291" s="113"/>
      <c r="R291" s="92"/>
      <c r="S291" s="92"/>
      <c r="T291" s="92"/>
      <c r="U291" s="92"/>
      <c r="V291" s="92"/>
      <c r="W291" s="92"/>
      <c r="X291" s="92"/>
      <c r="Y291" s="92"/>
      <c r="Z291" s="92"/>
      <c r="AA291" s="92"/>
      <c r="AB291" s="92"/>
      <c r="AC291" s="92"/>
      <c r="AD291" s="92"/>
      <c r="AE291" s="92"/>
      <c r="AG291" s="115"/>
    </row>
    <row r="292" spans="1:33" hidden="1">
      <c r="A292" s="144" t="s">
        <v>171</v>
      </c>
      <c r="B292" s="144"/>
      <c r="C292" s="197">
        <v>2898.2333333333399</v>
      </c>
      <c r="D292" s="154">
        <v>12.98</v>
      </c>
      <c r="E292" s="202"/>
      <c r="F292" s="113">
        <f>ROUND(D292*$C292,0)</f>
        <v>37619</v>
      </c>
      <c r="G292" s="154">
        <f>$G$166</f>
        <v>14.54</v>
      </c>
      <c r="H292" s="203"/>
      <c r="I292" s="113">
        <f t="shared" ref="I292:I293" si="35">ROUND(G292*$C292,0)</f>
        <v>42140</v>
      </c>
      <c r="J292" s="113"/>
      <c r="K292" s="154">
        <f>$K$166</f>
        <v>14.89</v>
      </c>
      <c r="L292" s="113"/>
      <c r="M292" s="113">
        <f t="shared" ref="M292:M293" si="36">ROUND(K292*$C292,0)</f>
        <v>43155</v>
      </c>
      <c r="N292" s="113"/>
      <c r="O292" s="113"/>
      <c r="P292" s="113"/>
      <c r="Q292" s="113"/>
      <c r="R292" s="92"/>
      <c r="S292" s="92"/>
      <c r="T292" s="92"/>
      <c r="U292" s="92"/>
      <c r="V292" s="92"/>
      <c r="W292" s="92"/>
      <c r="X292" s="92"/>
      <c r="Y292" s="92"/>
      <c r="Z292" s="92"/>
      <c r="AA292" s="92"/>
      <c r="AB292" s="92"/>
      <c r="AC292" s="92"/>
      <c r="AD292" s="92"/>
      <c r="AE292" s="92"/>
      <c r="AG292" s="115"/>
    </row>
    <row r="293" spans="1:33" hidden="1">
      <c r="A293" s="144" t="s">
        <v>172</v>
      </c>
      <c r="B293" s="144"/>
      <c r="C293" s="197">
        <v>47405</v>
      </c>
      <c r="D293" s="154">
        <v>0.92</v>
      </c>
      <c r="E293" s="202"/>
      <c r="F293" s="113">
        <f>ROUND(D293*$C293,0)</f>
        <v>43613</v>
      </c>
      <c r="G293" s="154">
        <f>$G$167</f>
        <v>1.02</v>
      </c>
      <c r="H293" s="203"/>
      <c r="I293" s="113">
        <f t="shared" si="35"/>
        <v>48353</v>
      </c>
      <c r="J293" s="113"/>
      <c r="K293" s="154">
        <f>$K$167</f>
        <v>1.04</v>
      </c>
      <c r="L293" s="113"/>
      <c r="M293" s="113">
        <f t="shared" si="36"/>
        <v>49301</v>
      </c>
      <c r="N293" s="113"/>
      <c r="O293" s="113"/>
      <c r="P293" s="113"/>
      <c r="Q293" s="113"/>
      <c r="R293" s="92"/>
      <c r="S293" s="92"/>
      <c r="T293" s="92"/>
      <c r="U293" s="92"/>
      <c r="V293" s="92"/>
      <c r="W293" s="92"/>
      <c r="X293" s="92"/>
      <c r="Y293" s="92"/>
      <c r="Z293" s="92"/>
      <c r="AA293" s="92"/>
      <c r="AB293" s="92"/>
      <c r="AC293" s="92"/>
      <c r="AD293" s="92"/>
      <c r="AE293" s="92"/>
      <c r="AG293" s="115"/>
    </row>
    <row r="294" spans="1:33" hidden="1">
      <c r="A294" s="144" t="s">
        <v>174</v>
      </c>
      <c r="B294" s="144"/>
      <c r="C294" s="197">
        <f>SUM(C291:C292)</f>
        <v>4557.7000000000098</v>
      </c>
      <c r="D294" s="154"/>
      <c r="E294" s="198"/>
      <c r="F294" s="113"/>
      <c r="G294" s="154"/>
      <c r="H294" s="200"/>
      <c r="I294" s="113"/>
      <c r="J294" s="113"/>
      <c r="K294" s="154"/>
      <c r="L294" s="113"/>
      <c r="M294" s="113"/>
      <c r="N294" s="113"/>
      <c r="O294" s="113"/>
      <c r="P294" s="113"/>
      <c r="Q294" s="113"/>
      <c r="R294" s="92"/>
      <c r="S294" s="92"/>
      <c r="T294" s="92"/>
      <c r="U294" s="92"/>
      <c r="V294" s="92"/>
      <c r="W294" s="92"/>
      <c r="X294" s="92"/>
      <c r="Y294" s="92"/>
      <c r="Z294" s="92"/>
      <c r="AA294" s="92"/>
      <c r="AB294" s="92"/>
      <c r="AC294" s="92"/>
      <c r="AD294" s="92"/>
      <c r="AE294" s="92"/>
      <c r="AG294" s="115"/>
    </row>
    <row r="295" spans="1:33" hidden="1">
      <c r="A295" s="144" t="s">
        <v>175</v>
      </c>
      <c r="B295" s="144"/>
      <c r="C295" s="197">
        <v>37943</v>
      </c>
      <c r="D295" s="222">
        <v>3.4</v>
      </c>
      <c r="E295" s="200"/>
      <c r="F295" s="113">
        <f>ROUND(D295*$C295,0)</f>
        <v>129006</v>
      </c>
      <c r="G295" s="154">
        <f>$G$170</f>
        <v>3.7</v>
      </c>
      <c r="H295" s="200"/>
      <c r="I295" s="113">
        <f>ROUND(G295*C295,0)</f>
        <v>140389</v>
      </c>
      <c r="J295" s="113"/>
      <c r="K295" s="154">
        <f>$K$170</f>
        <v>3.8</v>
      </c>
      <c r="L295" s="113"/>
      <c r="M295" s="113">
        <f>ROUND(K295*C295,0)</f>
        <v>144183</v>
      </c>
      <c r="N295" s="113"/>
      <c r="O295" s="113"/>
      <c r="P295" s="113"/>
      <c r="Q295" s="113"/>
      <c r="R295" s="92"/>
      <c r="S295" s="92"/>
      <c r="T295" s="92"/>
      <c r="U295" s="92"/>
      <c r="V295" s="92"/>
      <c r="W295" s="92"/>
      <c r="X295" s="92"/>
      <c r="Y295" s="92"/>
      <c r="Z295" s="92"/>
      <c r="AA295" s="92"/>
      <c r="AB295" s="92"/>
      <c r="AC295" s="92"/>
      <c r="AD295" s="92"/>
      <c r="AE295" s="92"/>
      <c r="AG295" s="115"/>
    </row>
    <row r="296" spans="1:33" hidden="1">
      <c r="A296" s="144" t="s">
        <v>176</v>
      </c>
      <c r="B296" s="144"/>
      <c r="C296" s="197">
        <v>3121618.3333333335</v>
      </c>
      <c r="D296" s="159">
        <v>9.766</v>
      </c>
      <c r="E296" s="200" t="s">
        <v>144</v>
      </c>
      <c r="F296" s="113">
        <f>ROUND(D296*$C296/100,0)</f>
        <v>304857</v>
      </c>
      <c r="G296" s="159">
        <f>$G$171</f>
        <v>10.628</v>
      </c>
      <c r="H296" s="200" t="s">
        <v>144</v>
      </c>
      <c r="I296" s="113">
        <f>ROUND(G296*C296/100,0)</f>
        <v>331766</v>
      </c>
      <c r="J296" s="113"/>
      <c r="K296" s="159">
        <f>$K$171</f>
        <v>10.878</v>
      </c>
      <c r="L296" s="113"/>
      <c r="M296" s="113">
        <f>ROUND(K296*C296/100,0)</f>
        <v>339570</v>
      </c>
      <c r="N296" s="113"/>
      <c r="O296" s="113"/>
      <c r="P296" s="113"/>
      <c r="Q296" s="113"/>
      <c r="R296" s="92"/>
      <c r="S296" s="92"/>
      <c r="T296" s="92"/>
      <c r="U296" s="92"/>
      <c r="V296" s="92"/>
      <c r="W296" s="92"/>
      <c r="X296" s="92"/>
      <c r="Y296" s="92"/>
      <c r="Z296" s="92"/>
      <c r="AA296" s="92"/>
      <c r="AB296" s="92"/>
      <c r="AC296" s="92"/>
      <c r="AD296" s="92"/>
      <c r="AE296" s="92"/>
      <c r="AG296" s="115"/>
    </row>
    <row r="297" spans="1:33" hidden="1">
      <c r="A297" s="144" t="s">
        <v>177</v>
      </c>
      <c r="B297" s="144"/>
      <c r="C297" s="197">
        <v>9404351.6666666642</v>
      </c>
      <c r="D297" s="159">
        <v>6.7460000000000004</v>
      </c>
      <c r="E297" s="200" t="s">
        <v>144</v>
      </c>
      <c r="F297" s="113">
        <f>ROUND(D297*$C297/100,0)</f>
        <v>634418</v>
      </c>
      <c r="G297" s="159">
        <f>$G$172</f>
        <v>7.3410000000000002</v>
      </c>
      <c r="H297" s="200" t="s">
        <v>144</v>
      </c>
      <c r="I297" s="113">
        <f t="shared" ref="I297:I299" si="37">ROUND(G297*C297/100,0)</f>
        <v>690373</v>
      </c>
      <c r="J297" s="113"/>
      <c r="K297" s="159">
        <f>$K$172</f>
        <v>7.5140000000000002</v>
      </c>
      <c r="L297" s="113"/>
      <c r="M297" s="113">
        <f>ROUND(K297*C297/100,0)</f>
        <v>706643</v>
      </c>
      <c r="N297" s="113"/>
      <c r="O297" s="113"/>
      <c r="P297" s="113"/>
      <c r="Q297" s="113"/>
      <c r="R297" s="92"/>
      <c r="S297" s="92"/>
      <c r="T297" s="92"/>
      <c r="U297" s="92"/>
      <c r="V297" s="92"/>
      <c r="W297" s="92"/>
      <c r="X297" s="92"/>
      <c r="Y297" s="92"/>
      <c r="Z297" s="92"/>
      <c r="AA297" s="92"/>
      <c r="AB297" s="92"/>
      <c r="AC297" s="92"/>
      <c r="AD297" s="92"/>
      <c r="AE297" s="92"/>
      <c r="AG297" s="115"/>
    </row>
    <row r="298" spans="1:33" hidden="1">
      <c r="A298" s="144" t="s">
        <v>178</v>
      </c>
      <c r="B298" s="144"/>
      <c r="C298" s="197">
        <v>4754181.0000000019</v>
      </c>
      <c r="D298" s="159">
        <v>5.8120000000000003</v>
      </c>
      <c r="E298" s="200" t="s">
        <v>144</v>
      </c>
      <c r="F298" s="113">
        <f>ROUND(D298*$C298/100,0)</f>
        <v>276313</v>
      </c>
      <c r="G298" s="159">
        <f>$G$173</f>
        <v>6.3240000000000007</v>
      </c>
      <c r="H298" s="200" t="s">
        <v>144</v>
      </c>
      <c r="I298" s="113">
        <f t="shared" si="37"/>
        <v>300654</v>
      </c>
      <c r="J298" s="113"/>
      <c r="K298" s="159">
        <f>$K$173</f>
        <v>6.4720000000000004</v>
      </c>
      <c r="L298" s="113"/>
      <c r="M298" s="113">
        <f>ROUND(K298*C298/100,0)</f>
        <v>307691</v>
      </c>
      <c r="N298" s="113"/>
      <c r="O298" s="113"/>
      <c r="P298" s="113"/>
      <c r="Q298" s="113"/>
      <c r="R298" s="92"/>
      <c r="S298" s="92"/>
      <c r="T298" s="92"/>
      <c r="U298" s="92"/>
      <c r="V298" s="92"/>
      <c r="W298" s="92"/>
      <c r="X298" s="92"/>
      <c r="Y298" s="92"/>
      <c r="Z298" s="92"/>
      <c r="AA298" s="92"/>
      <c r="AB298" s="92"/>
      <c r="AC298" s="92"/>
      <c r="AD298" s="92"/>
      <c r="AE298" s="92"/>
      <c r="AG298" s="115"/>
    </row>
    <row r="299" spans="1:33" hidden="1">
      <c r="A299" s="144" t="s">
        <v>179</v>
      </c>
      <c r="B299" s="144"/>
      <c r="C299" s="197">
        <v>13463.333333333332</v>
      </c>
      <c r="D299" s="208">
        <v>56</v>
      </c>
      <c r="E299" s="198" t="s">
        <v>144</v>
      </c>
      <c r="F299" s="113">
        <f>ROUND(D299*$C299/100,0)</f>
        <v>7539</v>
      </c>
      <c r="G299" s="233">
        <f>$G$174</f>
        <v>57</v>
      </c>
      <c r="H299" s="200" t="s">
        <v>144</v>
      </c>
      <c r="I299" s="113">
        <f t="shared" si="37"/>
        <v>7674</v>
      </c>
      <c r="J299" s="113"/>
      <c r="K299" s="233">
        <f>$K$174</f>
        <v>58</v>
      </c>
      <c r="L299" s="113"/>
      <c r="M299" s="113">
        <f>ROUND(K299*C299/100,0)</f>
        <v>7809</v>
      </c>
      <c r="N299" s="113"/>
      <c r="O299" s="113"/>
      <c r="P299" s="113"/>
      <c r="Q299" s="113"/>
      <c r="R299" s="92"/>
      <c r="S299" s="92"/>
      <c r="T299" s="92"/>
      <c r="U299" s="92"/>
      <c r="V299" s="92"/>
      <c r="W299" s="92"/>
      <c r="X299" s="92"/>
      <c r="Y299" s="92"/>
      <c r="Z299" s="92"/>
      <c r="AA299" s="92"/>
      <c r="AB299" s="92"/>
      <c r="AC299" s="92"/>
      <c r="AD299" s="92"/>
      <c r="AE299" s="92"/>
      <c r="AG299" s="115"/>
    </row>
    <row r="300" spans="1:33" hidden="1">
      <c r="A300" s="214" t="s">
        <v>186</v>
      </c>
      <c r="B300" s="144"/>
      <c r="C300" s="197"/>
      <c r="D300" s="215">
        <v>-0.01</v>
      </c>
      <c r="E300" s="198"/>
      <c r="F300" s="113"/>
      <c r="G300" s="234">
        <v>-0.01</v>
      </c>
      <c r="H300" s="200"/>
      <c r="I300" s="113"/>
      <c r="J300" s="113"/>
      <c r="K300" s="234">
        <v>-0.01</v>
      </c>
      <c r="L300" s="113"/>
      <c r="M300" s="113"/>
      <c r="N300" s="113"/>
      <c r="O300" s="113"/>
      <c r="P300" s="113"/>
      <c r="Q300" s="113"/>
      <c r="R300" s="92"/>
      <c r="S300" s="92"/>
      <c r="T300" s="92"/>
      <c r="U300" s="92"/>
      <c r="V300" s="92"/>
      <c r="W300" s="92"/>
      <c r="X300" s="92"/>
      <c r="Y300" s="92"/>
      <c r="Z300" s="92"/>
      <c r="AA300" s="92"/>
      <c r="AB300" s="92"/>
      <c r="AC300" s="92"/>
      <c r="AD300" s="92"/>
      <c r="AE300" s="92"/>
      <c r="AG300" s="115"/>
    </row>
    <row r="301" spans="1:33" hidden="1">
      <c r="A301" s="144" t="s">
        <v>170</v>
      </c>
      <c r="B301" s="144"/>
      <c r="C301" s="197">
        <v>0</v>
      </c>
      <c r="D301" s="217">
        <v>8.7100000000000009</v>
      </c>
      <c r="E301" s="198"/>
      <c r="F301" s="113">
        <f>-ROUND(D301*$C301/100,0)</f>
        <v>0</v>
      </c>
      <c r="G301" s="217">
        <f>$G$182</f>
        <v>9.76</v>
      </c>
      <c r="H301" s="198"/>
      <c r="I301" s="113">
        <f>-ROUND(G301*$C301/100,0)</f>
        <v>0</v>
      </c>
      <c r="J301" s="113"/>
      <c r="K301" s="217">
        <f>$K$182</f>
        <v>9.99</v>
      </c>
      <c r="L301" s="113"/>
      <c r="M301" s="113">
        <f>-ROUND(K301*$C301/100,0)</f>
        <v>0</v>
      </c>
      <c r="N301" s="113"/>
      <c r="O301" s="113"/>
      <c r="P301" s="113"/>
      <c r="Q301" s="113"/>
      <c r="R301" s="92"/>
      <c r="S301" s="92"/>
      <c r="T301" s="92"/>
      <c r="U301" s="92"/>
      <c r="V301" s="92"/>
      <c r="W301" s="92"/>
      <c r="X301" s="92"/>
      <c r="Y301" s="92"/>
      <c r="Z301" s="92"/>
      <c r="AA301" s="92"/>
      <c r="AB301" s="92"/>
      <c r="AC301" s="92"/>
      <c r="AD301" s="92"/>
      <c r="AE301" s="92"/>
      <c r="AG301" s="115"/>
    </row>
    <row r="302" spans="1:33" hidden="1">
      <c r="A302" s="144" t="s">
        <v>171</v>
      </c>
      <c r="B302" s="144"/>
      <c r="C302" s="197">
        <v>7.8666666666666698</v>
      </c>
      <c r="D302" s="217">
        <v>12.98</v>
      </c>
      <c r="E302" s="198"/>
      <c r="F302" s="113">
        <f>-ROUND(D302*$C302/100,0)</f>
        <v>-1</v>
      </c>
      <c r="G302" s="217">
        <f>$G$183</f>
        <v>14.54</v>
      </c>
      <c r="H302" s="198"/>
      <c r="I302" s="113">
        <f t="shared" ref="I302:I304" si="38">-ROUND(G302*$C302/100,0)</f>
        <v>-1</v>
      </c>
      <c r="J302" s="113"/>
      <c r="K302" s="217">
        <f>$K$183</f>
        <v>14.89</v>
      </c>
      <c r="L302" s="113"/>
      <c r="M302" s="113">
        <f t="shared" ref="M302:M304" si="39">-ROUND(K302*$C302/100,0)</f>
        <v>-1</v>
      </c>
      <c r="N302" s="113"/>
      <c r="O302" s="113"/>
      <c r="P302" s="113"/>
      <c r="Q302" s="113"/>
      <c r="R302" s="92"/>
      <c r="S302" s="92"/>
      <c r="T302" s="92"/>
      <c r="U302" s="92"/>
      <c r="V302" s="92"/>
      <c r="W302" s="92"/>
      <c r="X302" s="92"/>
      <c r="Y302" s="92"/>
      <c r="Z302" s="92"/>
      <c r="AA302" s="92"/>
      <c r="AB302" s="92"/>
      <c r="AC302" s="92"/>
      <c r="AD302" s="92"/>
      <c r="AE302" s="92"/>
      <c r="AG302" s="115"/>
    </row>
    <row r="303" spans="1:33" hidden="1">
      <c r="A303" s="144" t="s">
        <v>187</v>
      </c>
      <c r="B303" s="144"/>
      <c r="C303" s="197">
        <v>543</v>
      </c>
      <c r="D303" s="217">
        <v>0.92</v>
      </c>
      <c r="E303" s="198"/>
      <c r="F303" s="113">
        <f>-ROUND(D303*$C303/100,0)</f>
        <v>-5</v>
      </c>
      <c r="G303" s="217">
        <f>$G$184</f>
        <v>1.02</v>
      </c>
      <c r="H303" s="198"/>
      <c r="I303" s="113">
        <f t="shared" si="38"/>
        <v>-6</v>
      </c>
      <c r="J303" s="113"/>
      <c r="K303" s="217">
        <f>$K$184</f>
        <v>1.04</v>
      </c>
      <c r="L303" s="113"/>
      <c r="M303" s="113">
        <f t="shared" si="39"/>
        <v>-6</v>
      </c>
      <c r="N303" s="113"/>
      <c r="O303" s="113"/>
      <c r="P303" s="113"/>
      <c r="Q303" s="113"/>
      <c r="R303" s="92"/>
      <c r="S303" s="92"/>
      <c r="T303" s="92"/>
      <c r="U303" s="92"/>
      <c r="V303" s="92"/>
      <c r="W303" s="92"/>
      <c r="X303" s="92"/>
      <c r="Y303" s="92"/>
      <c r="Z303" s="92"/>
      <c r="AA303" s="92"/>
      <c r="AB303" s="92"/>
      <c r="AC303" s="92"/>
      <c r="AD303" s="92"/>
      <c r="AE303" s="92"/>
      <c r="AG303" s="115"/>
    </row>
    <row r="304" spans="1:33" hidden="1">
      <c r="A304" s="144" t="s">
        <v>188</v>
      </c>
      <c r="B304" s="144"/>
      <c r="C304" s="197">
        <v>722</v>
      </c>
      <c r="D304" s="217">
        <v>3.4</v>
      </c>
      <c r="E304" s="200"/>
      <c r="F304" s="113">
        <f>-ROUND(D304*$C304/100,0)</f>
        <v>-25</v>
      </c>
      <c r="G304" s="217">
        <f>$G$185</f>
        <v>3.7</v>
      </c>
      <c r="H304" s="200"/>
      <c r="I304" s="113">
        <f t="shared" si="38"/>
        <v>-27</v>
      </c>
      <c r="J304" s="113"/>
      <c r="K304" s="217">
        <f>$K$185</f>
        <v>3.8</v>
      </c>
      <c r="L304" s="113"/>
      <c r="M304" s="113">
        <f t="shared" si="39"/>
        <v>-27</v>
      </c>
      <c r="N304" s="113"/>
      <c r="O304" s="113"/>
      <c r="P304" s="113"/>
      <c r="Q304" s="113"/>
      <c r="R304" s="92"/>
      <c r="S304" s="92"/>
      <c r="T304" s="92"/>
      <c r="U304" s="92"/>
      <c r="V304" s="92"/>
      <c r="W304" s="92"/>
      <c r="X304" s="92"/>
      <c r="Y304" s="92"/>
      <c r="Z304" s="92"/>
      <c r="AA304" s="92"/>
      <c r="AB304" s="92"/>
      <c r="AC304" s="92"/>
      <c r="AD304" s="92"/>
      <c r="AE304" s="92"/>
      <c r="AG304" s="115"/>
    </row>
    <row r="305" spans="1:33" hidden="1">
      <c r="A305" s="144" t="s">
        <v>189</v>
      </c>
      <c r="B305" s="144"/>
      <c r="C305" s="197">
        <v>7866.6666666666697</v>
      </c>
      <c r="D305" s="218">
        <v>9.766</v>
      </c>
      <c r="E305" s="200" t="s">
        <v>144</v>
      </c>
      <c r="F305" s="113">
        <f>ROUND(D305*$C305/100*D300,0)</f>
        <v>-8</v>
      </c>
      <c r="G305" s="235">
        <f>$G$186</f>
        <v>10.628</v>
      </c>
      <c r="H305" s="200" t="s">
        <v>144</v>
      </c>
      <c r="I305" s="113">
        <f>ROUND(G305*$C305/100*G300,0)</f>
        <v>-8</v>
      </c>
      <c r="J305" s="113"/>
      <c r="K305" s="235">
        <f>$K$186</f>
        <v>10.878</v>
      </c>
      <c r="L305" s="113"/>
      <c r="M305" s="113">
        <f>ROUND(K305*$C305/100*K300,0)</f>
        <v>-9</v>
      </c>
      <c r="N305" s="113"/>
      <c r="O305" s="113"/>
      <c r="P305" s="113"/>
      <c r="Q305" s="113"/>
      <c r="R305" s="92"/>
      <c r="S305" s="92"/>
      <c r="T305" s="92"/>
      <c r="U305" s="92"/>
      <c r="V305" s="92"/>
      <c r="W305" s="92"/>
      <c r="X305" s="92"/>
      <c r="Y305" s="92"/>
      <c r="Z305" s="92"/>
      <c r="AA305" s="92"/>
      <c r="AB305" s="92"/>
      <c r="AC305" s="92"/>
      <c r="AD305" s="92"/>
      <c r="AE305" s="92"/>
      <c r="AG305" s="115"/>
    </row>
    <row r="306" spans="1:33" hidden="1">
      <c r="A306" s="144" t="s">
        <v>177</v>
      </c>
      <c r="B306" s="144"/>
      <c r="C306" s="197">
        <v>62933.333333333299</v>
      </c>
      <c r="D306" s="218">
        <v>6.7460000000000004</v>
      </c>
      <c r="E306" s="200" t="s">
        <v>144</v>
      </c>
      <c r="F306" s="113">
        <f>ROUND(D306*$C306/100*D300,0)</f>
        <v>-42</v>
      </c>
      <c r="G306" s="236">
        <f>$G$187</f>
        <v>7.3410000000000002</v>
      </c>
      <c r="H306" s="200" t="s">
        <v>144</v>
      </c>
      <c r="I306" s="113">
        <f>ROUND(G306*$C306/100*G300,0)</f>
        <v>-46</v>
      </c>
      <c r="J306" s="113"/>
      <c r="K306" s="236">
        <f>$K$187</f>
        <v>7.5140000000000002</v>
      </c>
      <c r="L306" s="113"/>
      <c r="M306" s="113">
        <f>ROUND(K306*$C306/100*K300,0)</f>
        <v>-47</v>
      </c>
      <c r="N306" s="113"/>
      <c r="O306" s="113"/>
      <c r="P306" s="113"/>
      <c r="Q306" s="113"/>
      <c r="R306" s="92"/>
      <c r="S306" s="92"/>
      <c r="T306" s="92"/>
      <c r="U306" s="92"/>
      <c r="V306" s="92"/>
      <c r="W306" s="92"/>
      <c r="X306" s="92"/>
      <c r="Y306" s="92"/>
      <c r="Z306" s="92"/>
      <c r="AA306" s="92"/>
      <c r="AB306" s="92"/>
      <c r="AC306" s="92"/>
      <c r="AD306" s="92"/>
      <c r="AE306" s="92"/>
      <c r="AG306" s="115"/>
    </row>
    <row r="307" spans="1:33" hidden="1">
      <c r="A307" s="144" t="s">
        <v>178</v>
      </c>
      <c r="B307" s="144"/>
      <c r="C307" s="197">
        <v>232200.00000000003</v>
      </c>
      <c r="D307" s="218">
        <v>5.8120000000000003</v>
      </c>
      <c r="E307" s="200" t="s">
        <v>144</v>
      </c>
      <c r="F307" s="113">
        <f>ROUND(D307*$C307/100*D300,0)</f>
        <v>-135</v>
      </c>
      <c r="G307" s="218">
        <f>$G$188</f>
        <v>6.3240000000000007</v>
      </c>
      <c r="H307" s="200" t="s">
        <v>144</v>
      </c>
      <c r="I307" s="113">
        <f>ROUND(G307*$C307/100*G300,0)</f>
        <v>-147</v>
      </c>
      <c r="J307" s="113"/>
      <c r="K307" s="218">
        <f>$K$188</f>
        <v>6.4720000000000004</v>
      </c>
      <c r="L307" s="113"/>
      <c r="M307" s="113">
        <f>ROUND(K307*$C307/100*K300,0)</f>
        <v>-150</v>
      </c>
      <c r="N307" s="113"/>
      <c r="O307" s="113"/>
      <c r="P307" s="113"/>
      <c r="Q307" s="113"/>
      <c r="R307" s="92"/>
      <c r="S307" s="92"/>
      <c r="T307" s="92"/>
      <c r="U307" s="92"/>
      <c r="V307" s="92"/>
      <c r="W307" s="92"/>
      <c r="X307" s="92"/>
      <c r="Y307" s="92"/>
      <c r="Z307" s="92"/>
      <c r="AA307" s="92"/>
      <c r="AB307" s="92"/>
      <c r="AC307" s="92"/>
      <c r="AD307" s="92"/>
      <c r="AE307" s="92"/>
      <c r="AG307" s="115"/>
    </row>
    <row r="308" spans="1:33" hidden="1">
      <c r="A308" s="144" t="s">
        <v>179</v>
      </c>
      <c r="B308" s="144"/>
      <c r="C308" s="197">
        <v>475.4</v>
      </c>
      <c r="D308" s="220">
        <v>56</v>
      </c>
      <c r="E308" s="200" t="s">
        <v>144</v>
      </c>
      <c r="F308" s="113">
        <f>ROUND(D308*$C308/100*D300,0)</f>
        <v>-3</v>
      </c>
      <c r="G308" s="237">
        <f>$G$214</f>
        <v>57</v>
      </c>
      <c r="H308" s="200" t="s">
        <v>144</v>
      </c>
      <c r="I308" s="113">
        <f>ROUND(G308*$C308/100*G300,0)</f>
        <v>-3</v>
      </c>
      <c r="J308" s="113"/>
      <c r="K308" s="237">
        <f>$K$214</f>
        <v>58</v>
      </c>
      <c r="L308" s="113"/>
      <c r="M308" s="113">
        <f>ROUND(K308*$C308/100*K300,0)</f>
        <v>-3</v>
      </c>
      <c r="N308" s="113"/>
      <c r="O308" s="113"/>
      <c r="P308" s="113"/>
      <c r="Q308" s="113"/>
      <c r="R308" s="92"/>
      <c r="S308" s="92"/>
      <c r="T308" s="92"/>
      <c r="U308" s="92"/>
      <c r="V308" s="92"/>
      <c r="W308" s="92"/>
      <c r="X308" s="92"/>
      <c r="Y308" s="92"/>
      <c r="Z308" s="92"/>
      <c r="AA308" s="92"/>
      <c r="AB308" s="92"/>
      <c r="AC308" s="92"/>
      <c r="AD308" s="92"/>
      <c r="AE308" s="92"/>
      <c r="AG308" s="115"/>
    </row>
    <row r="309" spans="1:33" hidden="1">
      <c r="A309" s="144" t="s">
        <v>190</v>
      </c>
      <c r="B309" s="144"/>
      <c r="C309" s="197">
        <v>7.8666666666666698</v>
      </c>
      <c r="D309" s="222">
        <v>60</v>
      </c>
      <c r="E309" s="198"/>
      <c r="F309" s="113">
        <f>ROUND(D309*$C309,0)</f>
        <v>472</v>
      </c>
      <c r="G309" s="154">
        <f>$G$190</f>
        <v>60</v>
      </c>
      <c r="H309" s="200"/>
      <c r="I309" s="113">
        <f>ROUND(G309*C309,0)</f>
        <v>472</v>
      </c>
      <c r="J309" s="113"/>
      <c r="K309" s="154">
        <f>$K$190</f>
        <v>60</v>
      </c>
      <c r="L309" s="113"/>
      <c r="M309" s="113">
        <f>ROUND(K309*C309,0)</f>
        <v>472</v>
      </c>
      <c r="N309" s="113"/>
      <c r="O309" s="113"/>
      <c r="P309" s="113"/>
      <c r="Q309" s="113"/>
      <c r="R309" s="92"/>
      <c r="S309" s="92"/>
      <c r="T309" s="92"/>
      <c r="U309" s="92"/>
      <c r="V309" s="92"/>
      <c r="W309" s="92"/>
      <c r="X309" s="92"/>
      <c r="Y309" s="92"/>
      <c r="Z309" s="92"/>
      <c r="AA309" s="92"/>
      <c r="AB309" s="92"/>
      <c r="AC309" s="92"/>
      <c r="AD309" s="92"/>
      <c r="AE309" s="92"/>
      <c r="AG309" s="115"/>
    </row>
    <row r="310" spans="1:33" hidden="1">
      <c r="A310" s="144" t="s">
        <v>191</v>
      </c>
      <c r="B310" s="144"/>
      <c r="C310" s="197">
        <v>543</v>
      </c>
      <c r="D310" s="223">
        <v>-30</v>
      </c>
      <c r="E310" s="198" t="s">
        <v>144</v>
      </c>
      <c r="F310" s="113">
        <f>ROUND(D310*$C310/100,0)</f>
        <v>-163</v>
      </c>
      <c r="G310" s="223">
        <f>$G$191</f>
        <v>-30</v>
      </c>
      <c r="H310" s="200" t="s">
        <v>144</v>
      </c>
      <c r="I310" s="113">
        <f>ROUND(G310*C310/100,0)</f>
        <v>-163</v>
      </c>
      <c r="J310" s="113"/>
      <c r="K310" s="223">
        <f>$K$191</f>
        <v>-30</v>
      </c>
      <c r="L310" s="113"/>
      <c r="M310" s="113">
        <f>ROUND(K310*C310/100,0)</f>
        <v>-163</v>
      </c>
      <c r="N310" s="113"/>
      <c r="O310" s="113"/>
      <c r="P310" s="113"/>
      <c r="Q310" s="113"/>
      <c r="R310" s="92"/>
      <c r="S310" s="92"/>
      <c r="T310" s="92"/>
      <c r="U310" s="92"/>
      <c r="V310" s="92"/>
      <c r="W310" s="92"/>
      <c r="X310" s="92"/>
      <c r="Y310" s="92"/>
      <c r="Z310" s="92"/>
      <c r="AA310" s="92"/>
      <c r="AB310" s="92"/>
      <c r="AC310" s="92"/>
      <c r="AD310" s="92"/>
      <c r="AE310" s="92"/>
      <c r="AG310" s="115"/>
    </row>
    <row r="311" spans="1:33" hidden="1">
      <c r="A311" s="144" t="s">
        <v>157</v>
      </c>
      <c r="B311" s="144"/>
      <c r="C311" s="197">
        <f>SUM(C296:C298)</f>
        <v>17280151</v>
      </c>
      <c r="D311" s="208"/>
      <c r="E311" s="113"/>
      <c r="F311" s="113">
        <f>SUM(F291:F310)</f>
        <v>1447909</v>
      </c>
      <c r="G311" s="223" t="s">
        <v>10</v>
      </c>
      <c r="H311" s="200"/>
      <c r="I311" s="113">
        <f>SUM(I291:I310)</f>
        <v>1577616</v>
      </c>
      <c r="J311" s="113"/>
      <c r="K311" s="240" t="s">
        <v>10</v>
      </c>
      <c r="L311" s="113"/>
      <c r="M311" s="113">
        <f>SUM(M291:M310)</f>
        <v>1614996</v>
      </c>
      <c r="N311" s="113"/>
      <c r="O311" s="113"/>
      <c r="P311" s="113"/>
      <c r="Q311" s="113"/>
      <c r="R311" s="92"/>
      <c r="S311" s="92"/>
      <c r="T311" s="92"/>
      <c r="U311" s="92"/>
      <c r="V311" s="92"/>
      <c r="W311" s="92"/>
      <c r="X311" s="92"/>
      <c r="Y311" s="92"/>
      <c r="Z311" s="92"/>
      <c r="AA311" s="92"/>
      <c r="AB311" s="92"/>
      <c r="AC311" s="92"/>
      <c r="AD311" s="92"/>
      <c r="AE311" s="92"/>
      <c r="AG311" s="115"/>
    </row>
    <row r="312" spans="1:33" hidden="1">
      <c r="A312" s="144" t="s">
        <v>128</v>
      </c>
      <c r="B312" s="144"/>
      <c r="C312" s="241">
        <v>53727.522773253761</v>
      </c>
      <c r="D312" s="133"/>
      <c r="E312" s="133"/>
      <c r="F312" s="225">
        <f>I312</f>
        <v>4976.1641860674354</v>
      </c>
      <c r="G312" s="133"/>
      <c r="H312" s="133"/>
      <c r="I312" s="225">
        <v>4976.1641860674354</v>
      </c>
      <c r="J312" s="199"/>
      <c r="K312" s="226"/>
      <c r="L312" s="199"/>
      <c r="M312" s="225">
        <v>4976.1641860674354</v>
      </c>
      <c r="N312" s="199"/>
      <c r="O312" s="199"/>
      <c r="P312" s="199"/>
      <c r="Q312" s="199"/>
      <c r="R312" s="92"/>
      <c r="S312" s="92"/>
      <c r="T312" s="92"/>
      <c r="U312" s="92"/>
      <c r="V312" s="92"/>
      <c r="W312" s="92"/>
      <c r="X312" s="92"/>
      <c r="Y312" s="92"/>
      <c r="Z312" s="92"/>
      <c r="AA312" s="92"/>
      <c r="AB312" s="92"/>
      <c r="AC312" s="92"/>
      <c r="AD312" s="92"/>
      <c r="AE312" s="92"/>
      <c r="AG312" s="115"/>
    </row>
    <row r="313" spans="1:33" ht="16.5" hidden="1" thickBot="1">
      <c r="A313" s="144" t="s">
        <v>158</v>
      </c>
      <c r="B313" s="144"/>
      <c r="C313" s="189">
        <f>SUM(C311:C312)</f>
        <v>17333878.522773255</v>
      </c>
      <c r="D313" s="239"/>
      <c r="E313" s="228"/>
      <c r="F313" s="229">
        <f>F311+F312</f>
        <v>1452885.1641860674</v>
      </c>
      <c r="G313" s="239"/>
      <c r="H313" s="230"/>
      <c r="I313" s="229">
        <f>I311+I312</f>
        <v>1582592.1641860674</v>
      </c>
      <c r="J313" s="229"/>
      <c r="K313" s="239"/>
      <c r="L313" s="229"/>
      <c r="M313" s="229">
        <f>M311+M312</f>
        <v>1619972.1641860674</v>
      </c>
      <c r="N313" s="229"/>
      <c r="O313" s="229"/>
      <c r="P313" s="229"/>
      <c r="Q313" s="229"/>
      <c r="R313" s="92"/>
      <c r="S313" s="92"/>
      <c r="T313" s="92"/>
      <c r="U313" s="92"/>
      <c r="V313" s="92"/>
      <c r="W313" s="92"/>
      <c r="X313" s="92"/>
      <c r="Y313" s="92"/>
      <c r="Z313" s="92"/>
      <c r="AA313" s="92"/>
      <c r="AB313" s="92"/>
      <c r="AC313" s="92"/>
      <c r="AD313" s="92"/>
      <c r="AE313" s="92"/>
      <c r="AG313" s="115"/>
    </row>
    <row r="314" spans="1:33" hidden="1">
      <c r="A314" s="144"/>
      <c r="B314" s="144"/>
      <c r="C314" s="130"/>
      <c r="D314" s="216"/>
      <c r="E314" s="232"/>
      <c r="F314" s="199"/>
      <c r="G314" s="216"/>
      <c r="H314" s="188"/>
      <c r="I314" s="199"/>
      <c r="J314" s="199"/>
      <c r="K314" s="216"/>
      <c r="L314" s="199"/>
      <c r="M314" s="199"/>
      <c r="N314" s="199"/>
      <c r="O314" s="199"/>
      <c r="P314" s="199"/>
      <c r="Q314" s="199"/>
      <c r="R314" s="92"/>
      <c r="S314" s="92"/>
      <c r="T314" s="92"/>
      <c r="U314" s="92"/>
      <c r="V314" s="92"/>
      <c r="W314" s="92"/>
      <c r="X314" s="92"/>
      <c r="Y314" s="92"/>
      <c r="Z314" s="92"/>
      <c r="AA314" s="92"/>
      <c r="AB314" s="92"/>
      <c r="AC314" s="92"/>
      <c r="AD314" s="92"/>
      <c r="AE314" s="92"/>
      <c r="AG314" s="115"/>
    </row>
    <row r="315" spans="1:33" hidden="1">
      <c r="A315" s="143" t="s">
        <v>198</v>
      </c>
      <c r="B315" s="144"/>
      <c r="C315" s="144"/>
      <c r="D315" s="113"/>
      <c r="E315" s="113"/>
      <c r="F315" s="144" t="s">
        <v>10</v>
      </c>
      <c r="G315" s="113"/>
      <c r="H315" s="144"/>
      <c r="I315" s="144"/>
      <c r="J315" s="144"/>
      <c r="K315" s="113"/>
      <c r="L315" s="144"/>
      <c r="M315" s="144"/>
      <c r="N315" s="144"/>
      <c r="O315" s="144"/>
      <c r="P315" s="144"/>
      <c r="Q315" s="144"/>
      <c r="R315" s="92"/>
      <c r="S315" s="92"/>
      <c r="T315" s="92"/>
      <c r="U315" s="92"/>
      <c r="V315" s="92"/>
      <c r="W315" s="92"/>
      <c r="X315" s="92"/>
      <c r="Y315" s="92"/>
      <c r="Z315" s="92"/>
      <c r="AA315" s="92"/>
      <c r="AB315" s="92"/>
      <c r="AC315" s="92"/>
      <c r="AD315" s="92"/>
      <c r="AE315" s="92"/>
      <c r="AG315" s="115"/>
    </row>
    <row r="316" spans="1:33" hidden="1">
      <c r="A316" s="144" t="s">
        <v>192</v>
      </c>
      <c r="B316" s="144"/>
      <c r="C316" s="144"/>
      <c r="D316" s="113"/>
      <c r="E316" s="113"/>
      <c r="F316" s="144"/>
      <c r="G316" s="113"/>
      <c r="H316" s="144"/>
      <c r="I316" s="144"/>
      <c r="J316" s="144"/>
      <c r="K316" s="113"/>
      <c r="L316" s="144"/>
      <c r="M316" s="144"/>
      <c r="N316" s="144"/>
      <c r="O316" s="144"/>
      <c r="P316" s="144"/>
      <c r="Q316" s="144"/>
      <c r="R316" s="92"/>
      <c r="S316" s="92"/>
      <c r="T316" s="92"/>
      <c r="U316" s="92"/>
      <c r="V316" s="92"/>
      <c r="W316" s="92"/>
      <c r="X316" s="92"/>
      <c r="Y316" s="92"/>
      <c r="Z316" s="92"/>
      <c r="AA316" s="92"/>
      <c r="AB316" s="92"/>
      <c r="AC316" s="92"/>
      <c r="AD316" s="92"/>
      <c r="AE316" s="92"/>
      <c r="AG316" s="115"/>
    </row>
    <row r="317" spans="1:33" hidden="1">
      <c r="A317" s="144"/>
      <c r="B317" s="144"/>
      <c r="C317" s="144"/>
      <c r="D317" s="113"/>
      <c r="E317" s="113"/>
      <c r="F317" s="144"/>
      <c r="G317" s="113"/>
      <c r="H317" s="144"/>
      <c r="I317" s="144"/>
      <c r="J317" s="144"/>
      <c r="K317" s="113"/>
      <c r="L317" s="144"/>
      <c r="M317" s="144"/>
      <c r="N317" s="144"/>
      <c r="O317" s="144"/>
      <c r="P317" s="144"/>
      <c r="Q317" s="144"/>
      <c r="R317" s="92"/>
      <c r="S317" s="92"/>
      <c r="T317" s="92"/>
      <c r="U317" s="92"/>
      <c r="V317" s="92"/>
      <c r="W317" s="92"/>
      <c r="X317" s="92"/>
      <c r="Y317" s="92"/>
      <c r="Z317" s="92"/>
      <c r="AA317" s="92"/>
      <c r="AB317" s="92"/>
      <c r="AC317" s="92"/>
      <c r="AD317" s="92"/>
      <c r="AE317" s="92"/>
      <c r="AG317" s="115"/>
    </row>
    <row r="318" spans="1:33" hidden="1">
      <c r="A318" s="144" t="s">
        <v>173</v>
      </c>
      <c r="B318" s="144"/>
      <c r="C318" s="197"/>
      <c r="D318" s="113"/>
      <c r="E318" s="113"/>
      <c r="F318" s="144"/>
      <c r="G318" s="113"/>
      <c r="H318" s="144"/>
      <c r="I318" s="144"/>
      <c r="J318" s="144"/>
      <c r="K318" s="113"/>
      <c r="L318" s="144"/>
      <c r="M318" s="144"/>
      <c r="N318" s="144"/>
      <c r="O318" s="144"/>
      <c r="P318" s="144"/>
      <c r="Q318" s="144"/>
      <c r="R318" s="92"/>
      <c r="S318" s="92"/>
      <c r="T318" s="92"/>
      <c r="U318" s="92"/>
      <c r="V318" s="92"/>
      <c r="W318" s="92"/>
      <c r="X318" s="92"/>
      <c r="Y318" s="92"/>
      <c r="Z318" s="92"/>
      <c r="AA318" s="92"/>
      <c r="AB318" s="92"/>
      <c r="AC318" s="92"/>
      <c r="AD318" s="92"/>
      <c r="AE318" s="92"/>
      <c r="AG318" s="115"/>
    </row>
    <row r="319" spans="1:33" hidden="1">
      <c r="A319" s="144" t="s">
        <v>199</v>
      </c>
      <c r="B319" s="144"/>
      <c r="C319" s="197">
        <f>C348+C377</f>
        <v>4499.0963483023515</v>
      </c>
      <c r="D319" s="154">
        <v>8.7100000000000009</v>
      </c>
      <c r="E319" s="198"/>
      <c r="F319" s="113">
        <f>F348+F377</f>
        <v>39187</v>
      </c>
      <c r="G319" s="154">
        <f>$G$165</f>
        <v>9.76</v>
      </c>
      <c r="H319" s="200"/>
      <c r="I319" s="113">
        <f>ROUND(G319*$C319,0)</f>
        <v>43911</v>
      </c>
      <c r="J319" s="113"/>
      <c r="K319" s="154">
        <f>$K$165</f>
        <v>9.99</v>
      </c>
      <c r="L319" s="113"/>
      <c r="M319" s="113">
        <f>ROUND(K319*$C319,0)</f>
        <v>44946</v>
      </c>
      <c r="N319" s="113"/>
      <c r="O319" s="113"/>
      <c r="P319" s="113"/>
      <c r="Q319" s="113"/>
      <c r="R319" s="92"/>
      <c r="S319" s="92"/>
      <c r="T319" s="92"/>
      <c r="U319" s="92"/>
      <c r="V319" s="92"/>
      <c r="W319" s="92"/>
      <c r="X319" s="92"/>
      <c r="Y319" s="92"/>
      <c r="Z319" s="92"/>
      <c r="AA319" s="92"/>
      <c r="AB319" s="92"/>
      <c r="AC319" s="92"/>
      <c r="AD319" s="92"/>
      <c r="AE319" s="92"/>
      <c r="AG319" s="115"/>
    </row>
    <row r="320" spans="1:33" hidden="1">
      <c r="A320" s="144" t="s">
        <v>171</v>
      </c>
      <c r="B320" s="144"/>
      <c r="C320" s="197">
        <f>C349+C378</f>
        <v>0</v>
      </c>
      <c r="D320" s="154">
        <v>12.98</v>
      </c>
      <c r="E320" s="202"/>
      <c r="F320" s="113">
        <f>F349+F378</f>
        <v>0</v>
      </c>
      <c r="G320" s="154">
        <f>$G$166</f>
        <v>14.54</v>
      </c>
      <c r="H320" s="203"/>
      <c r="I320" s="113">
        <f t="shared" ref="I320:I321" si="40">ROUND(G320*$C320,0)</f>
        <v>0</v>
      </c>
      <c r="J320" s="113"/>
      <c r="K320" s="154">
        <f>$K$166</f>
        <v>14.89</v>
      </c>
      <c r="L320" s="113"/>
      <c r="M320" s="113">
        <f t="shared" ref="M320:M321" si="41">ROUND(K320*$C320,0)</f>
        <v>0</v>
      </c>
      <c r="N320" s="113"/>
      <c r="O320" s="113"/>
      <c r="P320" s="113"/>
      <c r="Q320" s="113"/>
      <c r="R320" s="92"/>
      <c r="S320" s="92"/>
      <c r="T320" s="92"/>
      <c r="U320" s="92"/>
      <c r="V320" s="92"/>
      <c r="W320" s="92"/>
      <c r="X320" s="92"/>
      <c r="Y320" s="92"/>
      <c r="Z320" s="92"/>
      <c r="AA320" s="92"/>
      <c r="AB320" s="92"/>
      <c r="AC320" s="92"/>
      <c r="AD320" s="92"/>
      <c r="AE320" s="92"/>
      <c r="AG320" s="115"/>
    </row>
    <row r="321" spans="1:33" hidden="1">
      <c r="A321" s="144" t="s">
        <v>172</v>
      </c>
      <c r="B321" s="144"/>
      <c r="C321" s="197">
        <f>C350+C379</f>
        <v>0</v>
      </c>
      <c r="D321" s="154">
        <v>0.92</v>
      </c>
      <c r="E321" s="202"/>
      <c r="F321" s="113">
        <f>F350+F379</f>
        <v>0</v>
      </c>
      <c r="G321" s="154">
        <f>$G$167</f>
        <v>1.02</v>
      </c>
      <c r="H321" s="203"/>
      <c r="I321" s="113">
        <f t="shared" si="40"/>
        <v>0</v>
      </c>
      <c r="J321" s="113"/>
      <c r="K321" s="154">
        <f>$K$167</f>
        <v>1.04</v>
      </c>
      <c r="L321" s="113"/>
      <c r="M321" s="113">
        <f t="shared" si="41"/>
        <v>0</v>
      </c>
      <c r="N321" s="113"/>
      <c r="O321" s="113"/>
      <c r="P321" s="113"/>
      <c r="Q321" s="113"/>
      <c r="R321" s="92"/>
      <c r="S321" s="92"/>
      <c r="T321" s="92"/>
      <c r="U321" s="92"/>
      <c r="V321" s="92"/>
      <c r="W321" s="92"/>
      <c r="X321" s="92"/>
      <c r="Y321" s="92"/>
      <c r="Z321" s="92"/>
      <c r="AA321" s="92"/>
      <c r="AB321" s="92"/>
      <c r="AC321" s="92"/>
      <c r="AD321" s="92"/>
      <c r="AE321" s="92"/>
      <c r="AG321" s="115"/>
    </row>
    <row r="322" spans="1:33" hidden="1">
      <c r="A322" s="144" t="s">
        <v>174</v>
      </c>
      <c r="B322" s="144"/>
      <c r="C322" s="197">
        <f>SUM(C319:C320)</f>
        <v>4499.0963483023515</v>
      </c>
      <c r="D322" s="154"/>
      <c r="E322" s="198"/>
      <c r="F322" s="113"/>
      <c r="G322" s="154"/>
      <c r="H322" s="200"/>
      <c r="I322" s="113"/>
      <c r="J322" s="113"/>
      <c r="K322" s="201"/>
      <c r="L322" s="113"/>
      <c r="M322" s="113"/>
      <c r="N322" s="113"/>
      <c r="O322" s="113"/>
      <c r="P322" s="113"/>
      <c r="Q322" s="113"/>
      <c r="R322" s="92"/>
      <c r="S322" s="92"/>
      <c r="T322" s="92"/>
      <c r="U322" s="92"/>
      <c r="V322" s="92"/>
      <c r="W322" s="92"/>
      <c r="X322" s="92"/>
      <c r="Y322" s="92"/>
      <c r="Z322" s="92"/>
      <c r="AA322" s="92"/>
      <c r="AB322" s="92"/>
      <c r="AC322" s="92"/>
      <c r="AD322" s="92"/>
      <c r="AE322" s="92"/>
      <c r="AG322" s="115"/>
    </row>
    <row r="323" spans="1:33" hidden="1">
      <c r="A323" s="144" t="s">
        <v>126</v>
      </c>
      <c r="B323" s="144"/>
      <c r="C323" s="197">
        <f t="shared" ref="C323:C328" si="42">C352+C381</f>
        <v>1449.1000000000033</v>
      </c>
      <c r="D323" s="154"/>
      <c r="E323" s="198"/>
      <c r="F323" s="113"/>
      <c r="H323" s="200"/>
      <c r="I323" s="113"/>
      <c r="J323" s="113"/>
      <c r="L323" s="113"/>
      <c r="M323" s="113"/>
      <c r="N323" s="113"/>
      <c r="O323" s="113"/>
      <c r="P323" s="113"/>
      <c r="Q323" s="113"/>
      <c r="R323" s="92"/>
      <c r="S323" s="92"/>
      <c r="T323" s="92"/>
      <c r="U323" s="92"/>
      <c r="V323" s="92"/>
      <c r="W323" s="92"/>
      <c r="X323" s="92"/>
      <c r="Y323" s="92"/>
      <c r="Z323" s="92"/>
      <c r="AA323" s="92"/>
      <c r="AB323" s="92"/>
      <c r="AC323" s="92"/>
      <c r="AD323" s="92"/>
      <c r="AE323" s="92"/>
      <c r="AG323" s="115"/>
    </row>
    <row r="324" spans="1:33" hidden="1">
      <c r="A324" s="144" t="s">
        <v>175</v>
      </c>
      <c r="B324" s="144"/>
      <c r="C324" s="197">
        <f t="shared" si="42"/>
        <v>0</v>
      </c>
      <c r="D324" s="222">
        <v>3.4</v>
      </c>
      <c r="E324" s="200"/>
      <c r="F324" s="113">
        <f>F353+F382</f>
        <v>0</v>
      </c>
      <c r="G324" s="154">
        <f>$G$170</f>
        <v>3.7</v>
      </c>
      <c r="H324" s="200"/>
      <c r="I324" s="113">
        <f>ROUND(G325*C324,0)</f>
        <v>0</v>
      </c>
      <c r="J324" s="113"/>
      <c r="K324" s="154">
        <f>$K$170</f>
        <v>3.8</v>
      </c>
      <c r="L324" s="113"/>
      <c r="M324" s="113">
        <f>ROUND(K325*C324,0)</f>
        <v>0</v>
      </c>
      <c r="N324" s="113"/>
      <c r="O324" s="113"/>
      <c r="P324" s="113"/>
      <c r="Q324" s="113"/>
      <c r="R324" s="92"/>
      <c r="S324" s="92"/>
      <c r="T324" s="92"/>
      <c r="U324" s="92"/>
      <c r="V324" s="92"/>
      <c r="W324" s="92"/>
      <c r="X324" s="92"/>
      <c r="Y324" s="92"/>
      <c r="Z324" s="92"/>
      <c r="AA324" s="92"/>
      <c r="AB324" s="92"/>
      <c r="AC324" s="92"/>
      <c r="AD324" s="92"/>
      <c r="AE324" s="92"/>
      <c r="AG324" s="115"/>
    </row>
    <row r="325" spans="1:33" hidden="1">
      <c r="A325" s="144" t="s">
        <v>176</v>
      </c>
      <c r="B325" s="144"/>
      <c r="C325" s="197">
        <f t="shared" si="42"/>
        <v>1238906.7942953119</v>
      </c>
      <c r="D325" s="159">
        <v>9.766</v>
      </c>
      <c r="E325" s="200" t="s">
        <v>144</v>
      </c>
      <c r="F325" s="113">
        <f>F354+F383</f>
        <v>120991</v>
      </c>
      <c r="G325" s="159">
        <f>$G$171</f>
        <v>10.628</v>
      </c>
      <c r="H325" s="200" t="s">
        <v>144</v>
      </c>
      <c r="I325" s="113">
        <f>ROUND(G325*C325/100,0)</f>
        <v>131671</v>
      </c>
      <c r="J325" s="113"/>
      <c r="K325" s="159">
        <f>$K$171</f>
        <v>10.878</v>
      </c>
      <c r="L325" s="113"/>
      <c r="M325" s="113">
        <f>ROUND(K325*C325/100,0)</f>
        <v>134768</v>
      </c>
      <c r="N325" s="113"/>
      <c r="O325" s="113"/>
      <c r="P325" s="113"/>
      <c r="Q325" s="113"/>
      <c r="R325" s="92"/>
      <c r="S325" s="92"/>
      <c r="T325" s="92"/>
      <c r="U325" s="92"/>
      <c r="V325" s="92"/>
      <c r="W325" s="92"/>
      <c r="X325" s="92"/>
      <c r="Y325" s="92"/>
      <c r="Z325" s="92"/>
      <c r="AA325" s="92"/>
      <c r="AB325" s="92"/>
      <c r="AC325" s="92"/>
      <c r="AD325" s="92"/>
      <c r="AE325" s="92"/>
      <c r="AG325" s="115"/>
    </row>
    <row r="326" spans="1:33" hidden="1">
      <c r="A326" s="144" t="s">
        <v>177</v>
      </c>
      <c r="B326" s="144"/>
      <c r="C326" s="197">
        <f t="shared" si="42"/>
        <v>64875</v>
      </c>
      <c r="D326" s="159">
        <v>6.7460000000000004</v>
      </c>
      <c r="E326" s="200" t="s">
        <v>144</v>
      </c>
      <c r="F326" s="113">
        <f>F355+F384</f>
        <v>4376</v>
      </c>
      <c r="G326" s="159">
        <f>$G$172</f>
        <v>7.3410000000000002</v>
      </c>
      <c r="H326" s="200" t="s">
        <v>144</v>
      </c>
      <c r="I326" s="113">
        <f>ROUND(G326*C326/100,0)</f>
        <v>4762</v>
      </c>
      <c r="J326" s="113"/>
      <c r="K326" s="159">
        <f>$K$172</f>
        <v>7.5140000000000002</v>
      </c>
      <c r="L326" s="113"/>
      <c r="M326" s="113">
        <f>ROUND(K326*C326/100,0)</f>
        <v>4875</v>
      </c>
      <c r="N326" s="113"/>
      <c r="O326" s="113"/>
      <c r="P326" s="113"/>
      <c r="Q326" s="113"/>
      <c r="R326" s="92"/>
      <c r="S326" s="92"/>
      <c r="T326" s="92"/>
      <c r="U326" s="92"/>
      <c r="V326" s="92"/>
      <c r="W326" s="92"/>
      <c r="X326" s="92"/>
      <c r="Y326" s="92"/>
      <c r="Z326" s="92"/>
      <c r="AA326" s="92"/>
      <c r="AB326" s="92"/>
      <c r="AC326" s="92"/>
      <c r="AD326" s="92"/>
      <c r="AE326" s="92"/>
      <c r="AG326" s="115"/>
    </row>
    <row r="327" spans="1:33" hidden="1">
      <c r="A327" s="144" t="s">
        <v>178</v>
      </c>
      <c r="B327" s="144"/>
      <c r="C327" s="197">
        <f t="shared" si="42"/>
        <v>0</v>
      </c>
      <c r="D327" s="159">
        <v>5.8120000000000003</v>
      </c>
      <c r="E327" s="200" t="s">
        <v>144</v>
      </c>
      <c r="F327" s="113">
        <f>F356+F385</f>
        <v>0</v>
      </c>
      <c r="G327" s="159">
        <f>$G$173</f>
        <v>6.3240000000000007</v>
      </c>
      <c r="H327" s="200" t="s">
        <v>144</v>
      </c>
      <c r="I327" s="113">
        <f>ROUND(G328*C327/100,0)</f>
        <v>0</v>
      </c>
      <c r="J327" s="113"/>
      <c r="K327" s="159">
        <f>$K$173</f>
        <v>6.4720000000000004</v>
      </c>
      <c r="L327" s="113"/>
      <c r="M327" s="113">
        <f>ROUND(K328*C327/100,0)</f>
        <v>0</v>
      </c>
      <c r="N327" s="113"/>
      <c r="O327" s="113"/>
      <c r="P327" s="113"/>
      <c r="Q327" s="113"/>
      <c r="R327" s="92"/>
      <c r="S327" s="92"/>
      <c r="T327" s="92"/>
      <c r="U327" s="92"/>
      <c r="V327" s="92"/>
      <c r="W327" s="92"/>
      <c r="X327" s="92"/>
      <c r="Y327" s="92"/>
      <c r="Z327" s="92"/>
      <c r="AA327" s="92"/>
      <c r="AB327" s="92"/>
      <c r="AC327" s="92"/>
      <c r="AD327" s="92"/>
      <c r="AE327" s="92"/>
      <c r="AG327" s="115"/>
    </row>
    <row r="328" spans="1:33" hidden="1">
      <c r="A328" s="144" t="s">
        <v>179</v>
      </c>
      <c r="B328" s="144"/>
      <c r="C328" s="197">
        <f t="shared" si="42"/>
        <v>0</v>
      </c>
      <c r="D328" s="208">
        <v>56</v>
      </c>
      <c r="E328" s="198" t="s">
        <v>144</v>
      </c>
      <c r="F328" s="113">
        <f>F357+F386</f>
        <v>0</v>
      </c>
      <c r="G328" s="233">
        <f>$G$174</f>
        <v>57</v>
      </c>
      <c r="H328" s="200" t="s">
        <v>144</v>
      </c>
      <c r="I328" s="113">
        <f>ROUND(G328*C328/100,0)</f>
        <v>0</v>
      </c>
      <c r="J328" s="113"/>
      <c r="K328" s="233">
        <f>$K$174</f>
        <v>58</v>
      </c>
      <c r="L328" s="113"/>
      <c r="M328" s="113">
        <f>ROUND(K328*C328/100,0)</f>
        <v>0</v>
      </c>
      <c r="N328" s="113"/>
      <c r="O328" s="113"/>
      <c r="P328" s="113"/>
      <c r="Q328" s="113"/>
      <c r="R328" s="92"/>
      <c r="S328" s="92"/>
      <c r="T328" s="92"/>
      <c r="U328" s="92"/>
      <c r="V328" s="92"/>
      <c r="W328" s="92"/>
      <c r="X328" s="92"/>
      <c r="Y328" s="92"/>
      <c r="Z328" s="92"/>
      <c r="AA328" s="92"/>
      <c r="AB328" s="92"/>
      <c r="AC328" s="92"/>
      <c r="AD328" s="92"/>
      <c r="AE328" s="92"/>
      <c r="AG328" s="115"/>
    </row>
    <row r="329" spans="1:33" hidden="1">
      <c r="A329" s="214" t="s">
        <v>186</v>
      </c>
      <c r="B329" s="144"/>
      <c r="C329" s="197"/>
      <c r="D329" s="215">
        <v>-0.01</v>
      </c>
      <c r="E329" s="198"/>
      <c r="F329" s="113"/>
      <c r="G329" s="234">
        <v>-0.01</v>
      </c>
      <c r="H329" s="200"/>
      <c r="I329" s="113"/>
      <c r="J329" s="113"/>
      <c r="K329" s="234">
        <v>-0.01</v>
      </c>
      <c r="L329" s="113"/>
      <c r="M329" s="113"/>
      <c r="N329" s="113"/>
      <c r="O329" s="113"/>
      <c r="P329" s="113"/>
      <c r="Q329" s="113"/>
      <c r="R329" s="92"/>
      <c r="S329" s="92"/>
      <c r="T329" s="92"/>
      <c r="U329" s="92"/>
      <c r="V329" s="92"/>
      <c r="W329" s="92"/>
      <c r="X329" s="92"/>
      <c r="Y329" s="92"/>
      <c r="Z329" s="92"/>
      <c r="AA329" s="92"/>
      <c r="AB329" s="92"/>
      <c r="AC329" s="92"/>
      <c r="AD329" s="92"/>
      <c r="AE329" s="92"/>
      <c r="AG329" s="115"/>
    </row>
    <row r="330" spans="1:33" hidden="1">
      <c r="A330" s="144" t="s">
        <v>170</v>
      </c>
      <c r="B330" s="144"/>
      <c r="C330" s="197">
        <v>0</v>
      </c>
      <c r="D330" s="217">
        <v>8.7100000000000009</v>
      </c>
      <c r="E330" s="198"/>
      <c r="F330" s="113">
        <f t="shared" ref="F330:F340" si="43">F359+F388</f>
        <v>0</v>
      </c>
      <c r="G330" s="217">
        <f>$G$182</f>
        <v>9.76</v>
      </c>
      <c r="H330" s="198"/>
      <c r="I330" s="113">
        <f>-ROUND(G331*$C330/100,0)</f>
        <v>0</v>
      </c>
      <c r="J330" s="113"/>
      <c r="K330" s="217">
        <f>$K$182</f>
        <v>9.99</v>
      </c>
      <c r="L330" s="113"/>
      <c r="M330" s="113">
        <f>-ROUND(K331*$C330/100,0)</f>
        <v>0</v>
      </c>
      <c r="N330" s="113"/>
      <c r="O330" s="113"/>
      <c r="P330" s="113"/>
      <c r="Q330" s="113"/>
      <c r="R330" s="92"/>
      <c r="S330" s="92"/>
      <c r="T330" s="92"/>
      <c r="U330" s="92"/>
      <c r="V330" s="92"/>
      <c r="W330" s="92"/>
      <c r="X330" s="92"/>
      <c r="Y330" s="92"/>
      <c r="Z330" s="92"/>
      <c r="AA330" s="92"/>
      <c r="AB330" s="92"/>
      <c r="AC330" s="92"/>
      <c r="AD330" s="92"/>
      <c r="AE330" s="92"/>
      <c r="AG330" s="115"/>
    </row>
    <row r="331" spans="1:33" hidden="1">
      <c r="A331" s="144" t="s">
        <v>171</v>
      </c>
      <c r="B331" s="144"/>
      <c r="C331" s="197">
        <v>0</v>
      </c>
      <c r="D331" s="217">
        <v>12.98</v>
      </c>
      <c r="E331" s="198"/>
      <c r="F331" s="113">
        <f t="shared" si="43"/>
        <v>0</v>
      </c>
      <c r="G331" s="217">
        <f>$G$183</f>
        <v>14.54</v>
      </c>
      <c r="H331" s="198"/>
      <c r="I331" s="113">
        <f>-ROUND(G332*$C331/100,0)</f>
        <v>0</v>
      </c>
      <c r="J331" s="113"/>
      <c r="K331" s="217">
        <f>$K$183</f>
        <v>14.89</v>
      </c>
      <c r="L331" s="113"/>
      <c r="M331" s="113">
        <f>-ROUND(K332*$C331/100,0)</f>
        <v>0</v>
      </c>
      <c r="N331" s="113"/>
      <c r="O331" s="113"/>
      <c r="P331" s="113"/>
      <c r="Q331" s="113"/>
      <c r="R331" s="92"/>
      <c r="S331" s="92"/>
      <c r="T331" s="92"/>
      <c r="U331" s="92"/>
      <c r="V331" s="92"/>
      <c r="W331" s="92"/>
      <c r="X331" s="92"/>
      <c r="Y331" s="92"/>
      <c r="Z331" s="92"/>
      <c r="AA331" s="92"/>
      <c r="AB331" s="92"/>
      <c r="AC331" s="92"/>
      <c r="AD331" s="92"/>
      <c r="AE331" s="92"/>
      <c r="AG331" s="115"/>
    </row>
    <row r="332" spans="1:33" hidden="1">
      <c r="A332" s="144" t="s">
        <v>187</v>
      </c>
      <c r="B332" s="144"/>
      <c r="C332" s="197">
        <v>0</v>
      </c>
      <c r="D332" s="217">
        <v>0.92</v>
      </c>
      <c r="E332" s="198"/>
      <c r="F332" s="113">
        <f t="shared" si="43"/>
        <v>0</v>
      </c>
      <c r="G332" s="217">
        <f>$G$184</f>
        <v>1.02</v>
      </c>
      <c r="H332" s="198"/>
      <c r="I332" s="113">
        <f>-ROUND(G333*$C332/100,0)</f>
        <v>0</v>
      </c>
      <c r="J332" s="113"/>
      <c r="K332" s="217">
        <f>$K$184</f>
        <v>1.04</v>
      </c>
      <c r="L332" s="113"/>
      <c r="M332" s="113">
        <f>-ROUND(K333*$C332/100,0)</f>
        <v>0</v>
      </c>
      <c r="N332" s="113"/>
      <c r="O332" s="113"/>
      <c r="P332" s="113"/>
      <c r="Q332" s="113"/>
      <c r="R332" s="92"/>
      <c r="S332" s="92"/>
      <c r="T332" s="92"/>
      <c r="U332" s="92"/>
      <c r="V332" s="92"/>
      <c r="W332" s="92"/>
      <c r="X332" s="92"/>
      <c r="Y332" s="92"/>
      <c r="Z332" s="92"/>
      <c r="AA332" s="92"/>
      <c r="AB332" s="92"/>
      <c r="AC332" s="92"/>
      <c r="AD332" s="92"/>
      <c r="AE332" s="92"/>
      <c r="AG332" s="115"/>
    </row>
    <row r="333" spans="1:33" hidden="1">
      <c r="A333" s="144" t="s">
        <v>188</v>
      </c>
      <c r="B333" s="144"/>
      <c r="C333" s="197">
        <v>0</v>
      </c>
      <c r="D333" s="217">
        <v>3.4</v>
      </c>
      <c r="E333" s="200"/>
      <c r="F333" s="113">
        <f t="shared" si="43"/>
        <v>0</v>
      </c>
      <c r="G333" s="217">
        <f>$G$185</f>
        <v>3.7</v>
      </c>
      <c r="H333" s="200"/>
      <c r="I333" s="113">
        <f>-ROUND(G334*$C333/100,0)</f>
        <v>0</v>
      </c>
      <c r="J333" s="113"/>
      <c r="K333" s="217">
        <f>$K$185</f>
        <v>3.8</v>
      </c>
      <c r="L333" s="113"/>
      <c r="M333" s="113">
        <f>-ROUND(K334*$C333/100,0)</f>
        <v>0</v>
      </c>
      <c r="N333" s="113"/>
      <c r="O333" s="113"/>
      <c r="P333" s="113"/>
      <c r="Q333" s="113"/>
      <c r="R333" s="92"/>
      <c r="S333" s="92"/>
      <c r="T333" s="92"/>
      <c r="U333" s="92"/>
      <c r="V333" s="92"/>
      <c r="W333" s="92"/>
      <c r="X333" s="92"/>
      <c r="Y333" s="92"/>
      <c r="Z333" s="92"/>
      <c r="AA333" s="92"/>
      <c r="AB333" s="92"/>
      <c r="AC333" s="92"/>
      <c r="AD333" s="92"/>
      <c r="AE333" s="92"/>
      <c r="AG333" s="115"/>
    </row>
    <row r="334" spans="1:33" hidden="1">
      <c r="A334" s="144" t="s">
        <v>189</v>
      </c>
      <c r="B334" s="144"/>
      <c r="C334" s="197">
        <v>0</v>
      </c>
      <c r="D334" s="218">
        <v>9.766</v>
      </c>
      <c r="E334" s="200" t="s">
        <v>144</v>
      </c>
      <c r="F334" s="113">
        <f t="shared" si="43"/>
        <v>0</v>
      </c>
      <c r="G334" s="235">
        <f>$G$186</f>
        <v>10.628</v>
      </c>
      <c r="H334" s="200" t="s">
        <v>144</v>
      </c>
      <c r="I334" s="113">
        <f>ROUND(G335*$C334/100*G330,0)</f>
        <v>0</v>
      </c>
      <c r="J334" s="113"/>
      <c r="K334" s="235">
        <f>$K$186</f>
        <v>10.878</v>
      </c>
      <c r="L334" s="113"/>
      <c r="M334" s="113">
        <f>ROUND(K335*$C334/100*K330,0)</f>
        <v>0</v>
      </c>
      <c r="N334" s="113"/>
      <c r="O334" s="113"/>
      <c r="P334" s="113"/>
      <c r="Q334" s="113"/>
      <c r="R334" s="92"/>
      <c r="S334" s="92"/>
      <c r="T334" s="92"/>
      <c r="U334" s="92"/>
      <c r="V334" s="92"/>
      <c r="W334" s="92"/>
      <c r="X334" s="92"/>
      <c r="Y334" s="92"/>
      <c r="Z334" s="92"/>
      <c r="AA334" s="92"/>
      <c r="AB334" s="92"/>
      <c r="AC334" s="92"/>
      <c r="AD334" s="92"/>
      <c r="AE334" s="92"/>
      <c r="AG334" s="115"/>
    </row>
    <row r="335" spans="1:33" hidden="1">
      <c r="A335" s="144" t="s">
        <v>177</v>
      </c>
      <c r="B335" s="144"/>
      <c r="C335" s="197">
        <v>0</v>
      </c>
      <c r="D335" s="218">
        <v>6.7460000000000004</v>
      </c>
      <c r="E335" s="200" t="s">
        <v>144</v>
      </c>
      <c r="F335" s="113">
        <f t="shared" si="43"/>
        <v>0</v>
      </c>
      <c r="G335" s="236">
        <f>$G$187</f>
        <v>7.3410000000000002</v>
      </c>
      <c r="H335" s="200" t="s">
        <v>144</v>
      </c>
      <c r="I335" s="113">
        <f>ROUND(G336*$C335/100*G330,0)</f>
        <v>0</v>
      </c>
      <c r="J335" s="113"/>
      <c r="K335" s="236">
        <f>$K$187</f>
        <v>7.5140000000000002</v>
      </c>
      <c r="L335" s="113"/>
      <c r="M335" s="113">
        <f>ROUND(K336*$C335/100*K330,0)</f>
        <v>0</v>
      </c>
      <c r="N335" s="113"/>
      <c r="O335" s="113"/>
      <c r="P335" s="113"/>
      <c r="Q335" s="113"/>
      <c r="R335" s="92"/>
      <c r="S335" s="92"/>
      <c r="T335" s="92"/>
      <c r="U335" s="92"/>
      <c r="V335" s="92"/>
      <c r="W335" s="92"/>
      <c r="X335" s="92"/>
      <c r="Y335" s="92"/>
      <c r="Z335" s="92"/>
      <c r="AA335" s="92"/>
      <c r="AB335" s="92"/>
      <c r="AC335" s="92"/>
      <c r="AD335" s="92"/>
      <c r="AE335" s="92"/>
      <c r="AG335" s="115"/>
    </row>
    <row r="336" spans="1:33" hidden="1">
      <c r="A336" s="144" t="s">
        <v>178</v>
      </c>
      <c r="B336" s="144"/>
      <c r="C336" s="197">
        <v>0</v>
      </c>
      <c r="D336" s="218">
        <v>5.8120000000000003</v>
      </c>
      <c r="E336" s="200" t="s">
        <v>144</v>
      </c>
      <c r="F336" s="113">
        <f t="shared" si="43"/>
        <v>0</v>
      </c>
      <c r="G336" s="218">
        <f>$G$188</f>
        <v>6.3240000000000007</v>
      </c>
      <c r="H336" s="200" t="s">
        <v>144</v>
      </c>
      <c r="I336" s="113">
        <f>ROUND(G337*$C336/100*G330,0)</f>
        <v>0</v>
      </c>
      <c r="J336" s="113"/>
      <c r="K336" s="218">
        <f>$K$188</f>
        <v>6.4720000000000004</v>
      </c>
      <c r="L336" s="113"/>
      <c r="M336" s="113">
        <f>ROUND(K337*$C336/100*K330,0)</f>
        <v>0</v>
      </c>
      <c r="N336" s="113"/>
      <c r="O336" s="113"/>
      <c r="P336" s="113"/>
      <c r="Q336" s="113"/>
      <c r="R336" s="92"/>
      <c r="S336" s="92"/>
      <c r="T336" s="92"/>
      <c r="U336" s="92"/>
      <c r="V336" s="92"/>
      <c r="W336" s="92"/>
      <c r="X336" s="92"/>
      <c r="Y336" s="92"/>
      <c r="Z336" s="92"/>
      <c r="AA336" s="92"/>
      <c r="AB336" s="92"/>
      <c r="AC336" s="92"/>
      <c r="AD336" s="92"/>
      <c r="AE336" s="92"/>
      <c r="AG336" s="115"/>
    </row>
    <row r="337" spans="1:33" hidden="1">
      <c r="A337" s="144" t="s">
        <v>179</v>
      </c>
      <c r="B337" s="144"/>
      <c r="C337" s="197">
        <v>0</v>
      </c>
      <c r="D337" s="220">
        <v>56</v>
      </c>
      <c r="E337" s="200" t="s">
        <v>144</v>
      </c>
      <c r="F337" s="113">
        <f t="shared" si="43"/>
        <v>0</v>
      </c>
      <c r="G337" s="237">
        <f>$G$214</f>
        <v>57</v>
      </c>
      <c r="H337" s="200" t="s">
        <v>144</v>
      </c>
      <c r="I337" s="113">
        <f>ROUND(G338*$C337/100*G330,0)</f>
        <v>0</v>
      </c>
      <c r="J337" s="113"/>
      <c r="K337" s="237">
        <f>$K$214</f>
        <v>58</v>
      </c>
      <c r="L337" s="113"/>
      <c r="M337" s="113">
        <f>ROUND(K338*$C337/100*K330,0)</f>
        <v>0</v>
      </c>
      <c r="N337" s="113"/>
      <c r="O337" s="113"/>
      <c r="P337" s="113"/>
      <c r="Q337" s="113"/>
      <c r="R337" s="92"/>
      <c r="S337" s="92"/>
      <c r="T337" s="92"/>
      <c r="U337" s="92"/>
      <c r="V337" s="92"/>
      <c r="W337" s="92"/>
      <c r="X337" s="92"/>
      <c r="Y337" s="92"/>
      <c r="Z337" s="92"/>
      <c r="AA337" s="92"/>
      <c r="AB337" s="92"/>
      <c r="AC337" s="92"/>
      <c r="AD337" s="92"/>
      <c r="AE337" s="92"/>
      <c r="AG337" s="115"/>
    </row>
    <row r="338" spans="1:33" hidden="1">
      <c r="A338" s="144" t="s">
        <v>190</v>
      </c>
      <c r="B338" s="144"/>
      <c r="C338" s="197">
        <v>0</v>
      </c>
      <c r="D338" s="222">
        <v>60</v>
      </c>
      <c r="E338" s="198"/>
      <c r="F338" s="113">
        <f t="shared" si="43"/>
        <v>0</v>
      </c>
      <c r="G338" s="154">
        <f>$G$190</f>
        <v>60</v>
      </c>
      <c r="H338" s="200"/>
      <c r="I338" s="113">
        <f>ROUND(G339*C338,0)</f>
        <v>0</v>
      </c>
      <c r="J338" s="113"/>
      <c r="K338" s="154">
        <f>$K$190</f>
        <v>60</v>
      </c>
      <c r="L338" s="113"/>
      <c r="M338" s="113">
        <f>ROUND(K339*C338,0)</f>
        <v>0</v>
      </c>
      <c r="N338" s="113"/>
      <c r="O338" s="113"/>
      <c r="P338" s="113"/>
      <c r="Q338" s="113"/>
      <c r="R338" s="92"/>
      <c r="S338" s="92"/>
      <c r="T338" s="92"/>
      <c r="U338" s="92"/>
      <c r="V338" s="92"/>
      <c r="W338" s="92"/>
      <c r="X338" s="92"/>
      <c r="Y338" s="92"/>
      <c r="Z338" s="92"/>
      <c r="AA338" s="92"/>
      <c r="AB338" s="92"/>
      <c r="AC338" s="92"/>
      <c r="AD338" s="92"/>
      <c r="AE338" s="92"/>
      <c r="AG338" s="115"/>
    </row>
    <row r="339" spans="1:33" hidden="1">
      <c r="A339" s="144" t="s">
        <v>191</v>
      </c>
      <c r="B339" s="144"/>
      <c r="C339" s="197">
        <v>0</v>
      </c>
      <c r="D339" s="223">
        <v>-30</v>
      </c>
      <c r="E339" s="198" t="s">
        <v>144</v>
      </c>
      <c r="F339" s="113">
        <f t="shared" si="43"/>
        <v>0</v>
      </c>
      <c r="G339" s="223">
        <f>$G$191</f>
        <v>-30</v>
      </c>
      <c r="H339" s="200" t="s">
        <v>144</v>
      </c>
      <c r="I339" s="113">
        <f>ROUND(G339*C339/100,0)</f>
        <v>0</v>
      </c>
      <c r="J339" s="113"/>
      <c r="K339" s="223">
        <f>$K$191</f>
        <v>-30</v>
      </c>
      <c r="L339" s="113"/>
      <c r="M339" s="113">
        <f>ROUND(K339*C339/100,0)</f>
        <v>0</v>
      </c>
      <c r="N339" s="113"/>
      <c r="O339" s="113"/>
      <c r="P339" s="113"/>
      <c r="Q339" s="113"/>
      <c r="R339" s="92"/>
      <c r="S339" s="92"/>
      <c r="T339" s="92"/>
      <c r="U339" s="92"/>
      <c r="V339" s="92"/>
      <c r="W339" s="92"/>
      <c r="X339" s="92"/>
      <c r="Y339" s="92"/>
      <c r="Z339" s="92"/>
      <c r="AA339" s="92"/>
      <c r="AB339" s="92"/>
      <c r="AC339" s="92"/>
      <c r="AD339" s="92"/>
      <c r="AE339" s="92"/>
      <c r="AG339" s="115"/>
    </row>
    <row r="340" spans="1:33" hidden="1">
      <c r="A340" s="144" t="s">
        <v>157</v>
      </c>
      <c r="B340" s="144"/>
      <c r="C340" s="197">
        <f>C369+C398</f>
        <v>1303781.7942953119</v>
      </c>
      <c r="D340" s="208"/>
      <c r="E340" s="113"/>
      <c r="F340" s="113">
        <f t="shared" si="43"/>
        <v>164554</v>
      </c>
      <c r="G340" s="208"/>
      <c r="H340" s="200"/>
      <c r="I340" s="113">
        <f>I369+I398</f>
        <v>180345</v>
      </c>
      <c r="J340" s="113"/>
      <c r="K340" s="242"/>
      <c r="L340" s="113"/>
      <c r="M340" s="113">
        <f>M369+M398</f>
        <v>184590</v>
      </c>
      <c r="N340" s="113"/>
      <c r="O340" s="113"/>
      <c r="P340" s="113"/>
      <c r="Q340" s="113"/>
      <c r="R340" s="92"/>
      <c r="S340" s="92"/>
      <c r="T340" s="92"/>
      <c r="U340" s="92"/>
      <c r="V340" s="92"/>
      <c r="W340" s="92"/>
      <c r="X340" s="92"/>
      <c r="Y340" s="92"/>
      <c r="Z340" s="92"/>
      <c r="AA340" s="92"/>
      <c r="AB340" s="92"/>
      <c r="AC340" s="92"/>
      <c r="AD340" s="92"/>
      <c r="AE340" s="92"/>
      <c r="AG340" s="115"/>
    </row>
    <row r="341" spans="1:33" hidden="1">
      <c r="A341" s="144" t="s">
        <v>128</v>
      </c>
      <c r="B341" s="144"/>
      <c r="C341" s="224">
        <f>C370+C399</f>
        <v>8866.1474847682257</v>
      </c>
      <c r="D341" s="133"/>
      <c r="E341" s="133"/>
      <c r="F341" s="225">
        <f>I341</f>
        <v>1349.4416224178776</v>
      </c>
      <c r="G341" s="133"/>
      <c r="H341" s="133"/>
      <c r="I341" s="225">
        <f>I370+I399</f>
        <v>1349.4416224178776</v>
      </c>
      <c r="J341" s="199"/>
      <c r="K341" s="226"/>
      <c r="L341" s="199"/>
      <c r="M341" s="225">
        <f>M370+M399</f>
        <v>1349.4416224178776</v>
      </c>
      <c r="N341" s="199"/>
      <c r="O341" s="199"/>
      <c r="P341" s="199"/>
      <c r="Q341" s="199"/>
      <c r="R341" s="92"/>
      <c r="S341" s="92"/>
      <c r="T341" s="92"/>
      <c r="U341" s="92"/>
      <c r="V341" s="92"/>
      <c r="W341" s="92"/>
      <c r="X341" s="92"/>
      <c r="Y341" s="92"/>
      <c r="Z341" s="92"/>
      <c r="AA341" s="92"/>
      <c r="AB341" s="92"/>
      <c r="AC341" s="92"/>
      <c r="AD341" s="92"/>
      <c r="AE341" s="92"/>
      <c r="AG341" s="115"/>
    </row>
    <row r="342" spans="1:33" ht="16.5" hidden="1" thickBot="1">
      <c r="A342" s="144" t="s">
        <v>158</v>
      </c>
      <c r="B342" s="144"/>
      <c r="C342" s="189">
        <f>SUM(C340:C341)</f>
        <v>1312647.9417800801</v>
      </c>
      <c r="D342" s="239"/>
      <c r="E342" s="228"/>
      <c r="F342" s="229">
        <f>F340+F341</f>
        <v>165903.44162241789</v>
      </c>
      <c r="G342" s="239"/>
      <c r="H342" s="230"/>
      <c r="I342" s="229">
        <f>I340+I341</f>
        <v>181694.44162241789</v>
      </c>
      <c r="J342" s="229"/>
      <c r="K342" s="239"/>
      <c r="L342" s="229"/>
      <c r="M342" s="229">
        <f>M340+M341</f>
        <v>185939.44162241789</v>
      </c>
      <c r="N342" s="229"/>
      <c r="O342" s="229"/>
      <c r="P342" s="229"/>
      <c r="Q342" s="229"/>
      <c r="R342" s="92"/>
      <c r="S342" s="92"/>
      <c r="T342" s="92"/>
      <c r="U342" s="92"/>
      <c r="V342" s="92"/>
      <c r="W342" s="92"/>
      <c r="X342" s="92"/>
      <c r="Y342" s="92"/>
      <c r="Z342" s="92"/>
      <c r="AA342" s="92"/>
      <c r="AB342" s="92"/>
      <c r="AC342" s="92"/>
      <c r="AD342" s="92"/>
      <c r="AE342" s="92"/>
      <c r="AG342" s="115"/>
    </row>
    <row r="343" spans="1:33" hidden="1">
      <c r="A343" s="144"/>
      <c r="B343" s="144"/>
      <c r="C343" s="145"/>
      <c r="D343" s="222"/>
      <c r="E343" s="113"/>
      <c r="F343" s="113"/>
      <c r="G343" s="222"/>
      <c r="H343" s="144"/>
      <c r="I343" s="113"/>
      <c r="J343" s="113"/>
      <c r="K343" s="155"/>
      <c r="L343" s="113"/>
      <c r="M343" s="113"/>
      <c r="N343" s="113"/>
      <c r="O343" s="113"/>
      <c r="P343" s="113"/>
      <c r="Q343" s="113"/>
      <c r="R343" s="92"/>
      <c r="S343" s="92"/>
      <c r="T343" s="92"/>
      <c r="U343" s="92"/>
      <c r="V343" s="92"/>
      <c r="W343" s="92"/>
      <c r="X343" s="92"/>
      <c r="Y343" s="92"/>
      <c r="Z343" s="92"/>
      <c r="AA343" s="92"/>
      <c r="AB343" s="92"/>
      <c r="AC343" s="92"/>
      <c r="AD343" s="92"/>
      <c r="AE343" s="92"/>
      <c r="AG343" s="115"/>
    </row>
    <row r="344" spans="1:33" hidden="1">
      <c r="A344" s="143" t="s">
        <v>198</v>
      </c>
      <c r="B344" s="144"/>
      <c r="C344" s="144"/>
      <c r="D344" s="113"/>
      <c r="E344" s="113"/>
      <c r="F344" s="144" t="s">
        <v>10</v>
      </c>
      <c r="G344" s="113"/>
      <c r="H344" s="144"/>
      <c r="I344" s="144"/>
      <c r="J344" s="144"/>
      <c r="K344" s="113"/>
      <c r="L344" s="144"/>
      <c r="M344" s="144"/>
      <c r="N344" s="144"/>
      <c r="O344" s="144"/>
      <c r="P344" s="144"/>
      <c r="Q344" s="144"/>
      <c r="R344" s="92"/>
      <c r="S344" s="92"/>
      <c r="T344" s="92"/>
      <c r="U344" s="92"/>
      <c r="V344" s="92"/>
      <c r="W344" s="92"/>
      <c r="X344" s="92"/>
      <c r="Y344" s="92"/>
      <c r="Z344" s="92"/>
      <c r="AA344" s="92"/>
      <c r="AB344" s="92"/>
      <c r="AC344" s="92"/>
      <c r="AD344" s="92"/>
      <c r="AE344" s="92"/>
      <c r="AG344" s="115"/>
    </row>
    <row r="345" spans="1:33" hidden="1">
      <c r="A345" s="144" t="s">
        <v>195</v>
      </c>
      <c r="B345" s="144"/>
      <c r="C345" s="144"/>
      <c r="D345" s="113"/>
      <c r="E345" s="113"/>
      <c r="F345" s="144"/>
      <c r="G345" s="113"/>
      <c r="H345" s="144"/>
      <c r="I345" s="144"/>
      <c r="J345" s="144"/>
      <c r="K345" s="113"/>
      <c r="L345" s="144"/>
      <c r="M345" s="144"/>
      <c r="N345" s="144"/>
      <c r="O345" s="144"/>
      <c r="P345" s="144"/>
      <c r="Q345" s="144"/>
      <c r="R345" s="92"/>
      <c r="S345" s="92"/>
      <c r="T345" s="92"/>
      <c r="U345" s="92"/>
      <c r="V345" s="92"/>
      <c r="W345" s="92"/>
      <c r="X345" s="92"/>
      <c r="Y345" s="92"/>
      <c r="Z345" s="92"/>
      <c r="AA345" s="92"/>
      <c r="AB345" s="92"/>
      <c r="AC345" s="92"/>
      <c r="AD345" s="92"/>
      <c r="AE345" s="92"/>
      <c r="AG345" s="115"/>
    </row>
    <row r="346" spans="1:33" hidden="1">
      <c r="A346" s="144"/>
      <c r="B346" s="144"/>
      <c r="C346" s="144"/>
      <c r="D346" s="113"/>
      <c r="E346" s="113"/>
      <c r="F346" s="144"/>
      <c r="G346" s="113"/>
      <c r="H346" s="144"/>
      <c r="I346" s="144"/>
      <c r="J346" s="144"/>
      <c r="K346" s="113"/>
      <c r="L346" s="144"/>
      <c r="M346" s="144"/>
      <c r="N346" s="144"/>
      <c r="O346" s="144"/>
      <c r="P346" s="144"/>
      <c r="Q346" s="144"/>
      <c r="R346" s="92"/>
      <c r="S346" s="92"/>
      <c r="T346" s="92"/>
      <c r="U346" s="92"/>
      <c r="V346" s="92"/>
      <c r="W346" s="92"/>
      <c r="X346" s="92"/>
      <c r="Y346" s="92"/>
      <c r="Z346" s="92"/>
      <c r="AA346" s="92"/>
      <c r="AB346" s="92"/>
      <c r="AC346" s="92"/>
      <c r="AD346" s="92"/>
      <c r="AE346" s="92"/>
      <c r="AG346" s="115"/>
    </row>
    <row r="347" spans="1:33" hidden="1">
      <c r="A347" s="144" t="s">
        <v>173</v>
      </c>
      <c r="B347" s="144"/>
      <c r="C347" s="197"/>
      <c r="D347" s="113"/>
      <c r="E347" s="113"/>
      <c r="F347" s="144"/>
      <c r="G347" s="113"/>
      <c r="H347" s="144"/>
      <c r="I347" s="144"/>
      <c r="J347" s="144"/>
      <c r="K347" s="113"/>
      <c r="L347" s="144"/>
      <c r="M347" s="144"/>
      <c r="N347" s="144"/>
      <c r="O347" s="144"/>
      <c r="P347" s="144"/>
      <c r="Q347" s="144"/>
      <c r="R347" s="92"/>
      <c r="S347" s="92"/>
      <c r="T347" s="92"/>
      <c r="U347" s="92"/>
      <c r="V347" s="92"/>
      <c r="W347" s="92"/>
      <c r="X347" s="92"/>
      <c r="Y347" s="92"/>
      <c r="Z347" s="92"/>
      <c r="AA347" s="92"/>
      <c r="AB347" s="92"/>
      <c r="AC347" s="92"/>
      <c r="AD347" s="92"/>
      <c r="AE347" s="92"/>
      <c r="AG347" s="115"/>
    </row>
    <row r="348" spans="1:33" hidden="1">
      <c r="A348" s="144" t="s">
        <v>199</v>
      </c>
      <c r="B348" s="144"/>
      <c r="C348" s="197">
        <v>3983.5574873188079</v>
      </c>
      <c r="D348" s="154">
        <v>8.7100000000000009</v>
      </c>
      <c r="E348" s="198"/>
      <c r="F348" s="113">
        <f>ROUND(D348*$C348,0)</f>
        <v>34697</v>
      </c>
      <c r="G348" s="154">
        <f>$G$165</f>
        <v>9.76</v>
      </c>
      <c r="H348" s="200"/>
      <c r="I348" s="113">
        <f>ROUND(G348*$C348,0)</f>
        <v>38880</v>
      </c>
      <c r="J348" s="113"/>
      <c r="K348" s="154">
        <f>$K$165</f>
        <v>9.99</v>
      </c>
      <c r="L348" s="113"/>
      <c r="M348" s="113">
        <f>ROUND(K348*$C348,0)</f>
        <v>39796</v>
      </c>
      <c r="N348" s="113"/>
      <c r="O348" s="113"/>
      <c r="P348" s="113"/>
      <c r="Q348" s="113"/>
      <c r="R348" s="92"/>
      <c r="S348" s="92"/>
      <c r="T348" s="92"/>
      <c r="U348" s="92"/>
      <c r="V348" s="92"/>
      <c r="W348" s="92"/>
      <c r="X348" s="92"/>
      <c r="Y348" s="92"/>
      <c r="Z348" s="92"/>
      <c r="AA348" s="92"/>
      <c r="AB348" s="92"/>
      <c r="AC348" s="92"/>
      <c r="AD348" s="92"/>
      <c r="AE348" s="92"/>
      <c r="AG348" s="115"/>
    </row>
    <row r="349" spans="1:33" hidden="1">
      <c r="A349" s="144" t="s">
        <v>171</v>
      </c>
      <c r="B349" s="144"/>
      <c r="C349" s="197">
        <v>0</v>
      </c>
      <c r="D349" s="154">
        <v>12.98</v>
      </c>
      <c r="E349" s="202"/>
      <c r="F349" s="113">
        <f>ROUND(D349*$C349,0)</f>
        <v>0</v>
      </c>
      <c r="G349" s="154">
        <f>$G$166</f>
        <v>14.54</v>
      </c>
      <c r="H349" s="203"/>
      <c r="I349" s="113">
        <f t="shared" ref="I349:I350" si="44">ROUND(G349*$C349,0)</f>
        <v>0</v>
      </c>
      <c r="J349" s="113"/>
      <c r="K349" s="154">
        <f>$K$166</f>
        <v>14.89</v>
      </c>
      <c r="L349" s="113"/>
      <c r="M349" s="113">
        <f t="shared" ref="M349:M350" si="45">ROUND(K349*$C349,0)</f>
        <v>0</v>
      </c>
      <c r="N349" s="113"/>
      <c r="O349" s="113"/>
      <c r="P349" s="113"/>
      <c r="Q349" s="113"/>
      <c r="R349" s="92"/>
      <c r="S349" s="92"/>
      <c r="T349" s="92"/>
      <c r="U349" s="92"/>
      <c r="V349" s="92"/>
      <c r="W349" s="92"/>
      <c r="X349" s="92"/>
      <c r="Y349" s="92"/>
      <c r="Z349" s="92"/>
      <c r="AA349" s="92"/>
      <c r="AB349" s="92"/>
      <c r="AC349" s="92"/>
      <c r="AD349" s="92"/>
      <c r="AE349" s="92"/>
      <c r="AG349" s="115"/>
    </row>
    <row r="350" spans="1:33" hidden="1">
      <c r="A350" s="144" t="s">
        <v>172</v>
      </c>
      <c r="B350" s="144"/>
      <c r="C350" s="197">
        <v>0</v>
      </c>
      <c r="D350" s="154">
        <v>0.92</v>
      </c>
      <c r="E350" s="202"/>
      <c r="F350" s="113">
        <f>ROUND(D350*$C350,0)</f>
        <v>0</v>
      </c>
      <c r="G350" s="154">
        <f>$G$167</f>
        <v>1.02</v>
      </c>
      <c r="H350" s="203"/>
      <c r="I350" s="113">
        <f t="shared" si="44"/>
        <v>0</v>
      </c>
      <c r="J350" s="113"/>
      <c r="K350" s="154">
        <f>$K$167</f>
        <v>1.04</v>
      </c>
      <c r="L350" s="113"/>
      <c r="M350" s="113">
        <f t="shared" si="45"/>
        <v>0</v>
      </c>
      <c r="N350" s="113"/>
      <c r="O350" s="113"/>
      <c r="P350" s="113"/>
      <c r="Q350" s="113"/>
      <c r="R350" s="92"/>
      <c r="S350" s="92"/>
      <c r="T350" s="92"/>
      <c r="U350" s="92"/>
      <c r="V350" s="92"/>
      <c r="W350" s="92"/>
      <c r="X350" s="92"/>
      <c r="Y350" s="92"/>
      <c r="Z350" s="92"/>
      <c r="AA350" s="92"/>
      <c r="AB350" s="92"/>
      <c r="AC350" s="92"/>
      <c r="AD350" s="92"/>
      <c r="AE350" s="92"/>
      <c r="AG350" s="115"/>
    </row>
    <row r="351" spans="1:33" hidden="1">
      <c r="A351" s="144" t="s">
        <v>174</v>
      </c>
      <c r="B351" s="144"/>
      <c r="C351" s="197">
        <f>SUM(C348:C349)</f>
        <v>3983.5574873188079</v>
      </c>
      <c r="D351" s="154"/>
      <c r="E351" s="198"/>
      <c r="F351" s="113"/>
      <c r="G351" s="154"/>
      <c r="H351" s="200"/>
      <c r="I351" s="113"/>
      <c r="J351" s="113"/>
      <c r="K351" s="201"/>
      <c r="L351" s="113"/>
      <c r="M351" s="113"/>
      <c r="N351" s="113"/>
      <c r="O351" s="113"/>
      <c r="P351" s="113"/>
      <c r="Q351" s="113"/>
      <c r="R351" s="92"/>
      <c r="S351" s="92"/>
      <c r="T351" s="92"/>
      <c r="U351" s="92"/>
      <c r="V351" s="92"/>
      <c r="W351" s="92"/>
      <c r="X351" s="92"/>
      <c r="Y351" s="92"/>
      <c r="Z351" s="92"/>
      <c r="AA351" s="92"/>
      <c r="AB351" s="92"/>
      <c r="AC351" s="92"/>
      <c r="AD351" s="92"/>
      <c r="AE351" s="92"/>
      <c r="AG351" s="115"/>
    </row>
    <row r="352" spans="1:33" hidden="1">
      <c r="A352" s="144" t="s">
        <v>126</v>
      </c>
      <c r="B352" s="144"/>
      <c r="C352" s="197">
        <v>1401.1000000000033</v>
      </c>
      <c r="D352" s="154"/>
      <c r="E352" s="198"/>
      <c r="F352" s="113"/>
      <c r="H352" s="200"/>
      <c r="I352" s="113"/>
      <c r="J352" s="113"/>
      <c r="L352" s="113"/>
      <c r="M352" s="113"/>
      <c r="N352" s="113"/>
      <c r="O352" s="113"/>
      <c r="P352" s="113"/>
      <c r="Q352" s="113"/>
      <c r="R352" s="92"/>
      <c r="S352" s="92"/>
      <c r="T352" s="92"/>
      <c r="U352" s="92"/>
      <c r="V352" s="92"/>
      <c r="W352" s="92"/>
      <c r="X352" s="92"/>
      <c r="Y352" s="92"/>
      <c r="Z352" s="92"/>
      <c r="AA352" s="92"/>
      <c r="AB352" s="92"/>
      <c r="AC352" s="92"/>
      <c r="AD352" s="92"/>
      <c r="AE352" s="92"/>
      <c r="AG352" s="115"/>
    </row>
    <row r="353" spans="1:33" hidden="1">
      <c r="A353" s="144" t="s">
        <v>175</v>
      </c>
      <c r="B353" s="144"/>
      <c r="C353" s="197">
        <v>0</v>
      </c>
      <c r="D353" s="222">
        <v>3.4</v>
      </c>
      <c r="E353" s="200"/>
      <c r="F353" s="113">
        <f>ROUND(D353*$C353,0)</f>
        <v>0</v>
      </c>
      <c r="G353" s="154">
        <f>$G$170</f>
        <v>3.7</v>
      </c>
      <c r="H353" s="200"/>
      <c r="I353" s="113">
        <f>ROUND(G353*C353,0)</f>
        <v>0</v>
      </c>
      <c r="J353" s="113"/>
      <c r="K353" s="154">
        <f>$K$170</f>
        <v>3.8</v>
      </c>
      <c r="L353" s="113"/>
      <c r="M353" s="113">
        <f>ROUND(K353*C353,0)</f>
        <v>0</v>
      </c>
      <c r="N353" s="113"/>
      <c r="O353" s="113"/>
      <c r="P353" s="113"/>
      <c r="Q353" s="113"/>
      <c r="R353" s="92"/>
      <c r="S353" s="92"/>
      <c r="T353" s="92"/>
      <c r="U353" s="92"/>
      <c r="V353" s="92"/>
      <c r="W353" s="92"/>
      <c r="X353" s="92"/>
      <c r="Y353" s="92"/>
      <c r="Z353" s="92"/>
      <c r="AA353" s="92"/>
      <c r="AB353" s="92"/>
      <c r="AC353" s="92"/>
      <c r="AD353" s="92"/>
      <c r="AE353" s="92"/>
      <c r="AG353" s="115"/>
    </row>
    <row r="354" spans="1:33" hidden="1">
      <c r="A354" s="144" t="s">
        <v>176</v>
      </c>
      <c r="B354" s="144"/>
      <c r="C354" s="197">
        <v>1205594.7942953119</v>
      </c>
      <c r="D354" s="159">
        <v>9.766</v>
      </c>
      <c r="E354" s="200" t="s">
        <v>144</v>
      </c>
      <c r="F354" s="113">
        <f>ROUND(D354*$C354/100,0)</f>
        <v>117738</v>
      </c>
      <c r="G354" s="159">
        <f>$G$171</f>
        <v>10.628</v>
      </c>
      <c r="H354" s="200" t="s">
        <v>144</v>
      </c>
      <c r="I354" s="113">
        <f>ROUND(G354*C354/100,0)</f>
        <v>128131</v>
      </c>
      <c r="J354" s="113"/>
      <c r="K354" s="159">
        <f>$K$171</f>
        <v>10.878</v>
      </c>
      <c r="L354" s="113"/>
      <c r="M354" s="113">
        <f>ROUND(K354*C354/100,0)</f>
        <v>131145</v>
      </c>
      <c r="N354" s="113"/>
      <c r="O354" s="113"/>
      <c r="P354" s="113"/>
      <c r="Q354" s="113"/>
      <c r="R354" s="92"/>
      <c r="S354" s="92"/>
      <c r="T354" s="92"/>
      <c r="U354" s="92"/>
      <c r="V354" s="92"/>
      <c r="W354" s="92"/>
      <c r="X354" s="92"/>
      <c r="Y354" s="92"/>
      <c r="Z354" s="92"/>
      <c r="AA354" s="92"/>
      <c r="AB354" s="92"/>
      <c r="AC354" s="92"/>
      <c r="AD354" s="92"/>
      <c r="AE354" s="92"/>
      <c r="AG354" s="115"/>
    </row>
    <row r="355" spans="1:33" hidden="1">
      <c r="A355" s="144" t="s">
        <v>177</v>
      </c>
      <c r="B355" s="145"/>
      <c r="C355" s="197">
        <v>64875</v>
      </c>
      <c r="D355" s="159">
        <v>6.7460000000000004</v>
      </c>
      <c r="E355" s="200" t="s">
        <v>144</v>
      </c>
      <c r="F355" s="113">
        <f>ROUND(D355*$C355/100,0)</f>
        <v>4376</v>
      </c>
      <c r="G355" s="159">
        <f>$G$172</f>
        <v>7.3410000000000002</v>
      </c>
      <c r="H355" s="200" t="s">
        <v>144</v>
      </c>
      <c r="I355" s="113">
        <f t="shared" ref="I355:I357" si="46">ROUND(G355*C355/100,0)</f>
        <v>4762</v>
      </c>
      <c r="J355" s="113"/>
      <c r="K355" s="159">
        <f>$K$172</f>
        <v>7.5140000000000002</v>
      </c>
      <c r="L355" s="113"/>
      <c r="M355" s="113">
        <f>ROUND(K355*C355/100,0)</f>
        <v>4875</v>
      </c>
      <c r="N355" s="113"/>
      <c r="O355" s="113"/>
      <c r="P355" s="113"/>
      <c r="Q355" s="113"/>
      <c r="R355" s="92"/>
      <c r="S355" s="92"/>
      <c r="T355" s="92"/>
      <c r="U355" s="92"/>
      <c r="V355" s="92"/>
      <c r="W355" s="92"/>
      <c r="X355" s="92"/>
      <c r="Y355" s="92"/>
      <c r="Z355" s="92"/>
      <c r="AA355" s="92"/>
      <c r="AB355" s="92"/>
      <c r="AC355" s="92"/>
      <c r="AD355" s="92"/>
      <c r="AE355" s="92"/>
      <c r="AG355" s="115"/>
    </row>
    <row r="356" spans="1:33" hidden="1">
      <c r="A356" s="144" t="s">
        <v>178</v>
      </c>
      <c r="B356" s="144"/>
      <c r="C356" s="197">
        <v>0</v>
      </c>
      <c r="D356" s="159">
        <v>5.8120000000000003</v>
      </c>
      <c r="E356" s="200" t="s">
        <v>144</v>
      </c>
      <c r="F356" s="113">
        <f>ROUND(D356*$C356/100,0)</f>
        <v>0</v>
      </c>
      <c r="G356" s="159">
        <f>$G$173</f>
        <v>6.3240000000000007</v>
      </c>
      <c r="H356" s="200" t="s">
        <v>144</v>
      </c>
      <c r="I356" s="113">
        <f t="shared" si="46"/>
        <v>0</v>
      </c>
      <c r="J356" s="113"/>
      <c r="K356" s="159">
        <f>$K$173</f>
        <v>6.4720000000000004</v>
      </c>
      <c r="L356" s="113"/>
      <c r="M356" s="113">
        <f>ROUND(K356*C356/100,0)</f>
        <v>0</v>
      </c>
      <c r="N356" s="113"/>
      <c r="O356" s="113"/>
      <c r="P356" s="113"/>
      <c r="Q356" s="113"/>
      <c r="R356" s="92"/>
      <c r="S356" s="92"/>
      <c r="T356" s="92"/>
      <c r="U356" s="92"/>
      <c r="V356" s="92"/>
      <c r="W356" s="92"/>
      <c r="X356" s="92"/>
      <c r="Y356" s="92"/>
      <c r="Z356" s="92"/>
      <c r="AA356" s="92"/>
      <c r="AB356" s="92"/>
      <c r="AC356" s="92"/>
      <c r="AD356" s="92"/>
      <c r="AE356" s="92"/>
      <c r="AG356" s="115"/>
    </row>
    <row r="357" spans="1:33" hidden="1">
      <c r="A357" s="144" t="s">
        <v>179</v>
      </c>
      <c r="B357" s="144"/>
      <c r="C357" s="197">
        <v>0</v>
      </c>
      <c r="D357" s="208">
        <v>56</v>
      </c>
      <c r="E357" s="198" t="s">
        <v>144</v>
      </c>
      <c r="F357" s="113">
        <f>ROUND(D357*$C357/100,0)</f>
        <v>0</v>
      </c>
      <c r="G357" s="233">
        <f>$G$174</f>
        <v>57</v>
      </c>
      <c r="H357" s="200" t="s">
        <v>144</v>
      </c>
      <c r="I357" s="113">
        <f t="shared" si="46"/>
        <v>0</v>
      </c>
      <c r="J357" s="113"/>
      <c r="K357" s="233">
        <f>$K$174</f>
        <v>58</v>
      </c>
      <c r="L357" s="113"/>
      <c r="M357" s="113">
        <f>ROUND(K357*C357/100,0)</f>
        <v>0</v>
      </c>
      <c r="N357" s="113"/>
      <c r="O357" s="113"/>
      <c r="P357" s="113"/>
      <c r="Q357" s="113"/>
      <c r="R357" s="92"/>
      <c r="S357" s="92"/>
      <c r="T357" s="92"/>
      <c r="U357" s="92"/>
      <c r="V357" s="92"/>
      <c r="W357" s="92"/>
      <c r="X357" s="92"/>
      <c r="Y357" s="92"/>
      <c r="Z357" s="92"/>
      <c r="AA357" s="92"/>
      <c r="AB357" s="92"/>
      <c r="AC357" s="92"/>
      <c r="AD357" s="92"/>
      <c r="AE357" s="92"/>
      <c r="AG357" s="115"/>
    </row>
    <row r="358" spans="1:33" hidden="1">
      <c r="A358" s="214" t="s">
        <v>186</v>
      </c>
      <c r="B358" s="144"/>
      <c r="C358" s="197"/>
      <c r="D358" s="215">
        <v>-0.01</v>
      </c>
      <c r="E358" s="198"/>
      <c r="F358" s="113"/>
      <c r="G358" s="234">
        <v>-0.01</v>
      </c>
      <c r="H358" s="200"/>
      <c r="I358" s="113"/>
      <c r="J358" s="113"/>
      <c r="K358" s="234">
        <v>-0.01</v>
      </c>
      <c r="L358" s="113"/>
      <c r="M358" s="113"/>
      <c r="N358" s="113"/>
      <c r="O358" s="113"/>
      <c r="P358" s="113"/>
      <c r="Q358" s="113"/>
      <c r="R358" s="92"/>
      <c r="S358" s="92"/>
      <c r="T358" s="92"/>
      <c r="U358" s="92"/>
      <c r="V358" s="92"/>
      <c r="W358" s="92"/>
      <c r="X358" s="92"/>
      <c r="Y358" s="92"/>
      <c r="Z358" s="92"/>
      <c r="AA358" s="92"/>
      <c r="AB358" s="92"/>
      <c r="AC358" s="92"/>
      <c r="AD358" s="92"/>
      <c r="AE358" s="92"/>
      <c r="AG358" s="115"/>
    </row>
    <row r="359" spans="1:33" hidden="1">
      <c r="A359" s="144" t="s">
        <v>170</v>
      </c>
      <c r="B359" s="144"/>
      <c r="C359" s="197">
        <v>0</v>
      </c>
      <c r="D359" s="217">
        <v>8.7100000000000009</v>
      </c>
      <c r="E359" s="198"/>
      <c r="F359" s="113">
        <f>-ROUND(D359*$C359/100,0)</f>
        <v>0</v>
      </c>
      <c r="G359" s="217">
        <f>$G$182</f>
        <v>9.76</v>
      </c>
      <c r="H359" s="198"/>
      <c r="I359" s="113">
        <f>-ROUND(G359*$C359/100,0)</f>
        <v>0</v>
      </c>
      <c r="J359" s="113"/>
      <c r="K359" s="217">
        <f>$K$182</f>
        <v>9.99</v>
      </c>
      <c r="L359" s="113"/>
      <c r="M359" s="113">
        <f>-ROUND(K359*$C359/100,0)</f>
        <v>0</v>
      </c>
      <c r="N359" s="113"/>
      <c r="O359" s="113"/>
      <c r="P359" s="113"/>
      <c r="Q359" s="113"/>
      <c r="R359" s="92"/>
      <c r="S359" s="92"/>
      <c r="T359" s="92"/>
      <c r="U359" s="92"/>
      <c r="V359" s="92"/>
      <c r="W359" s="92"/>
      <c r="X359" s="92"/>
      <c r="Y359" s="92"/>
      <c r="Z359" s="92"/>
      <c r="AA359" s="92"/>
      <c r="AB359" s="92"/>
      <c r="AC359" s="92"/>
      <c r="AD359" s="92"/>
      <c r="AE359" s="92"/>
      <c r="AG359" s="115"/>
    </row>
    <row r="360" spans="1:33" hidden="1">
      <c r="A360" s="144" t="s">
        <v>171</v>
      </c>
      <c r="B360" s="144"/>
      <c r="C360" s="197">
        <v>0</v>
      </c>
      <c r="D360" s="217">
        <v>12.98</v>
      </c>
      <c r="E360" s="198"/>
      <c r="F360" s="113">
        <f>-ROUND(D360*$C360/100,0)</f>
        <v>0</v>
      </c>
      <c r="G360" s="217">
        <f>$G$183</f>
        <v>14.54</v>
      </c>
      <c r="H360" s="198"/>
      <c r="I360" s="113">
        <f t="shared" ref="I360:I362" si="47">-ROUND(G360*$C360/100,0)</f>
        <v>0</v>
      </c>
      <c r="J360" s="113"/>
      <c r="K360" s="217">
        <f>$K$183</f>
        <v>14.89</v>
      </c>
      <c r="L360" s="113"/>
      <c r="M360" s="113">
        <f t="shared" ref="M360:M362" si="48">-ROUND(K360*$C360/100,0)</f>
        <v>0</v>
      </c>
      <c r="N360" s="113"/>
      <c r="O360" s="113"/>
      <c r="P360" s="113"/>
      <c r="Q360" s="113"/>
      <c r="R360" s="92"/>
      <c r="S360" s="92"/>
      <c r="T360" s="92"/>
      <c r="U360" s="92"/>
      <c r="V360" s="92"/>
      <c r="W360" s="92"/>
      <c r="X360" s="92"/>
      <c r="Y360" s="92"/>
      <c r="Z360" s="92"/>
      <c r="AA360" s="92"/>
      <c r="AB360" s="92"/>
      <c r="AC360" s="92"/>
      <c r="AD360" s="92"/>
      <c r="AE360" s="92"/>
      <c r="AG360" s="115"/>
    </row>
    <row r="361" spans="1:33" hidden="1">
      <c r="A361" s="144" t="s">
        <v>187</v>
      </c>
      <c r="B361" s="144"/>
      <c r="C361" s="197">
        <v>0</v>
      </c>
      <c r="D361" s="217">
        <v>0.92</v>
      </c>
      <c r="E361" s="198"/>
      <c r="F361" s="113">
        <f>-ROUND(D361*$C361/100,0)</f>
        <v>0</v>
      </c>
      <c r="G361" s="217">
        <f>$G$184</f>
        <v>1.02</v>
      </c>
      <c r="H361" s="198"/>
      <c r="I361" s="113">
        <f t="shared" si="47"/>
        <v>0</v>
      </c>
      <c r="J361" s="113"/>
      <c r="K361" s="217">
        <f>$K$184</f>
        <v>1.04</v>
      </c>
      <c r="L361" s="113"/>
      <c r="M361" s="113">
        <f t="shared" si="48"/>
        <v>0</v>
      </c>
      <c r="N361" s="113"/>
      <c r="O361" s="113"/>
      <c r="P361" s="113"/>
      <c r="Q361" s="113"/>
      <c r="R361" s="92"/>
      <c r="S361" s="92"/>
      <c r="T361" s="92"/>
      <c r="U361" s="92"/>
      <c r="V361" s="92"/>
      <c r="W361" s="92"/>
      <c r="X361" s="92"/>
      <c r="Y361" s="92"/>
      <c r="Z361" s="92"/>
      <c r="AA361" s="92"/>
      <c r="AB361" s="92"/>
      <c r="AC361" s="92"/>
      <c r="AD361" s="92"/>
      <c r="AE361" s="92"/>
      <c r="AG361" s="115"/>
    </row>
    <row r="362" spans="1:33" hidden="1">
      <c r="A362" s="144" t="s">
        <v>188</v>
      </c>
      <c r="B362" s="144"/>
      <c r="C362" s="197">
        <v>0</v>
      </c>
      <c r="D362" s="217">
        <v>3.4</v>
      </c>
      <c r="E362" s="200"/>
      <c r="F362" s="113">
        <f>-ROUND(D362*$C362/100,0)</f>
        <v>0</v>
      </c>
      <c r="G362" s="217">
        <f>$G$185</f>
        <v>3.7</v>
      </c>
      <c r="H362" s="200"/>
      <c r="I362" s="113">
        <f t="shared" si="47"/>
        <v>0</v>
      </c>
      <c r="J362" s="113"/>
      <c r="K362" s="217">
        <f>$K$185</f>
        <v>3.8</v>
      </c>
      <c r="L362" s="113"/>
      <c r="M362" s="113">
        <f t="shared" si="48"/>
        <v>0</v>
      </c>
      <c r="N362" s="113"/>
      <c r="O362" s="113"/>
      <c r="P362" s="113"/>
      <c r="Q362" s="113"/>
      <c r="R362" s="92"/>
      <c r="S362" s="92"/>
      <c r="T362" s="92"/>
      <c r="U362" s="92"/>
      <c r="V362" s="92"/>
      <c r="W362" s="92"/>
      <c r="X362" s="92"/>
      <c r="Y362" s="92"/>
      <c r="Z362" s="92"/>
      <c r="AA362" s="92"/>
      <c r="AB362" s="92"/>
      <c r="AC362" s="92"/>
      <c r="AD362" s="92"/>
      <c r="AE362" s="92"/>
      <c r="AG362" s="115"/>
    </row>
    <row r="363" spans="1:33" hidden="1">
      <c r="A363" s="144" t="s">
        <v>189</v>
      </c>
      <c r="B363" s="144"/>
      <c r="C363" s="197">
        <v>0</v>
      </c>
      <c r="D363" s="218">
        <v>9.766</v>
      </c>
      <c r="E363" s="200" t="s">
        <v>144</v>
      </c>
      <c r="F363" s="113">
        <f>ROUND(D363*$C363/100*D358,0)</f>
        <v>0</v>
      </c>
      <c r="G363" s="235">
        <f>$G$186</f>
        <v>10.628</v>
      </c>
      <c r="H363" s="200" t="s">
        <v>144</v>
      </c>
      <c r="I363" s="113">
        <f>ROUND(G363*$C363/100*G358,0)</f>
        <v>0</v>
      </c>
      <c r="J363" s="113"/>
      <c r="K363" s="235">
        <f>$K$186</f>
        <v>10.878</v>
      </c>
      <c r="L363" s="113"/>
      <c r="M363" s="113">
        <f>ROUND(K363*$C363/100*K358,0)</f>
        <v>0</v>
      </c>
      <c r="N363" s="113"/>
      <c r="O363" s="113"/>
      <c r="P363" s="113"/>
      <c r="Q363" s="113"/>
      <c r="R363" s="92"/>
      <c r="S363" s="92"/>
      <c r="T363" s="92"/>
      <c r="U363" s="92"/>
      <c r="V363" s="92"/>
      <c r="W363" s="92"/>
      <c r="X363" s="92"/>
      <c r="Y363" s="92"/>
      <c r="Z363" s="92"/>
      <c r="AA363" s="92"/>
      <c r="AB363" s="92"/>
      <c r="AC363" s="92"/>
      <c r="AD363" s="92"/>
      <c r="AE363" s="92"/>
      <c r="AG363" s="115"/>
    </row>
    <row r="364" spans="1:33" hidden="1">
      <c r="A364" s="144" t="s">
        <v>177</v>
      </c>
      <c r="B364" s="144"/>
      <c r="C364" s="197">
        <v>0</v>
      </c>
      <c r="D364" s="218">
        <v>6.7460000000000004</v>
      </c>
      <c r="E364" s="200" t="s">
        <v>144</v>
      </c>
      <c r="F364" s="113">
        <f>ROUND(D364*$C364/100*D358,0)</f>
        <v>0</v>
      </c>
      <c r="G364" s="236">
        <f>$G$187</f>
        <v>7.3410000000000002</v>
      </c>
      <c r="H364" s="200" t="s">
        <v>144</v>
      </c>
      <c r="I364" s="113">
        <f>ROUND(G364*$C364/100*G358,0)</f>
        <v>0</v>
      </c>
      <c r="J364" s="113"/>
      <c r="K364" s="236">
        <f>$K$187</f>
        <v>7.5140000000000002</v>
      </c>
      <c r="L364" s="113"/>
      <c r="M364" s="113">
        <f>ROUND(K364*$C364/100*K358,0)</f>
        <v>0</v>
      </c>
      <c r="N364" s="113"/>
      <c r="O364" s="113"/>
      <c r="P364" s="113"/>
      <c r="Q364" s="113"/>
      <c r="R364" s="92"/>
      <c r="S364" s="92"/>
      <c r="T364" s="92"/>
      <c r="U364" s="92"/>
      <c r="V364" s="92"/>
      <c r="W364" s="92"/>
      <c r="X364" s="92"/>
      <c r="Y364" s="92"/>
      <c r="Z364" s="92"/>
      <c r="AA364" s="92"/>
      <c r="AB364" s="92"/>
      <c r="AC364" s="92"/>
      <c r="AD364" s="92"/>
      <c r="AE364" s="92"/>
      <c r="AG364" s="115"/>
    </row>
    <row r="365" spans="1:33" hidden="1">
      <c r="A365" s="144" t="s">
        <v>178</v>
      </c>
      <c r="B365" s="144"/>
      <c r="C365" s="197">
        <v>0</v>
      </c>
      <c r="D365" s="218">
        <v>5.8120000000000003</v>
      </c>
      <c r="E365" s="200" t="s">
        <v>144</v>
      </c>
      <c r="F365" s="113">
        <f>ROUND(D365*$C365/100*D358,0)</f>
        <v>0</v>
      </c>
      <c r="G365" s="218">
        <f>$G$188</f>
        <v>6.3240000000000007</v>
      </c>
      <c r="H365" s="200" t="s">
        <v>144</v>
      </c>
      <c r="I365" s="113">
        <f>ROUND(G365*$C365/100*G358,0)</f>
        <v>0</v>
      </c>
      <c r="J365" s="113"/>
      <c r="K365" s="218">
        <f>$K$188</f>
        <v>6.4720000000000004</v>
      </c>
      <c r="L365" s="113"/>
      <c r="M365" s="113">
        <f>ROUND(K365*$C365/100*K358,0)</f>
        <v>0</v>
      </c>
      <c r="N365" s="113"/>
      <c r="O365" s="113"/>
      <c r="P365" s="113"/>
      <c r="Q365" s="113"/>
      <c r="R365" s="92"/>
      <c r="S365" s="92"/>
      <c r="T365" s="92"/>
      <c r="U365" s="92"/>
      <c r="V365" s="92"/>
      <c r="W365" s="92"/>
      <c r="X365" s="92"/>
      <c r="Y365" s="92"/>
      <c r="Z365" s="92"/>
      <c r="AA365" s="92"/>
      <c r="AB365" s="92"/>
      <c r="AC365" s="92"/>
      <c r="AD365" s="92"/>
      <c r="AE365" s="92"/>
      <c r="AG365" s="115"/>
    </row>
    <row r="366" spans="1:33" hidden="1">
      <c r="A366" s="144" t="s">
        <v>179</v>
      </c>
      <c r="B366" s="144"/>
      <c r="C366" s="197">
        <v>0</v>
      </c>
      <c r="D366" s="220">
        <v>56</v>
      </c>
      <c r="E366" s="200" t="s">
        <v>144</v>
      </c>
      <c r="F366" s="113">
        <f>ROUND(D366*$C366/100*D358,0)</f>
        <v>0</v>
      </c>
      <c r="G366" s="237">
        <f>$G$214</f>
        <v>57</v>
      </c>
      <c r="H366" s="200" t="s">
        <v>144</v>
      </c>
      <c r="I366" s="113">
        <f>ROUND(G366*$C366/100*G358,0)</f>
        <v>0</v>
      </c>
      <c r="J366" s="113"/>
      <c r="K366" s="237">
        <f>$K$214</f>
        <v>58</v>
      </c>
      <c r="L366" s="113"/>
      <c r="M366" s="113">
        <f>ROUND(K366*$C366/100*K358,0)</f>
        <v>0</v>
      </c>
      <c r="N366" s="113"/>
      <c r="O366" s="113"/>
      <c r="P366" s="113"/>
      <c r="Q366" s="113"/>
      <c r="R366" s="92"/>
      <c r="S366" s="92"/>
      <c r="T366" s="92"/>
      <c r="U366" s="92"/>
      <c r="V366" s="92"/>
      <c r="W366" s="92"/>
      <c r="X366" s="92"/>
      <c r="Y366" s="92"/>
      <c r="Z366" s="92"/>
      <c r="AA366" s="92"/>
      <c r="AB366" s="92"/>
      <c r="AC366" s="92"/>
      <c r="AD366" s="92"/>
      <c r="AE366" s="92"/>
      <c r="AG366" s="115"/>
    </row>
    <row r="367" spans="1:33" hidden="1">
      <c r="A367" s="144" t="s">
        <v>190</v>
      </c>
      <c r="B367" s="144"/>
      <c r="C367" s="197">
        <v>0</v>
      </c>
      <c r="D367" s="222">
        <v>60</v>
      </c>
      <c r="E367" s="198"/>
      <c r="F367" s="113">
        <f>ROUND(D367*$C367,0)</f>
        <v>0</v>
      </c>
      <c r="G367" s="154">
        <f>$G$190</f>
        <v>60</v>
      </c>
      <c r="H367" s="200"/>
      <c r="I367" s="113">
        <f>ROUND(G367*C367,0)</f>
        <v>0</v>
      </c>
      <c r="J367" s="113"/>
      <c r="K367" s="154">
        <f>$K$190</f>
        <v>60</v>
      </c>
      <c r="L367" s="113"/>
      <c r="M367" s="113">
        <f>ROUND(K367*C367,0)</f>
        <v>0</v>
      </c>
      <c r="N367" s="113"/>
      <c r="O367" s="113"/>
      <c r="P367" s="113"/>
      <c r="Q367" s="113"/>
      <c r="R367" s="92"/>
      <c r="S367" s="92"/>
      <c r="T367" s="92"/>
      <c r="U367" s="92"/>
      <c r="V367" s="92"/>
      <c r="W367" s="92"/>
      <c r="X367" s="92"/>
      <c r="Y367" s="92"/>
      <c r="Z367" s="92"/>
      <c r="AA367" s="92"/>
      <c r="AB367" s="92"/>
      <c r="AC367" s="92"/>
      <c r="AD367" s="92"/>
      <c r="AE367" s="92"/>
      <c r="AG367" s="115"/>
    </row>
    <row r="368" spans="1:33" hidden="1">
      <c r="A368" s="144" t="s">
        <v>191</v>
      </c>
      <c r="B368" s="144"/>
      <c r="C368" s="197">
        <v>0</v>
      </c>
      <c r="D368" s="223">
        <v>-30</v>
      </c>
      <c r="E368" s="198" t="s">
        <v>144</v>
      </c>
      <c r="F368" s="113">
        <f>ROUND(D368*$C368/100,0)</f>
        <v>0</v>
      </c>
      <c r="G368" s="223">
        <f>$G$191</f>
        <v>-30</v>
      </c>
      <c r="H368" s="200" t="s">
        <v>144</v>
      </c>
      <c r="I368" s="113">
        <f>ROUND(G368*C368/100,0)</f>
        <v>0</v>
      </c>
      <c r="J368" s="113"/>
      <c r="K368" s="223">
        <f>$K$191</f>
        <v>-30</v>
      </c>
      <c r="L368" s="113"/>
      <c r="M368" s="113">
        <f>ROUND(K368*C368/100,0)</f>
        <v>0</v>
      </c>
      <c r="N368" s="113"/>
      <c r="O368" s="113"/>
      <c r="P368" s="113"/>
      <c r="Q368" s="113"/>
      <c r="R368" s="92"/>
      <c r="S368" s="92"/>
      <c r="T368" s="92"/>
      <c r="U368" s="92"/>
      <c r="V368" s="92"/>
      <c r="W368" s="92"/>
      <c r="X368" s="92"/>
      <c r="Y368" s="92"/>
      <c r="Z368" s="92"/>
      <c r="AA368" s="92"/>
      <c r="AB368" s="92"/>
      <c r="AC368" s="92"/>
      <c r="AD368" s="92"/>
      <c r="AE368" s="92"/>
      <c r="AG368" s="115"/>
    </row>
    <row r="369" spans="1:33" hidden="1">
      <c r="A369" s="144" t="s">
        <v>157</v>
      </c>
      <c r="B369" s="144"/>
      <c r="C369" s="197">
        <f>SUM(C354:C356)</f>
        <v>1270469.7942953119</v>
      </c>
      <c r="D369" s="208"/>
      <c r="E369" s="113"/>
      <c r="F369" s="113">
        <f>SUM(F348:F368)</f>
        <v>156811</v>
      </c>
      <c r="G369" s="208"/>
      <c r="H369" s="200"/>
      <c r="I369" s="113">
        <f>SUM(I348:I368)</f>
        <v>171773</v>
      </c>
      <c r="J369" s="113"/>
      <c r="K369" s="242"/>
      <c r="L369" s="113"/>
      <c r="M369" s="113">
        <f>SUM(M348:M368)</f>
        <v>175816</v>
      </c>
      <c r="N369" s="113"/>
      <c r="O369" s="113"/>
      <c r="P369" s="113"/>
      <c r="Q369" s="113"/>
      <c r="R369" s="92"/>
      <c r="S369" s="92"/>
      <c r="T369" s="92"/>
      <c r="U369" s="92"/>
      <c r="V369" s="92"/>
      <c r="W369" s="92"/>
      <c r="X369" s="92"/>
      <c r="Y369" s="92"/>
      <c r="Z369" s="92"/>
      <c r="AA369" s="92"/>
      <c r="AB369" s="92"/>
      <c r="AC369" s="92"/>
      <c r="AD369" s="92"/>
      <c r="AE369" s="92"/>
      <c r="AG369" s="115"/>
    </row>
    <row r="370" spans="1:33" hidden="1">
      <c r="A370" s="144" t="s">
        <v>128</v>
      </c>
      <c r="B370" s="144"/>
      <c r="C370" s="241">
        <v>8762.5736653830463</v>
      </c>
      <c r="D370" s="133"/>
      <c r="E370" s="133"/>
      <c r="F370" s="225">
        <f>I370</f>
        <v>1323.3384329358348</v>
      </c>
      <c r="G370" s="133"/>
      <c r="H370" s="133"/>
      <c r="I370" s="225">
        <v>1323.3384329358348</v>
      </c>
      <c r="J370" s="199"/>
      <c r="K370" s="226"/>
      <c r="L370" s="199"/>
      <c r="M370" s="225">
        <v>1323.3384329358348</v>
      </c>
      <c r="N370" s="199"/>
      <c r="O370" s="199"/>
      <c r="P370" s="199"/>
      <c r="Q370" s="199"/>
      <c r="R370" s="92"/>
      <c r="S370" s="92"/>
      <c r="T370" s="92"/>
      <c r="U370" s="92"/>
      <c r="V370" s="92"/>
      <c r="W370" s="92"/>
      <c r="X370" s="92"/>
      <c r="Y370" s="92"/>
      <c r="Z370" s="92"/>
      <c r="AA370" s="92"/>
      <c r="AB370" s="92"/>
      <c r="AC370" s="92"/>
      <c r="AD370" s="92"/>
      <c r="AE370" s="92"/>
      <c r="AG370" s="115"/>
    </row>
    <row r="371" spans="1:33" ht="16.5" hidden="1" thickBot="1">
      <c r="A371" s="144" t="s">
        <v>158</v>
      </c>
      <c r="B371" s="144"/>
      <c r="C371" s="189">
        <f>SUM(C369:C370)</f>
        <v>1279232.3679606949</v>
      </c>
      <c r="D371" s="239"/>
      <c r="E371" s="228"/>
      <c r="F371" s="229">
        <f>F369+F370</f>
        <v>158134.33843293582</v>
      </c>
      <c r="G371" s="239"/>
      <c r="H371" s="230"/>
      <c r="I371" s="229">
        <f>I369+I370</f>
        <v>173096.33843293582</v>
      </c>
      <c r="J371" s="229"/>
      <c r="K371" s="239"/>
      <c r="L371" s="229"/>
      <c r="M371" s="229">
        <f>M369+M370</f>
        <v>177139.33843293582</v>
      </c>
      <c r="N371" s="229"/>
      <c r="O371" s="229"/>
      <c r="P371" s="229"/>
      <c r="Q371" s="229"/>
      <c r="R371" s="92"/>
      <c r="S371" s="92"/>
      <c r="T371" s="92"/>
      <c r="U371" s="92"/>
      <c r="V371" s="92"/>
      <c r="W371" s="92"/>
      <c r="X371" s="92"/>
      <c r="Y371" s="92"/>
      <c r="Z371" s="92"/>
      <c r="AA371" s="92"/>
      <c r="AB371" s="92"/>
      <c r="AC371" s="92"/>
      <c r="AD371" s="92"/>
      <c r="AE371" s="92"/>
      <c r="AG371" s="115"/>
    </row>
    <row r="372" spans="1:33" hidden="1">
      <c r="A372" s="144"/>
      <c r="B372" s="144"/>
      <c r="C372" s="145"/>
      <c r="D372" s="222"/>
      <c r="E372" s="113"/>
      <c r="F372" s="113"/>
      <c r="G372" s="222"/>
      <c r="H372" s="144"/>
      <c r="I372" s="113"/>
      <c r="J372" s="113"/>
      <c r="K372" s="155"/>
      <c r="L372" s="113"/>
      <c r="M372" s="113"/>
      <c r="N372" s="113"/>
      <c r="O372" s="113"/>
      <c r="P372" s="113"/>
      <c r="Q372" s="113"/>
      <c r="R372" s="92"/>
      <c r="S372" s="92"/>
      <c r="T372" s="92"/>
      <c r="U372" s="92"/>
      <c r="V372" s="92"/>
      <c r="W372" s="92"/>
      <c r="X372" s="92"/>
      <c r="Y372" s="92"/>
      <c r="Z372" s="92"/>
      <c r="AA372" s="92"/>
      <c r="AB372" s="92"/>
      <c r="AC372" s="92"/>
      <c r="AD372" s="92"/>
      <c r="AE372" s="92"/>
      <c r="AG372" s="115"/>
    </row>
    <row r="373" spans="1:33" hidden="1">
      <c r="A373" s="143" t="s">
        <v>198</v>
      </c>
      <c r="B373" s="144"/>
      <c r="C373" s="144"/>
      <c r="D373" s="113"/>
      <c r="E373" s="113"/>
      <c r="F373" s="144" t="s">
        <v>10</v>
      </c>
      <c r="G373" s="113"/>
      <c r="H373" s="144"/>
      <c r="I373" s="144"/>
      <c r="J373" s="144"/>
      <c r="K373" s="113"/>
      <c r="L373" s="144"/>
      <c r="M373" s="144"/>
      <c r="N373" s="144"/>
      <c r="O373" s="144"/>
      <c r="P373" s="144"/>
      <c r="Q373" s="144"/>
      <c r="R373" s="92"/>
      <c r="S373" s="92"/>
      <c r="T373" s="92"/>
      <c r="U373" s="92"/>
      <c r="V373" s="92"/>
      <c r="W373" s="92"/>
      <c r="X373" s="92"/>
      <c r="Y373" s="92"/>
      <c r="Z373" s="92"/>
      <c r="AA373" s="92"/>
      <c r="AB373" s="92"/>
      <c r="AC373" s="92"/>
      <c r="AD373" s="92"/>
      <c r="AE373" s="92"/>
      <c r="AG373" s="115"/>
    </row>
    <row r="374" spans="1:33" hidden="1">
      <c r="A374" s="144" t="s">
        <v>197</v>
      </c>
      <c r="B374" s="144"/>
      <c r="C374" s="144"/>
      <c r="D374" s="113"/>
      <c r="E374" s="113"/>
      <c r="F374" s="144"/>
      <c r="G374" s="113"/>
      <c r="H374" s="144"/>
      <c r="I374" s="144"/>
      <c r="J374" s="144"/>
      <c r="K374" s="113"/>
      <c r="L374" s="144"/>
      <c r="M374" s="144"/>
      <c r="N374" s="144"/>
      <c r="O374" s="144"/>
      <c r="P374" s="144"/>
      <c r="Q374" s="144"/>
      <c r="R374" s="92"/>
      <c r="S374" s="92"/>
      <c r="T374" s="92"/>
      <c r="U374" s="92"/>
      <c r="V374" s="92"/>
      <c r="W374" s="92"/>
      <c r="X374" s="92"/>
      <c r="Y374" s="92"/>
      <c r="Z374" s="92"/>
      <c r="AA374" s="92"/>
      <c r="AB374" s="92"/>
      <c r="AC374" s="92"/>
      <c r="AD374" s="92"/>
      <c r="AE374" s="92"/>
      <c r="AG374" s="115"/>
    </row>
    <row r="375" spans="1:33" hidden="1">
      <c r="A375" s="144"/>
      <c r="B375" s="144"/>
      <c r="C375" s="144"/>
      <c r="D375" s="113"/>
      <c r="E375" s="113"/>
      <c r="F375" s="144"/>
      <c r="G375" s="113"/>
      <c r="H375" s="144"/>
      <c r="I375" s="144"/>
      <c r="J375" s="144"/>
      <c r="K375" s="113"/>
      <c r="L375" s="144"/>
      <c r="M375" s="144"/>
      <c r="N375" s="144"/>
      <c r="O375" s="144"/>
      <c r="P375" s="144"/>
      <c r="Q375" s="144"/>
      <c r="R375" s="92"/>
      <c r="S375" s="92"/>
      <c r="T375" s="92"/>
      <c r="U375" s="92"/>
      <c r="V375" s="92"/>
      <c r="W375" s="92"/>
      <c r="X375" s="92"/>
      <c r="Y375" s="92"/>
      <c r="Z375" s="92"/>
      <c r="AA375" s="92"/>
      <c r="AB375" s="92"/>
      <c r="AC375" s="92"/>
      <c r="AD375" s="92"/>
      <c r="AE375" s="92"/>
      <c r="AG375" s="115"/>
    </row>
    <row r="376" spans="1:33" hidden="1">
      <c r="A376" s="144" t="s">
        <v>173</v>
      </c>
      <c r="B376" s="144"/>
      <c r="C376" s="197"/>
      <c r="D376" s="113"/>
      <c r="E376" s="113"/>
      <c r="F376" s="144"/>
      <c r="G376" s="113"/>
      <c r="H376" s="144"/>
      <c r="I376" s="144"/>
      <c r="J376" s="144"/>
      <c r="K376" s="113"/>
      <c r="L376" s="144"/>
      <c r="M376" s="144"/>
      <c r="N376" s="144"/>
      <c r="O376" s="144"/>
      <c r="P376" s="144"/>
      <c r="Q376" s="144"/>
      <c r="R376" s="92"/>
      <c r="S376" s="92"/>
      <c r="T376" s="92"/>
      <c r="U376" s="92"/>
      <c r="V376" s="92"/>
      <c r="W376" s="92"/>
      <c r="X376" s="92"/>
      <c r="Y376" s="92"/>
      <c r="Z376" s="92"/>
      <c r="AA376" s="92"/>
      <c r="AB376" s="92"/>
      <c r="AC376" s="92"/>
      <c r="AD376" s="92"/>
      <c r="AE376" s="92"/>
      <c r="AG376" s="115"/>
    </row>
    <row r="377" spans="1:33" hidden="1">
      <c r="A377" s="144" t="s">
        <v>199</v>
      </c>
      <c r="B377" s="144"/>
      <c r="C377" s="197">
        <v>515.53886098354405</v>
      </c>
      <c r="D377" s="154">
        <v>8.7100000000000009</v>
      </c>
      <c r="E377" s="198"/>
      <c r="F377" s="113">
        <f>ROUND(D377*$C377,0)</f>
        <v>4490</v>
      </c>
      <c r="G377" s="154">
        <f>$G$165</f>
        <v>9.76</v>
      </c>
      <c r="H377" s="200"/>
      <c r="I377" s="113">
        <f>ROUND(G377*$C377,0)</f>
        <v>5032</v>
      </c>
      <c r="J377" s="113"/>
      <c r="K377" s="154">
        <f>$K$165</f>
        <v>9.99</v>
      </c>
      <c r="L377" s="113"/>
      <c r="M377" s="113">
        <f>ROUND(K377*$C377,0)</f>
        <v>5150</v>
      </c>
      <c r="N377" s="113"/>
      <c r="O377" s="113"/>
      <c r="P377" s="113"/>
      <c r="Q377" s="113"/>
      <c r="R377" s="92"/>
      <c r="S377" s="92"/>
      <c r="T377" s="92"/>
      <c r="U377" s="92"/>
      <c r="V377" s="92"/>
      <c r="W377" s="92"/>
      <c r="X377" s="92"/>
      <c r="Y377" s="92"/>
      <c r="Z377" s="92"/>
      <c r="AA377" s="92"/>
      <c r="AB377" s="92"/>
      <c r="AC377" s="92"/>
      <c r="AD377" s="92"/>
      <c r="AE377" s="92"/>
      <c r="AG377" s="115"/>
    </row>
    <row r="378" spans="1:33" hidden="1">
      <c r="A378" s="144" t="s">
        <v>171</v>
      </c>
      <c r="B378" s="144"/>
      <c r="C378" s="197">
        <v>0</v>
      </c>
      <c r="D378" s="154">
        <v>12.98</v>
      </c>
      <c r="E378" s="202"/>
      <c r="F378" s="113">
        <f>ROUND(D378*$C378,0)</f>
        <v>0</v>
      </c>
      <c r="G378" s="154">
        <f>$G$166</f>
        <v>14.54</v>
      </c>
      <c r="H378" s="203"/>
      <c r="I378" s="113">
        <f t="shared" ref="I378:I379" si="49">ROUND(G378*$C378,0)</f>
        <v>0</v>
      </c>
      <c r="J378" s="113"/>
      <c r="K378" s="154">
        <f>$K$166</f>
        <v>14.89</v>
      </c>
      <c r="L378" s="113"/>
      <c r="M378" s="113">
        <f t="shared" ref="M378:M379" si="50">ROUND(K378*$C378,0)</f>
        <v>0</v>
      </c>
      <c r="N378" s="113"/>
      <c r="O378" s="113"/>
      <c r="P378" s="113"/>
      <c r="Q378" s="113"/>
      <c r="R378" s="92"/>
      <c r="S378" s="92"/>
      <c r="T378" s="92"/>
      <c r="U378" s="92"/>
      <c r="V378" s="92"/>
      <c r="W378" s="92"/>
      <c r="X378" s="92"/>
      <c r="Y378" s="92"/>
      <c r="Z378" s="92"/>
      <c r="AA378" s="92"/>
      <c r="AB378" s="92"/>
      <c r="AC378" s="92"/>
      <c r="AD378" s="92"/>
      <c r="AE378" s="92"/>
      <c r="AG378" s="115"/>
    </row>
    <row r="379" spans="1:33" hidden="1">
      <c r="A379" s="144" t="s">
        <v>172</v>
      </c>
      <c r="B379" s="144"/>
      <c r="C379" s="197">
        <v>0</v>
      </c>
      <c r="D379" s="154">
        <v>0.92</v>
      </c>
      <c r="E379" s="202"/>
      <c r="F379" s="113">
        <f>ROUND(D379*$C379,0)</f>
        <v>0</v>
      </c>
      <c r="G379" s="154">
        <f>$G$167</f>
        <v>1.02</v>
      </c>
      <c r="H379" s="203"/>
      <c r="I379" s="113">
        <f t="shared" si="49"/>
        <v>0</v>
      </c>
      <c r="J379" s="113"/>
      <c r="K379" s="154">
        <f>$K$167</f>
        <v>1.04</v>
      </c>
      <c r="L379" s="113"/>
      <c r="M379" s="113">
        <f t="shared" si="50"/>
        <v>0</v>
      </c>
      <c r="N379" s="113"/>
      <c r="O379" s="113"/>
      <c r="P379" s="113"/>
      <c r="Q379" s="113"/>
      <c r="R379" s="92"/>
      <c r="S379" s="92"/>
      <c r="T379" s="92"/>
      <c r="U379" s="92"/>
      <c r="V379" s="92"/>
      <c r="W379" s="92"/>
      <c r="X379" s="92"/>
      <c r="Y379" s="92"/>
      <c r="Z379" s="92"/>
      <c r="AA379" s="92"/>
      <c r="AB379" s="92"/>
      <c r="AC379" s="92"/>
      <c r="AD379" s="92"/>
      <c r="AE379" s="92"/>
      <c r="AG379" s="115"/>
    </row>
    <row r="380" spans="1:33" hidden="1">
      <c r="A380" s="144" t="s">
        <v>174</v>
      </c>
      <c r="B380" s="144"/>
      <c r="C380" s="197">
        <f>SUM(C377:C378)</f>
        <v>515.53886098354405</v>
      </c>
      <c r="D380" s="154"/>
      <c r="E380" s="198"/>
      <c r="F380" s="113"/>
      <c r="G380" s="154"/>
      <c r="H380" s="200"/>
      <c r="I380" s="113"/>
      <c r="J380" s="113"/>
      <c r="K380" s="201"/>
      <c r="L380" s="113"/>
      <c r="M380" s="113"/>
      <c r="N380" s="113"/>
      <c r="O380" s="113"/>
      <c r="P380" s="113"/>
      <c r="Q380" s="113"/>
      <c r="R380" s="92"/>
      <c r="S380" s="92"/>
      <c r="T380" s="92"/>
      <c r="U380" s="92"/>
      <c r="V380" s="92"/>
      <c r="W380" s="92"/>
      <c r="X380" s="92"/>
      <c r="Y380" s="92"/>
      <c r="Z380" s="92"/>
      <c r="AA380" s="92"/>
      <c r="AB380" s="92"/>
      <c r="AC380" s="92"/>
      <c r="AD380" s="92"/>
      <c r="AE380" s="92"/>
      <c r="AG380" s="115"/>
    </row>
    <row r="381" spans="1:33" hidden="1">
      <c r="A381" s="144" t="s">
        <v>126</v>
      </c>
      <c r="B381" s="144"/>
      <c r="C381" s="197">
        <v>48</v>
      </c>
      <c r="D381" s="154"/>
      <c r="E381" s="198"/>
      <c r="F381" s="113"/>
      <c r="H381" s="200"/>
      <c r="I381" s="113"/>
      <c r="J381" s="113"/>
      <c r="L381" s="113"/>
      <c r="M381" s="113"/>
      <c r="N381" s="113"/>
      <c r="O381" s="113"/>
      <c r="P381" s="113"/>
      <c r="Q381" s="113"/>
      <c r="R381" s="92"/>
      <c r="S381" s="92"/>
      <c r="T381" s="92"/>
      <c r="U381" s="92"/>
      <c r="V381" s="92"/>
      <c r="W381" s="92"/>
      <c r="X381" s="92"/>
      <c r="Y381" s="92"/>
      <c r="Z381" s="92"/>
      <c r="AA381" s="92"/>
      <c r="AB381" s="92"/>
      <c r="AC381" s="92"/>
      <c r="AD381" s="92"/>
      <c r="AE381" s="92"/>
      <c r="AG381" s="115"/>
    </row>
    <row r="382" spans="1:33" hidden="1">
      <c r="A382" s="144" t="s">
        <v>175</v>
      </c>
      <c r="B382" s="144"/>
      <c r="C382" s="197">
        <v>0</v>
      </c>
      <c r="D382" s="222">
        <v>3.4</v>
      </c>
      <c r="E382" s="200"/>
      <c r="F382" s="113">
        <f>ROUND(D382*$C382,0)</f>
        <v>0</v>
      </c>
      <c r="G382" s="154">
        <f>$G$170</f>
        <v>3.7</v>
      </c>
      <c r="H382" s="200"/>
      <c r="I382" s="113">
        <f>ROUND(G382*C382,0)</f>
        <v>0</v>
      </c>
      <c r="J382" s="113"/>
      <c r="K382" s="154">
        <f>$K$170</f>
        <v>3.8</v>
      </c>
      <c r="L382" s="113"/>
      <c r="M382" s="113">
        <f>ROUND(K382*C382,0)</f>
        <v>0</v>
      </c>
      <c r="N382" s="113"/>
      <c r="O382" s="113"/>
      <c r="P382" s="113"/>
      <c r="Q382" s="113"/>
      <c r="R382" s="92"/>
      <c r="S382" s="92"/>
      <c r="T382" s="92"/>
      <c r="U382" s="92"/>
      <c r="V382" s="92"/>
      <c r="W382" s="92"/>
      <c r="X382" s="92"/>
      <c r="Y382" s="92"/>
      <c r="Z382" s="92"/>
      <c r="AA382" s="92"/>
      <c r="AB382" s="92"/>
      <c r="AC382" s="92"/>
      <c r="AD382" s="92"/>
      <c r="AE382" s="92"/>
      <c r="AG382" s="115"/>
    </row>
    <row r="383" spans="1:33" hidden="1">
      <c r="A383" s="144" t="s">
        <v>176</v>
      </c>
      <c r="B383" s="144"/>
      <c r="C383" s="197">
        <v>33312</v>
      </c>
      <c r="D383" s="159">
        <v>9.766</v>
      </c>
      <c r="E383" s="200" t="s">
        <v>144</v>
      </c>
      <c r="F383" s="113">
        <f>ROUND(D383*$C383/100,0)</f>
        <v>3253</v>
      </c>
      <c r="G383" s="159">
        <f>$G$171</f>
        <v>10.628</v>
      </c>
      <c r="H383" s="200" t="s">
        <v>144</v>
      </c>
      <c r="I383" s="113">
        <f>ROUND(G383*C383/100,0)</f>
        <v>3540</v>
      </c>
      <c r="J383" s="113"/>
      <c r="K383" s="159">
        <f>$K$171</f>
        <v>10.878</v>
      </c>
      <c r="L383" s="113"/>
      <c r="M383" s="113">
        <f>ROUND(K383*C383/100,0)</f>
        <v>3624</v>
      </c>
      <c r="N383" s="113"/>
      <c r="O383" s="113"/>
      <c r="P383" s="113"/>
      <c r="Q383" s="113"/>
      <c r="R383" s="92"/>
      <c r="S383" s="92"/>
      <c r="T383" s="92"/>
      <c r="U383" s="92"/>
      <c r="V383" s="92"/>
      <c r="W383" s="92"/>
      <c r="X383" s="92"/>
      <c r="Y383" s="92"/>
      <c r="Z383" s="92"/>
      <c r="AA383" s="92"/>
      <c r="AB383" s="92"/>
      <c r="AC383" s="92"/>
      <c r="AD383" s="92"/>
      <c r="AE383" s="92"/>
      <c r="AG383" s="115"/>
    </row>
    <row r="384" spans="1:33" hidden="1">
      <c r="A384" s="144" t="s">
        <v>177</v>
      </c>
      <c r="B384" s="144"/>
      <c r="C384" s="197">
        <v>0</v>
      </c>
      <c r="D384" s="159">
        <v>6.7460000000000004</v>
      </c>
      <c r="E384" s="200" t="s">
        <v>144</v>
      </c>
      <c r="F384" s="113">
        <f>ROUND(D384*$C384/100,0)</f>
        <v>0</v>
      </c>
      <c r="G384" s="159">
        <f>$G$172</f>
        <v>7.3410000000000002</v>
      </c>
      <c r="H384" s="200" t="s">
        <v>144</v>
      </c>
      <c r="I384" s="113">
        <f t="shared" ref="I384:I386" si="51">ROUND(G384*C384/100,0)</f>
        <v>0</v>
      </c>
      <c r="J384" s="113"/>
      <c r="K384" s="159">
        <f>$K$172</f>
        <v>7.5140000000000002</v>
      </c>
      <c r="L384" s="113"/>
      <c r="M384" s="113">
        <f>ROUND(K384*C384/100,0)</f>
        <v>0</v>
      </c>
      <c r="N384" s="113"/>
      <c r="O384" s="113"/>
      <c r="P384" s="113"/>
      <c r="Q384" s="113"/>
      <c r="R384" s="92"/>
      <c r="S384" s="92"/>
      <c r="T384" s="92"/>
      <c r="U384" s="92"/>
      <c r="V384" s="92"/>
      <c r="W384" s="92"/>
      <c r="X384" s="92"/>
      <c r="Y384" s="92"/>
      <c r="Z384" s="92"/>
      <c r="AA384" s="92"/>
      <c r="AB384" s="92"/>
      <c r="AC384" s="92"/>
      <c r="AD384" s="92"/>
      <c r="AE384" s="92"/>
      <c r="AG384" s="115"/>
    </row>
    <row r="385" spans="1:33" hidden="1">
      <c r="A385" s="144" t="s">
        <v>178</v>
      </c>
      <c r="B385" s="144"/>
      <c r="C385" s="197">
        <v>0</v>
      </c>
      <c r="D385" s="159">
        <v>5.8120000000000003</v>
      </c>
      <c r="E385" s="200" t="s">
        <v>144</v>
      </c>
      <c r="F385" s="113">
        <f>ROUND(D385*$C385/100,0)</f>
        <v>0</v>
      </c>
      <c r="G385" s="159">
        <f>$G$173</f>
        <v>6.3240000000000007</v>
      </c>
      <c r="H385" s="200" t="s">
        <v>144</v>
      </c>
      <c r="I385" s="113">
        <f t="shared" si="51"/>
        <v>0</v>
      </c>
      <c r="J385" s="113"/>
      <c r="K385" s="159">
        <f>$K$173</f>
        <v>6.4720000000000004</v>
      </c>
      <c r="L385" s="113"/>
      <c r="M385" s="113">
        <f>ROUND(K385*C385/100,0)</f>
        <v>0</v>
      </c>
      <c r="N385" s="113"/>
      <c r="O385" s="113"/>
      <c r="P385" s="113"/>
      <c r="Q385" s="113"/>
      <c r="R385" s="92"/>
      <c r="S385" s="92"/>
      <c r="T385" s="92"/>
      <c r="U385" s="92"/>
      <c r="V385" s="92"/>
      <c r="W385" s="92"/>
      <c r="X385" s="92"/>
      <c r="Y385" s="92"/>
      <c r="Z385" s="92"/>
      <c r="AA385" s="92"/>
      <c r="AB385" s="92"/>
      <c r="AC385" s="92"/>
      <c r="AD385" s="92"/>
      <c r="AE385" s="92"/>
      <c r="AG385" s="115"/>
    </row>
    <row r="386" spans="1:33" hidden="1">
      <c r="A386" s="144" t="s">
        <v>179</v>
      </c>
      <c r="B386" s="144"/>
      <c r="C386" s="197">
        <v>0</v>
      </c>
      <c r="D386" s="208">
        <v>56</v>
      </c>
      <c r="E386" s="198" t="s">
        <v>144</v>
      </c>
      <c r="F386" s="113">
        <f>ROUND(D386*$C386/100,0)</f>
        <v>0</v>
      </c>
      <c r="G386" s="233">
        <f>$G$174</f>
        <v>57</v>
      </c>
      <c r="H386" s="200" t="s">
        <v>144</v>
      </c>
      <c r="I386" s="113">
        <f t="shared" si="51"/>
        <v>0</v>
      </c>
      <c r="J386" s="113"/>
      <c r="K386" s="233">
        <f>$K$174</f>
        <v>58</v>
      </c>
      <c r="L386" s="113"/>
      <c r="M386" s="113">
        <f>ROUND(K386*C386/100,0)</f>
        <v>0</v>
      </c>
      <c r="N386" s="113"/>
      <c r="O386" s="113"/>
      <c r="P386" s="113"/>
      <c r="Q386" s="113"/>
      <c r="R386" s="92"/>
      <c r="S386" s="92"/>
      <c r="T386" s="92"/>
      <c r="U386" s="92"/>
      <c r="V386" s="92"/>
      <c r="W386" s="92"/>
      <c r="X386" s="92"/>
      <c r="Y386" s="92"/>
      <c r="Z386" s="92"/>
      <c r="AA386" s="92"/>
      <c r="AB386" s="92"/>
      <c r="AC386" s="92"/>
      <c r="AD386" s="92"/>
      <c r="AE386" s="92"/>
      <c r="AG386" s="115"/>
    </row>
    <row r="387" spans="1:33" hidden="1">
      <c r="A387" s="214" t="s">
        <v>186</v>
      </c>
      <c r="B387" s="144"/>
      <c r="C387" s="197"/>
      <c r="D387" s="215">
        <v>-0.01</v>
      </c>
      <c r="E387" s="198"/>
      <c r="F387" s="113"/>
      <c r="G387" s="234">
        <v>-0.01</v>
      </c>
      <c r="H387" s="200"/>
      <c r="I387" s="113"/>
      <c r="J387" s="113"/>
      <c r="K387" s="234">
        <v>-0.01</v>
      </c>
      <c r="L387" s="113"/>
      <c r="M387" s="113"/>
      <c r="N387" s="113"/>
      <c r="O387" s="113"/>
      <c r="P387" s="113"/>
      <c r="Q387" s="113"/>
      <c r="R387" s="92"/>
      <c r="S387" s="92"/>
      <c r="T387" s="92"/>
      <c r="U387" s="92"/>
      <c r="V387" s="92"/>
      <c r="W387" s="92"/>
      <c r="X387" s="92"/>
      <c r="Y387" s="92"/>
      <c r="Z387" s="92"/>
      <c r="AA387" s="92"/>
      <c r="AB387" s="92"/>
      <c r="AC387" s="92"/>
      <c r="AD387" s="92"/>
      <c r="AE387" s="92"/>
      <c r="AG387" s="115"/>
    </row>
    <row r="388" spans="1:33" hidden="1">
      <c r="A388" s="144" t="s">
        <v>170</v>
      </c>
      <c r="B388" s="144"/>
      <c r="C388" s="197">
        <v>0</v>
      </c>
      <c r="D388" s="217">
        <v>8.7100000000000009</v>
      </c>
      <c r="E388" s="198"/>
      <c r="F388" s="113">
        <f>-ROUND(D388*$C388/100,0)</f>
        <v>0</v>
      </c>
      <c r="G388" s="217">
        <f>$G$182</f>
        <v>9.76</v>
      </c>
      <c r="H388" s="198"/>
      <c r="I388" s="113">
        <f>-ROUND(G388*$C388/100,0)</f>
        <v>0</v>
      </c>
      <c r="J388" s="113"/>
      <c r="K388" s="217">
        <f>$K$182</f>
        <v>9.99</v>
      </c>
      <c r="L388" s="113"/>
      <c r="M388" s="113">
        <f>-ROUND(K388*$C388/100,0)</f>
        <v>0</v>
      </c>
      <c r="N388" s="113"/>
      <c r="O388" s="113"/>
      <c r="P388" s="113"/>
      <c r="Q388" s="113"/>
      <c r="R388" s="92"/>
      <c r="S388" s="92"/>
      <c r="T388" s="92"/>
      <c r="U388" s="92"/>
      <c r="V388" s="92"/>
      <c r="W388" s="92"/>
      <c r="X388" s="92"/>
      <c r="Y388" s="92"/>
      <c r="Z388" s="92"/>
      <c r="AA388" s="92"/>
      <c r="AB388" s="92"/>
      <c r="AC388" s="92"/>
      <c r="AD388" s="92"/>
      <c r="AE388" s="92"/>
      <c r="AG388" s="115"/>
    </row>
    <row r="389" spans="1:33" hidden="1">
      <c r="A389" s="144" t="s">
        <v>171</v>
      </c>
      <c r="B389" s="144"/>
      <c r="C389" s="197">
        <v>0</v>
      </c>
      <c r="D389" s="217">
        <v>12.98</v>
      </c>
      <c r="E389" s="198"/>
      <c r="F389" s="113">
        <f>-ROUND(D389*$C389/100,0)</f>
        <v>0</v>
      </c>
      <c r="G389" s="217">
        <f>$G$183</f>
        <v>14.54</v>
      </c>
      <c r="H389" s="198"/>
      <c r="I389" s="113">
        <f t="shared" ref="I389:I391" si="52">-ROUND(G389*$C389/100,0)</f>
        <v>0</v>
      </c>
      <c r="J389" s="113"/>
      <c r="K389" s="217">
        <f>$K$183</f>
        <v>14.89</v>
      </c>
      <c r="L389" s="113"/>
      <c r="M389" s="113">
        <f t="shared" ref="M389:M391" si="53">-ROUND(K389*$C389/100,0)</f>
        <v>0</v>
      </c>
      <c r="N389" s="113"/>
      <c r="O389" s="113"/>
      <c r="P389" s="113"/>
      <c r="Q389" s="113"/>
      <c r="R389" s="92"/>
      <c r="S389" s="92"/>
      <c r="T389" s="92"/>
      <c r="U389" s="92"/>
      <c r="V389" s="92"/>
      <c r="W389" s="92"/>
      <c r="X389" s="92"/>
      <c r="Y389" s="92"/>
      <c r="Z389" s="92"/>
      <c r="AA389" s="92"/>
      <c r="AB389" s="92"/>
      <c r="AC389" s="92"/>
      <c r="AD389" s="92"/>
      <c r="AE389" s="92"/>
      <c r="AG389" s="115"/>
    </row>
    <row r="390" spans="1:33" hidden="1">
      <c r="A390" s="144" t="s">
        <v>187</v>
      </c>
      <c r="B390" s="144"/>
      <c r="C390" s="197">
        <v>0</v>
      </c>
      <c r="D390" s="217">
        <v>0.92</v>
      </c>
      <c r="E390" s="198"/>
      <c r="F390" s="113">
        <f>-ROUND(D390*$C390/100,0)</f>
        <v>0</v>
      </c>
      <c r="G390" s="217">
        <f>$G$184</f>
        <v>1.02</v>
      </c>
      <c r="H390" s="198"/>
      <c r="I390" s="113">
        <f t="shared" si="52"/>
        <v>0</v>
      </c>
      <c r="J390" s="113"/>
      <c r="K390" s="217">
        <f>$K$184</f>
        <v>1.04</v>
      </c>
      <c r="L390" s="113"/>
      <c r="M390" s="113">
        <f t="shared" si="53"/>
        <v>0</v>
      </c>
      <c r="N390" s="113"/>
      <c r="O390" s="113"/>
      <c r="P390" s="113"/>
      <c r="Q390" s="113"/>
      <c r="R390" s="92"/>
      <c r="S390" s="92"/>
      <c r="T390" s="92"/>
      <c r="U390" s="92"/>
      <c r="V390" s="92"/>
      <c r="W390" s="92"/>
      <c r="X390" s="92"/>
      <c r="Y390" s="92"/>
      <c r="Z390" s="92"/>
      <c r="AA390" s="92"/>
      <c r="AB390" s="92"/>
      <c r="AC390" s="92"/>
      <c r="AD390" s="92"/>
      <c r="AE390" s="92"/>
      <c r="AG390" s="115"/>
    </row>
    <row r="391" spans="1:33" hidden="1">
      <c r="A391" s="144" t="s">
        <v>188</v>
      </c>
      <c r="B391" s="144"/>
      <c r="C391" s="197">
        <v>0</v>
      </c>
      <c r="D391" s="217">
        <v>3.4</v>
      </c>
      <c r="E391" s="200"/>
      <c r="F391" s="113">
        <f>-ROUND(D391*$C391/100,0)</f>
        <v>0</v>
      </c>
      <c r="G391" s="217">
        <f>$G$185</f>
        <v>3.7</v>
      </c>
      <c r="H391" s="200"/>
      <c r="I391" s="113">
        <f t="shared" si="52"/>
        <v>0</v>
      </c>
      <c r="J391" s="113"/>
      <c r="K391" s="217">
        <f>$K$185</f>
        <v>3.8</v>
      </c>
      <c r="L391" s="113"/>
      <c r="M391" s="113">
        <f t="shared" si="53"/>
        <v>0</v>
      </c>
      <c r="N391" s="113"/>
      <c r="O391" s="113"/>
      <c r="P391" s="113"/>
      <c r="Q391" s="113"/>
      <c r="R391" s="92"/>
      <c r="S391" s="92"/>
      <c r="T391" s="92"/>
      <c r="U391" s="92"/>
      <c r="V391" s="92"/>
      <c r="W391" s="92"/>
      <c r="X391" s="92"/>
      <c r="Y391" s="92"/>
      <c r="Z391" s="92"/>
      <c r="AA391" s="92"/>
      <c r="AB391" s="92"/>
      <c r="AC391" s="92"/>
      <c r="AD391" s="92"/>
      <c r="AE391" s="92"/>
      <c r="AG391" s="115"/>
    </row>
    <row r="392" spans="1:33" hidden="1">
      <c r="A392" s="144" t="s">
        <v>189</v>
      </c>
      <c r="B392" s="144"/>
      <c r="C392" s="197">
        <v>0</v>
      </c>
      <c r="D392" s="218">
        <v>9.766</v>
      </c>
      <c r="E392" s="200" t="s">
        <v>144</v>
      </c>
      <c r="F392" s="113">
        <f>ROUND(D392*$C392/100*D387,0)</f>
        <v>0</v>
      </c>
      <c r="G392" s="235">
        <f>$G$186</f>
        <v>10.628</v>
      </c>
      <c r="H392" s="200" t="s">
        <v>144</v>
      </c>
      <c r="I392" s="113">
        <f>ROUND(G392*$C392/100*G387,0)</f>
        <v>0</v>
      </c>
      <c r="J392" s="113"/>
      <c r="K392" s="235">
        <f>$K$186</f>
        <v>10.878</v>
      </c>
      <c r="L392" s="113"/>
      <c r="M392" s="113">
        <f>ROUND(K392*$C392/100*K387,0)</f>
        <v>0</v>
      </c>
      <c r="N392" s="113"/>
      <c r="O392" s="113"/>
      <c r="P392" s="113"/>
      <c r="Q392" s="113"/>
      <c r="R392" s="92"/>
      <c r="S392" s="92"/>
      <c r="T392" s="92"/>
      <c r="U392" s="92"/>
      <c r="V392" s="92"/>
      <c r="W392" s="92"/>
      <c r="X392" s="92"/>
      <c r="Y392" s="92"/>
      <c r="Z392" s="92"/>
      <c r="AA392" s="92"/>
      <c r="AB392" s="92"/>
      <c r="AC392" s="92"/>
      <c r="AD392" s="92"/>
      <c r="AE392" s="92"/>
      <c r="AG392" s="115"/>
    </row>
    <row r="393" spans="1:33" hidden="1">
      <c r="A393" s="144" t="s">
        <v>177</v>
      </c>
      <c r="B393" s="144"/>
      <c r="C393" s="197">
        <v>0</v>
      </c>
      <c r="D393" s="218">
        <v>6.7460000000000004</v>
      </c>
      <c r="E393" s="200" t="s">
        <v>144</v>
      </c>
      <c r="F393" s="113">
        <f>ROUND(D393*$C393/100*D387,0)</f>
        <v>0</v>
      </c>
      <c r="G393" s="236">
        <f>$G$187</f>
        <v>7.3410000000000002</v>
      </c>
      <c r="H393" s="200" t="s">
        <v>144</v>
      </c>
      <c r="I393" s="113">
        <f>ROUND(G393*$C393/100*G387,0)</f>
        <v>0</v>
      </c>
      <c r="J393" s="113"/>
      <c r="K393" s="236">
        <f>$K$187</f>
        <v>7.5140000000000002</v>
      </c>
      <c r="L393" s="113"/>
      <c r="M393" s="113">
        <f>ROUND(K393*$C393/100*K387,0)</f>
        <v>0</v>
      </c>
      <c r="N393" s="113"/>
      <c r="O393" s="113"/>
      <c r="P393" s="113"/>
      <c r="Q393" s="113"/>
      <c r="R393" s="92"/>
      <c r="S393" s="92"/>
      <c r="T393" s="92"/>
      <c r="U393" s="92"/>
      <c r="V393" s="92"/>
      <c r="W393" s="92"/>
      <c r="X393" s="92"/>
      <c r="Y393" s="92"/>
      <c r="Z393" s="92"/>
      <c r="AA393" s="92"/>
      <c r="AB393" s="92"/>
      <c r="AC393" s="92"/>
      <c r="AD393" s="92"/>
      <c r="AE393" s="92"/>
      <c r="AG393" s="115"/>
    </row>
    <row r="394" spans="1:33" hidden="1">
      <c r="A394" s="144" t="s">
        <v>178</v>
      </c>
      <c r="B394" s="144"/>
      <c r="C394" s="197">
        <v>0</v>
      </c>
      <c r="D394" s="218">
        <v>5.8120000000000003</v>
      </c>
      <c r="E394" s="200" t="s">
        <v>144</v>
      </c>
      <c r="F394" s="113">
        <f>ROUND(D394*$C394/100*D387,0)</f>
        <v>0</v>
      </c>
      <c r="G394" s="218">
        <f>$G$188</f>
        <v>6.3240000000000007</v>
      </c>
      <c r="H394" s="200" t="s">
        <v>144</v>
      </c>
      <c r="I394" s="113">
        <f>ROUND(G394*$C394/100*G387,0)</f>
        <v>0</v>
      </c>
      <c r="J394" s="113"/>
      <c r="K394" s="218">
        <f>$K$188</f>
        <v>6.4720000000000004</v>
      </c>
      <c r="L394" s="113"/>
      <c r="M394" s="113">
        <f>ROUND(K394*$C394/100*K387,0)</f>
        <v>0</v>
      </c>
      <c r="N394" s="113"/>
      <c r="O394" s="113"/>
      <c r="P394" s="113"/>
      <c r="Q394" s="113"/>
      <c r="R394" s="92"/>
      <c r="S394" s="92"/>
      <c r="T394" s="92"/>
      <c r="U394" s="92"/>
      <c r="V394" s="92"/>
      <c r="W394" s="92"/>
      <c r="X394" s="92"/>
      <c r="Y394" s="92"/>
      <c r="Z394" s="92"/>
      <c r="AA394" s="92"/>
      <c r="AB394" s="92"/>
      <c r="AC394" s="92"/>
      <c r="AD394" s="92"/>
      <c r="AE394" s="92"/>
      <c r="AG394" s="115"/>
    </row>
    <row r="395" spans="1:33" hidden="1">
      <c r="A395" s="144" t="s">
        <v>179</v>
      </c>
      <c r="B395" s="144"/>
      <c r="C395" s="197">
        <v>0</v>
      </c>
      <c r="D395" s="220">
        <v>56</v>
      </c>
      <c r="E395" s="200" t="s">
        <v>144</v>
      </c>
      <c r="F395" s="113">
        <f>ROUND(D395*$C395/100*D387,0)</f>
        <v>0</v>
      </c>
      <c r="G395" s="237">
        <f>$G$214</f>
        <v>57</v>
      </c>
      <c r="H395" s="200" t="s">
        <v>144</v>
      </c>
      <c r="I395" s="113">
        <f>ROUND(G395*$C395/100*G387,0)</f>
        <v>0</v>
      </c>
      <c r="J395" s="113"/>
      <c r="K395" s="237">
        <f>$K$214</f>
        <v>58</v>
      </c>
      <c r="L395" s="113"/>
      <c r="M395" s="113">
        <f>ROUND(K395*$C395/100*K387,0)</f>
        <v>0</v>
      </c>
      <c r="N395" s="113"/>
      <c r="O395" s="113"/>
      <c r="P395" s="113"/>
      <c r="Q395" s="113"/>
      <c r="R395" s="92"/>
      <c r="S395" s="92"/>
      <c r="T395" s="92"/>
      <c r="U395" s="92"/>
      <c r="V395" s="92"/>
      <c r="W395" s="92"/>
      <c r="X395" s="92"/>
      <c r="Y395" s="92"/>
      <c r="Z395" s="92"/>
      <c r="AA395" s="92"/>
      <c r="AB395" s="92"/>
      <c r="AC395" s="92"/>
      <c r="AD395" s="92"/>
      <c r="AE395" s="92"/>
      <c r="AG395" s="115"/>
    </row>
    <row r="396" spans="1:33" hidden="1">
      <c r="A396" s="144" t="s">
        <v>190</v>
      </c>
      <c r="B396" s="144"/>
      <c r="C396" s="197">
        <v>0</v>
      </c>
      <c r="D396" s="222">
        <v>60</v>
      </c>
      <c r="E396" s="198"/>
      <c r="F396" s="113">
        <f>ROUND(D396*$C396,0)</f>
        <v>0</v>
      </c>
      <c r="G396" s="154">
        <f>$G$190</f>
        <v>60</v>
      </c>
      <c r="H396" s="200"/>
      <c r="I396" s="113">
        <f>ROUND(G396*C396,0)</f>
        <v>0</v>
      </c>
      <c r="J396" s="113"/>
      <c r="K396" s="154">
        <f>$K$190</f>
        <v>60</v>
      </c>
      <c r="L396" s="113"/>
      <c r="M396" s="113">
        <f>ROUND(K396*C396,0)</f>
        <v>0</v>
      </c>
      <c r="N396" s="113"/>
      <c r="O396" s="113"/>
      <c r="P396" s="113"/>
      <c r="Q396" s="113"/>
      <c r="R396" s="92"/>
      <c r="S396" s="92"/>
      <c r="T396" s="92"/>
      <c r="U396" s="92"/>
      <c r="V396" s="92"/>
      <c r="W396" s="92"/>
      <c r="X396" s="92"/>
      <c r="Y396" s="92"/>
      <c r="Z396" s="92"/>
      <c r="AA396" s="92"/>
      <c r="AB396" s="92"/>
      <c r="AC396" s="92"/>
      <c r="AD396" s="92"/>
      <c r="AE396" s="92"/>
      <c r="AG396" s="115"/>
    </row>
    <row r="397" spans="1:33" hidden="1">
      <c r="A397" s="144" t="s">
        <v>191</v>
      </c>
      <c r="B397" s="144"/>
      <c r="C397" s="197">
        <v>0</v>
      </c>
      <c r="D397" s="223">
        <v>-30</v>
      </c>
      <c r="E397" s="198" t="s">
        <v>144</v>
      </c>
      <c r="F397" s="113">
        <f>ROUND(D397*$C397/100,0)</f>
        <v>0</v>
      </c>
      <c r="G397" s="223">
        <f>$G$191</f>
        <v>-30</v>
      </c>
      <c r="H397" s="200" t="s">
        <v>144</v>
      </c>
      <c r="I397" s="113">
        <f>ROUND(G397*C397/100,0)</f>
        <v>0</v>
      </c>
      <c r="J397" s="113"/>
      <c r="K397" s="223">
        <f>$K$191</f>
        <v>-30</v>
      </c>
      <c r="L397" s="113"/>
      <c r="M397" s="113">
        <f>ROUND(K397*C397/100,0)</f>
        <v>0</v>
      </c>
      <c r="N397" s="113"/>
      <c r="O397" s="113"/>
      <c r="P397" s="113"/>
      <c r="Q397" s="113"/>
      <c r="R397" s="92"/>
      <c r="S397" s="92"/>
      <c r="T397" s="92"/>
      <c r="U397" s="92"/>
      <c r="V397" s="92"/>
      <c r="W397" s="92"/>
      <c r="X397" s="92"/>
      <c r="Y397" s="92"/>
      <c r="Z397" s="92"/>
      <c r="AA397" s="92"/>
      <c r="AB397" s="92"/>
      <c r="AC397" s="92"/>
      <c r="AD397" s="92"/>
      <c r="AE397" s="92"/>
      <c r="AG397" s="115"/>
    </row>
    <row r="398" spans="1:33" hidden="1">
      <c r="A398" s="144" t="s">
        <v>157</v>
      </c>
      <c r="B398" s="144"/>
      <c r="C398" s="197">
        <f>SUM(C383:C385)</f>
        <v>33312</v>
      </c>
      <c r="D398" s="208"/>
      <c r="E398" s="113"/>
      <c r="F398" s="113">
        <f>SUM(F377:F397)</f>
        <v>7743</v>
      </c>
      <c r="G398" s="208"/>
      <c r="H398" s="200"/>
      <c r="I398" s="113">
        <f>SUM(I377:I397)</f>
        <v>8572</v>
      </c>
      <c r="J398" s="113"/>
      <c r="K398" s="242"/>
      <c r="L398" s="113"/>
      <c r="M398" s="113">
        <f>SUM(M377:M397)</f>
        <v>8774</v>
      </c>
      <c r="N398" s="113"/>
      <c r="O398" s="113"/>
      <c r="P398" s="113"/>
      <c r="Q398" s="113"/>
      <c r="R398" s="92"/>
      <c r="S398" s="92"/>
      <c r="T398" s="92"/>
      <c r="U398" s="92"/>
      <c r="V398" s="92"/>
      <c r="W398" s="92"/>
      <c r="X398" s="92"/>
      <c r="Y398" s="92"/>
      <c r="Z398" s="92"/>
      <c r="AA398" s="92"/>
      <c r="AB398" s="92"/>
      <c r="AC398" s="92"/>
      <c r="AD398" s="92"/>
      <c r="AE398" s="92"/>
      <c r="AG398" s="115"/>
    </row>
    <row r="399" spans="1:33" hidden="1">
      <c r="A399" s="144" t="s">
        <v>128</v>
      </c>
      <c r="B399" s="144"/>
      <c r="C399" s="241">
        <v>103.57381938517956</v>
      </c>
      <c r="D399" s="133"/>
      <c r="E399" s="133"/>
      <c r="F399" s="225">
        <f>I399</f>
        <v>26.103189482042787</v>
      </c>
      <c r="G399" s="133"/>
      <c r="H399" s="133"/>
      <c r="I399" s="225">
        <v>26.103189482042787</v>
      </c>
      <c r="J399" s="199"/>
      <c r="K399" s="226"/>
      <c r="L399" s="199"/>
      <c r="M399" s="225">
        <v>26.103189482042787</v>
      </c>
      <c r="N399" s="199"/>
      <c r="O399" s="199"/>
      <c r="P399" s="199"/>
      <c r="Q399" s="199"/>
      <c r="R399" s="92"/>
      <c r="S399" s="92"/>
      <c r="T399" s="92"/>
      <c r="U399" s="92"/>
      <c r="V399" s="92"/>
      <c r="W399" s="92"/>
      <c r="X399" s="92"/>
      <c r="Y399" s="92"/>
      <c r="Z399" s="92"/>
      <c r="AA399" s="92"/>
      <c r="AB399" s="92"/>
      <c r="AC399" s="92"/>
      <c r="AD399" s="92"/>
      <c r="AE399" s="92"/>
      <c r="AG399" s="115"/>
    </row>
    <row r="400" spans="1:33" ht="16.5" hidden="1" thickBot="1">
      <c r="A400" s="144" t="s">
        <v>158</v>
      </c>
      <c r="B400" s="144"/>
      <c r="C400" s="189">
        <f>SUM(C398:C399)</f>
        <v>33415.573819385179</v>
      </c>
      <c r="D400" s="239"/>
      <c r="E400" s="228"/>
      <c r="F400" s="229">
        <f>F398+F399</f>
        <v>7769.1031894820426</v>
      </c>
      <c r="G400" s="239"/>
      <c r="H400" s="230"/>
      <c r="I400" s="229">
        <f>I398+I399</f>
        <v>8598.1031894820426</v>
      </c>
      <c r="J400" s="229"/>
      <c r="K400" s="239"/>
      <c r="L400" s="229"/>
      <c r="M400" s="229">
        <f>M398+M399</f>
        <v>8800.1031894820426</v>
      </c>
      <c r="N400" s="229"/>
      <c r="O400" s="229"/>
      <c r="P400" s="229"/>
      <c r="Q400" s="229"/>
      <c r="R400" s="92"/>
      <c r="S400" s="92"/>
      <c r="T400" s="92"/>
      <c r="U400" s="92"/>
      <c r="V400" s="92"/>
      <c r="W400" s="92"/>
      <c r="X400" s="92"/>
      <c r="Y400" s="92"/>
      <c r="Z400" s="92"/>
      <c r="AA400" s="92"/>
      <c r="AB400" s="92"/>
      <c r="AC400" s="92"/>
      <c r="AD400" s="92"/>
      <c r="AE400" s="92"/>
      <c r="AG400" s="115"/>
    </row>
    <row r="401" spans="1:33" hidden="1">
      <c r="A401" s="144"/>
      <c r="B401" s="144"/>
      <c r="C401" s="145"/>
      <c r="D401" s="222" t="s">
        <v>10</v>
      </c>
      <c r="E401" s="113"/>
      <c r="F401" s="113"/>
      <c r="G401" s="222" t="s">
        <v>10</v>
      </c>
      <c r="H401" s="144"/>
      <c r="I401" s="113"/>
      <c r="J401" s="113"/>
      <c r="K401" s="155" t="s">
        <v>10</v>
      </c>
      <c r="L401" s="113"/>
      <c r="M401" s="113"/>
      <c r="N401" s="113"/>
      <c r="O401" s="113"/>
      <c r="P401" s="113"/>
      <c r="Q401" s="113"/>
      <c r="R401" s="92"/>
      <c r="S401" s="92"/>
      <c r="T401" s="92"/>
      <c r="U401" s="92"/>
      <c r="V401" s="92"/>
      <c r="W401" s="92"/>
      <c r="X401" s="92"/>
      <c r="Y401" s="92"/>
      <c r="Z401" s="92"/>
      <c r="AA401" s="92"/>
      <c r="AB401" s="92"/>
      <c r="AC401" s="92"/>
      <c r="AD401" s="92"/>
      <c r="AE401" s="92"/>
      <c r="AG401" s="115"/>
    </row>
    <row r="402" spans="1:33" hidden="1">
      <c r="A402" s="144"/>
      <c r="B402" s="144"/>
      <c r="C402" s="145"/>
      <c r="D402" s="222" t="s">
        <v>10</v>
      </c>
      <c r="E402" s="113"/>
      <c r="F402" s="113"/>
      <c r="G402" s="222" t="s">
        <v>10</v>
      </c>
      <c r="H402" s="144"/>
      <c r="I402" s="113"/>
      <c r="J402" s="113"/>
      <c r="K402" s="155" t="s">
        <v>10</v>
      </c>
      <c r="L402" s="113"/>
      <c r="M402" s="113"/>
      <c r="N402" s="113"/>
      <c r="O402" s="113"/>
      <c r="P402" s="113"/>
      <c r="Q402" s="113"/>
      <c r="R402" s="92"/>
      <c r="S402" s="92"/>
      <c r="T402" s="92"/>
      <c r="U402" s="92"/>
      <c r="V402" s="92"/>
      <c r="W402" s="92"/>
      <c r="X402" s="92"/>
      <c r="Y402" s="92"/>
      <c r="Z402" s="92"/>
      <c r="AA402" s="92"/>
      <c r="AB402" s="92"/>
      <c r="AC402" s="92"/>
      <c r="AD402" s="92"/>
      <c r="AE402" s="92"/>
      <c r="AG402" s="115"/>
    </row>
    <row r="403" spans="1:33" hidden="1">
      <c r="A403" s="143" t="s">
        <v>200</v>
      </c>
      <c r="B403" s="144"/>
      <c r="C403" s="144"/>
      <c r="D403" s="113"/>
      <c r="E403" s="113"/>
      <c r="F403" s="144" t="s">
        <v>10</v>
      </c>
      <c r="G403" s="113"/>
      <c r="H403" s="144"/>
      <c r="I403" s="144"/>
      <c r="J403" s="144"/>
      <c r="K403" s="113"/>
      <c r="L403" s="144"/>
      <c r="M403" s="144"/>
      <c r="N403" s="144"/>
      <c r="O403" s="144"/>
      <c r="P403" s="144"/>
      <c r="Q403" s="144"/>
      <c r="R403" s="92"/>
      <c r="S403" s="92"/>
      <c r="T403" s="92"/>
      <c r="U403" s="92"/>
      <c r="V403" s="92"/>
      <c r="W403" s="92"/>
      <c r="X403" s="92"/>
      <c r="Y403" s="92"/>
      <c r="Z403" s="92"/>
      <c r="AA403" s="92"/>
      <c r="AB403" s="92"/>
      <c r="AC403" s="92"/>
      <c r="AD403" s="92"/>
      <c r="AE403" s="92"/>
      <c r="AG403" s="115"/>
    </row>
    <row r="404" spans="1:33" hidden="1">
      <c r="A404" s="144" t="s">
        <v>192</v>
      </c>
      <c r="B404" s="144"/>
      <c r="C404" s="144"/>
      <c r="D404" s="113"/>
      <c r="E404" s="113"/>
      <c r="F404" s="144"/>
      <c r="G404" s="113"/>
      <c r="H404" s="144"/>
      <c r="I404" s="144"/>
      <c r="J404" s="144"/>
      <c r="K404" s="113"/>
      <c r="L404" s="144"/>
      <c r="M404" s="144"/>
      <c r="N404" s="144"/>
      <c r="O404" s="144"/>
      <c r="P404" s="144"/>
      <c r="Q404" s="144"/>
      <c r="R404" s="92"/>
      <c r="S404" s="92"/>
      <c r="T404" s="92"/>
      <c r="U404" s="92"/>
      <c r="V404" s="92"/>
      <c r="W404" s="92"/>
      <c r="X404" s="92"/>
      <c r="Y404" s="92"/>
      <c r="Z404" s="92"/>
      <c r="AA404" s="92"/>
      <c r="AB404" s="92"/>
      <c r="AC404" s="92"/>
      <c r="AD404" s="92"/>
      <c r="AE404" s="92"/>
    </row>
    <row r="405" spans="1:33" hidden="1">
      <c r="A405" s="144" t="s">
        <v>201</v>
      </c>
      <c r="B405" s="144"/>
      <c r="C405" s="144"/>
      <c r="D405" s="113"/>
      <c r="E405" s="113"/>
      <c r="F405" s="144"/>
      <c r="G405" s="113"/>
      <c r="H405" s="144"/>
      <c r="I405" s="144"/>
      <c r="J405" s="144"/>
      <c r="K405" s="113"/>
      <c r="L405" s="144"/>
      <c r="M405" s="144"/>
      <c r="N405" s="144"/>
      <c r="O405" s="144"/>
      <c r="P405" s="144"/>
      <c r="Q405" s="144"/>
      <c r="R405" s="92"/>
      <c r="S405" s="92"/>
      <c r="T405" s="92"/>
      <c r="U405" s="92"/>
      <c r="V405" s="92"/>
      <c r="W405" s="92"/>
      <c r="X405" s="92"/>
      <c r="Y405" s="92"/>
      <c r="Z405" s="92"/>
      <c r="AA405" s="92"/>
      <c r="AB405" s="92"/>
      <c r="AC405" s="92"/>
      <c r="AD405" s="92"/>
      <c r="AE405" s="92"/>
    </row>
    <row r="406" spans="1:33" hidden="1">
      <c r="A406" s="144" t="s">
        <v>173</v>
      </c>
      <c r="B406" s="144"/>
      <c r="C406" s="197"/>
      <c r="D406" s="113"/>
      <c r="E406" s="113"/>
      <c r="F406" s="144"/>
      <c r="G406" s="113"/>
      <c r="H406" s="144"/>
      <c r="I406" s="144"/>
      <c r="J406" s="144"/>
      <c r="K406" s="113"/>
      <c r="L406" s="144"/>
      <c r="M406" s="144"/>
      <c r="N406" s="144"/>
      <c r="O406" s="144"/>
      <c r="P406" s="144"/>
      <c r="Q406" s="144"/>
      <c r="R406" s="92"/>
      <c r="S406" s="92"/>
      <c r="T406" s="92"/>
      <c r="U406" s="92"/>
      <c r="V406" s="92"/>
      <c r="W406" s="92"/>
      <c r="X406" s="92"/>
      <c r="Y406" s="92"/>
      <c r="Z406" s="92"/>
      <c r="AA406" s="92"/>
      <c r="AB406" s="92"/>
      <c r="AC406" s="92"/>
      <c r="AD406" s="92"/>
      <c r="AE406" s="92"/>
    </row>
    <row r="407" spans="1:33" hidden="1">
      <c r="A407" s="144" t="s">
        <v>170</v>
      </c>
      <c r="B407" s="144"/>
      <c r="C407" s="197">
        <f t="shared" ref="C407:C416" si="54">C438+C467</f>
        <v>2</v>
      </c>
      <c r="D407" s="154">
        <v>104.52000000000001</v>
      </c>
      <c r="E407" s="198"/>
      <c r="F407" s="113">
        <f>F438+F467</f>
        <v>209</v>
      </c>
      <c r="G407" s="154">
        <f>$G$161</f>
        <v>117.12</v>
      </c>
      <c r="H407" s="200"/>
      <c r="I407" s="113">
        <f>I438+I467</f>
        <v>234</v>
      </c>
      <c r="J407" s="113"/>
      <c r="K407" s="154">
        <f>$K$161</f>
        <v>119.88</v>
      </c>
      <c r="L407" s="113"/>
      <c r="M407" s="113">
        <f>M438+M467</f>
        <v>240</v>
      </c>
      <c r="N407" s="113"/>
      <c r="O407" s="113"/>
      <c r="P407" s="113"/>
      <c r="Q407" s="113"/>
      <c r="R407" s="92"/>
      <c r="S407" s="92"/>
      <c r="T407" s="92"/>
      <c r="U407" s="92"/>
      <c r="V407" s="92"/>
      <c r="W407" s="92"/>
      <c r="X407" s="92"/>
      <c r="Y407" s="92"/>
      <c r="Z407" s="92"/>
      <c r="AA407" s="92"/>
      <c r="AB407" s="92"/>
      <c r="AC407" s="92"/>
      <c r="AD407" s="92"/>
      <c r="AE407" s="92"/>
    </row>
    <row r="408" spans="1:33" hidden="1">
      <c r="A408" s="144" t="s">
        <v>171</v>
      </c>
      <c r="B408" s="144"/>
      <c r="C408" s="197">
        <f t="shared" si="54"/>
        <v>82.084931506849301</v>
      </c>
      <c r="D408" s="154">
        <v>155.76</v>
      </c>
      <c r="E408" s="202"/>
      <c r="F408" s="113">
        <f>F439+F468</f>
        <v>12786</v>
      </c>
      <c r="G408" s="154">
        <f>$G$162</f>
        <v>174.48</v>
      </c>
      <c r="H408" s="203"/>
      <c r="I408" s="113">
        <f>I439+I468</f>
        <v>14322</v>
      </c>
      <c r="J408" s="113"/>
      <c r="K408" s="154">
        <f>$K$162</f>
        <v>178.68</v>
      </c>
      <c r="L408" s="113"/>
      <c r="M408" s="113">
        <f>M439+M468</f>
        <v>14666</v>
      </c>
      <c r="N408" s="113"/>
      <c r="O408" s="113"/>
      <c r="P408" s="113"/>
      <c r="Q408" s="113"/>
      <c r="R408" s="92"/>
      <c r="S408" s="92"/>
      <c r="T408" s="92"/>
      <c r="U408" s="92"/>
      <c r="V408" s="92"/>
      <c r="W408" s="92"/>
      <c r="X408" s="92"/>
      <c r="Y408" s="92"/>
      <c r="Z408" s="92"/>
      <c r="AA408" s="92"/>
      <c r="AB408" s="92"/>
      <c r="AC408" s="92"/>
      <c r="AD408" s="92"/>
      <c r="AE408" s="92"/>
    </row>
    <row r="409" spans="1:33" hidden="1">
      <c r="A409" s="144" t="s">
        <v>172</v>
      </c>
      <c r="B409" s="144"/>
      <c r="C409" s="197">
        <f t="shared" si="54"/>
        <v>2770.9452054794501</v>
      </c>
      <c r="D409" s="154">
        <v>11.040000000000001</v>
      </c>
      <c r="E409" s="202"/>
      <c r="F409" s="113">
        <f>F440+F469</f>
        <v>30591</v>
      </c>
      <c r="G409" s="154">
        <f>$G$163</f>
        <v>12.24</v>
      </c>
      <c r="H409" s="203"/>
      <c r="I409" s="113">
        <f>I440+I469</f>
        <v>33916</v>
      </c>
      <c r="J409" s="113"/>
      <c r="K409" s="154">
        <f>$K$163</f>
        <v>12.48</v>
      </c>
      <c r="L409" s="113"/>
      <c r="M409" s="113">
        <f>M440+M469</f>
        <v>34581</v>
      </c>
      <c r="N409" s="113"/>
      <c r="O409" s="113"/>
      <c r="P409" s="113"/>
      <c r="Q409" s="113"/>
      <c r="R409" s="92"/>
      <c r="S409" s="92"/>
      <c r="T409" s="92"/>
      <c r="U409" s="92"/>
      <c r="V409" s="92"/>
      <c r="W409" s="92"/>
      <c r="X409" s="92"/>
      <c r="Y409" s="92"/>
      <c r="Z409" s="92"/>
      <c r="AA409" s="92"/>
      <c r="AB409" s="92"/>
      <c r="AC409" s="92"/>
      <c r="AD409" s="92"/>
      <c r="AE409" s="92"/>
    </row>
    <row r="410" spans="1:33" hidden="1">
      <c r="A410" s="144" t="s">
        <v>174</v>
      </c>
      <c r="B410" s="144"/>
      <c r="C410" s="197">
        <f t="shared" si="54"/>
        <v>84.084931506849301</v>
      </c>
      <c r="D410" s="154"/>
      <c r="E410" s="198"/>
      <c r="F410" s="113"/>
      <c r="G410" s="113"/>
      <c r="H410" s="200"/>
      <c r="I410" s="113"/>
      <c r="J410" s="113"/>
      <c r="K410" s="113"/>
      <c r="L410" s="113"/>
      <c r="M410" s="113"/>
      <c r="N410" s="113"/>
      <c r="O410" s="113"/>
      <c r="P410" s="113"/>
      <c r="Q410" s="113"/>
      <c r="R410" s="92"/>
      <c r="S410" s="92"/>
      <c r="T410" s="92"/>
      <c r="U410" s="92"/>
      <c r="V410" s="92"/>
      <c r="W410" s="92"/>
      <c r="X410" s="92"/>
      <c r="Y410" s="92"/>
      <c r="Z410" s="92"/>
      <c r="AA410" s="92"/>
      <c r="AB410" s="92"/>
      <c r="AC410" s="92"/>
      <c r="AD410" s="92"/>
      <c r="AE410" s="92"/>
    </row>
    <row r="411" spans="1:33" hidden="1">
      <c r="A411" s="144" t="s">
        <v>202</v>
      </c>
      <c r="B411" s="144"/>
      <c r="C411" s="197">
        <f t="shared" si="54"/>
        <v>979.36817460317491</v>
      </c>
      <c r="D411" s="154"/>
      <c r="E411" s="198"/>
      <c r="F411" s="113"/>
      <c r="G411" s="154" t="s">
        <v>10</v>
      </c>
      <c r="H411" s="200"/>
      <c r="I411" s="113"/>
      <c r="J411" s="113"/>
      <c r="K411" s="201" t="s">
        <v>10</v>
      </c>
      <c r="L411" s="113"/>
      <c r="M411" s="113"/>
      <c r="N411" s="113"/>
      <c r="O411" s="113"/>
      <c r="P411" s="113"/>
      <c r="Q411" s="113"/>
      <c r="R411" s="92"/>
      <c r="S411" s="92"/>
      <c r="T411" s="92"/>
      <c r="U411" s="92"/>
      <c r="V411" s="92"/>
      <c r="W411" s="92"/>
      <c r="X411" s="92"/>
      <c r="Y411" s="92"/>
      <c r="Z411" s="92"/>
      <c r="AA411" s="92"/>
      <c r="AB411" s="92"/>
      <c r="AC411" s="92"/>
      <c r="AD411" s="92"/>
      <c r="AE411" s="92"/>
    </row>
    <row r="412" spans="1:33" hidden="1">
      <c r="A412" s="144" t="s">
        <v>175</v>
      </c>
      <c r="B412" s="144"/>
      <c r="C412" s="197">
        <f t="shared" si="54"/>
        <v>8076.5367188213504</v>
      </c>
      <c r="D412" s="222">
        <v>3.4</v>
      </c>
      <c r="E412" s="200"/>
      <c r="F412" s="113">
        <f>F443+F472</f>
        <v>27460</v>
      </c>
      <c r="G412" s="154">
        <f>$G$170</f>
        <v>3.7</v>
      </c>
      <c r="H412" s="200"/>
      <c r="I412" s="113">
        <f>I443+I472</f>
        <v>29883</v>
      </c>
      <c r="J412" s="113"/>
      <c r="K412" s="154">
        <f>$K$170</f>
        <v>3.8</v>
      </c>
      <c r="L412" s="113"/>
      <c r="M412" s="113">
        <f>M443+M472</f>
        <v>30691</v>
      </c>
      <c r="N412" s="113"/>
      <c r="O412" s="113"/>
      <c r="P412" s="113"/>
      <c r="Q412" s="113"/>
      <c r="R412" s="92"/>
      <c r="S412" s="92"/>
      <c r="T412" s="92"/>
      <c r="U412" s="92"/>
      <c r="V412" s="92"/>
      <c r="W412" s="92"/>
      <c r="X412" s="92"/>
      <c r="Y412" s="92"/>
      <c r="Z412" s="92"/>
      <c r="AA412" s="92"/>
      <c r="AB412" s="92"/>
      <c r="AC412" s="92"/>
      <c r="AD412" s="92"/>
      <c r="AE412" s="92"/>
    </row>
    <row r="413" spans="1:33" hidden="1">
      <c r="A413" s="144" t="s">
        <v>176</v>
      </c>
      <c r="B413" s="144"/>
      <c r="C413" s="197">
        <f t="shared" si="54"/>
        <v>158922</v>
      </c>
      <c r="D413" s="159">
        <v>9.766</v>
      </c>
      <c r="E413" s="200" t="s">
        <v>144</v>
      </c>
      <c r="F413" s="113">
        <f>F444+F473</f>
        <v>15520</v>
      </c>
      <c r="G413" s="159">
        <f>$G$171</f>
        <v>10.628</v>
      </c>
      <c r="H413" s="200" t="s">
        <v>144</v>
      </c>
      <c r="I413" s="113">
        <f>I444+I473</f>
        <v>16890</v>
      </c>
      <c r="J413" s="113"/>
      <c r="K413" s="159">
        <f>$K$171</f>
        <v>10.878</v>
      </c>
      <c r="L413" s="113"/>
      <c r="M413" s="113">
        <f>M444+M473</f>
        <v>17288</v>
      </c>
      <c r="N413" s="113"/>
      <c r="O413" s="113"/>
      <c r="P413" s="113"/>
      <c r="Q413" s="113"/>
      <c r="R413" s="92"/>
      <c r="S413" s="92"/>
      <c r="T413" s="92"/>
      <c r="U413" s="92"/>
      <c r="V413" s="92"/>
      <c r="W413" s="92"/>
      <c r="X413" s="92"/>
      <c r="Y413" s="92"/>
      <c r="Z413" s="92"/>
      <c r="AA413" s="92"/>
      <c r="AB413" s="92"/>
      <c r="AC413" s="92"/>
      <c r="AD413" s="92"/>
      <c r="AE413" s="92"/>
    </row>
    <row r="414" spans="1:33" hidden="1">
      <c r="A414" s="144" t="s">
        <v>177</v>
      </c>
      <c r="B414" s="144"/>
      <c r="C414" s="197">
        <f t="shared" si="54"/>
        <v>131844</v>
      </c>
      <c r="D414" s="159">
        <v>6.7460000000000004</v>
      </c>
      <c r="E414" s="200" t="s">
        <v>144</v>
      </c>
      <c r="F414" s="113">
        <f>F445+F474</f>
        <v>8894</v>
      </c>
      <c r="G414" s="159">
        <f>$G$172</f>
        <v>7.3410000000000002</v>
      </c>
      <c r="H414" s="200" t="s">
        <v>144</v>
      </c>
      <c r="I414" s="113">
        <f>I445+I474</f>
        <v>9678</v>
      </c>
      <c r="J414" s="113"/>
      <c r="K414" s="159">
        <f>$K$172</f>
        <v>7.5140000000000002</v>
      </c>
      <c r="L414" s="113"/>
      <c r="M414" s="113">
        <f>M445+M474</f>
        <v>9907</v>
      </c>
      <c r="N414" s="113"/>
      <c r="O414" s="113"/>
      <c r="P414" s="113"/>
      <c r="Q414" s="113"/>
      <c r="R414" s="92"/>
      <c r="S414" s="92"/>
      <c r="T414" s="92"/>
      <c r="U414" s="92"/>
      <c r="V414" s="92"/>
      <c r="W414" s="92"/>
      <c r="X414" s="92"/>
      <c r="Y414" s="92"/>
      <c r="Z414" s="92"/>
      <c r="AA414" s="92"/>
      <c r="AB414" s="92"/>
      <c r="AC414" s="92"/>
      <c r="AD414" s="92"/>
      <c r="AE414" s="92"/>
    </row>
    <row r="415" spans="1:33" hidden="1">
      <c r="A415" s="144" t="s">
        <v>178</v>
      </c>
      <c r="B415" s="144"/>
      <c r="C415" s="197">
        <f t="shared" si="54"/>
        <v>0</v>
      </c>
      <c r="D415" s="159">
        <v>5.8120000000000003</v>
      </c>
      <c r="E415" s="200" t="s">
        <v>144</v>
      </c>
      <c r="F415" s="113">
        <f>F446+F475</f>
        <v>0</v>
      </c>
      <c r="G415" s="159">
        <f>$G$173</f>
        <v>6.3240000000000007</v>
      </c>
      <c r="H415" s="200" t="s">
        <v>144</v>
      </c>
      <c r="I415" s="113">
        <f>I446+I475</f>
        <v>0</v>
      </c>
      <c r="J415" s="113"/>
      <c r="K415" s="159">
        <f>$K$173</f>
        <v>6.4720000000000004</v>
      </c>
      <c r="L415" s="113"/>
      <c r="M415" s="113">
        <f>M446+M475</f>
        <v>0</v>
      </c>
      <c r="N415" s="113"/>
      <c r="O415" s="113"/>
      <c r="P415" s="113"/>
      <c r="Q415" s="113"/>
      <c r="R415" s="92"/>
      <c r="S415" s="92"/>
      <c r="T415" s="92"/>
      <c r="U415" s="92"/>
      <c r="V415" s="92"/>
      <c r="W415" s="92"/>
      <c r="X415" s="92"/>
      <c r="Y415" s="92"/>
      <c r="Z415" s="92"/>
      <c r="AA415" s="92"/>
      <c r="AB415" s="92"/>
      <c r="AC415" s="92"/>
      <c r="AD415" s="92"/>
      <c r="AE415" s="92"/>
    </row>
    <row r="416" spans="1:33" hidden="1">
      <c r="A416" s="144" t="s">
        <v>179</v>
      </c>
      <c r="B416" s="144"/>
      <c r="C416" s="197">
        <f t="shared" si="54"/>
        <v>1569.0261904761901</v>
      </c>
      <c r="D416" s="208">
        <v>56</v>
      </c>
      <c r="E416" s="198" t="s">
        <v>144</v>
      </c>
      <c r="F416" s="113">
        <f>F447+F476</f>
        <v>879</v>
      </c>
      <c r="G416" s="233">
        <f>$G$174</f>
        <v>57</v>
      </c>
      <c r="H416" s="200" t="s">
        <v>144</v>
      </c>
      <c r="I416" s="113">
        <f>I447+I476</f>
        <v>894</v>
      </c>
      <c r="J416" s="113"/>
      <c r="K416" s="233">
        <f>$K$174</f>
        <v>58</v>
      </c>
      <c r="L416" s="113"/>
      <c r="M416" s="113">
        <f>M447+M476</f>
        <v>910</v>
      </c>
      <c r="N416" s="113"/>
      <c r="O416" s="113"/>
      <c r="P416" s="113"/>
      <c r="Q416" s="113"/>
      <c r="R416" s="92"/>
      <c r="S416" s="92"/>
      <c r="T416" s="92"/>
      <c r="U416" s="92"/>
      <c r="V416" s="92"/>
      <c r="W416" s="92"/>
      <c r="X416" s="92"/>
      <c r="Y416" s="92"/>
      <c r="Z416" s="92"/>
      <c r="AA416" s="92"/>
      <c r="AB416" s="92"/>
      <c r="AC416" s="92"/>
      <c r="AD416" s="92"/>
      <c r="AE416" s="92"/>
    </row>
    <row r="417" spans="1:33" hidden="1">
      <c r="A417" s="214" t="s">
        <v>186</v>
      </c>
      <c r="B417" s="144"/>
      <c r="C417" s="197"/>
      <c r="D417" s="215">
        <v>-0.01</v>
      </c>
      <c r="E417" s="198"/>
      <c r="F417" s="113"/>
      <c r="G417" s="234">
        <v>-0.01</v>
      </c>
      <c r="H417" s="200"/>
      <c r="I417" s="113"/>
      <c r="J417" s="113"/>
      <c r="K417" s="234">
        <v>-0.01</v>
      </c>
      <c r="L417" s="113"/>
      <c r="M417" s="113"/>
      <c r="N417" s="113"/>
      <c r="O417" s="113"/>
      <c r="P417" s="113"/>
      <c r="Q417" s="113"/>
      <c r="R417" s="92"/>
      <c r="S417" s="92"/>
      <c r="T417" s="92"/>
      <c r="U417" s="92"/>
      <c r="V417" s="92"/>
      <c r="W417" s="92"/>
      <c r="X417" s="92"/>
      <c r="Y417" s="92"/>
      <c r="Z417" s="92"/>
      <c r="AA417" s="92"/>
      <c r="AB417" s="92"/>
      <c r="AC417" s="92"/>
      <c r="AD417" s="92"/>
      <c r="AE417" s="92"/>
    </row>
    <row r="418" spans="1:33" hidden="1">
      <c r="A418" s="144" t="s">
        <v>170</v>
      </c>
      <c r="B418" s="144"/>
      <c r="C418" s="197">
        <v>0</v>
      </c>
      <c r="D418" s="217">
        <v>104.52000000000001</v>
      </c>
      <c r="E418" s="198"/>
      <c r="F418" s="113">
        <f t="shared" ref="F418:F427" si="55">F449+F478</f>
        <v>0</v>
      </c>
      <c r="G418" s="217">
        <f>$G$182</f>
        <v>9.76</v>
      </c>
      <c r="H418" s="198"/>
      <c r="I418" s="113">
        <f t="shared" ref="I418:I427" si="56">I449+I478</f>
        <v>0</v>
      </c>
      <c r="J418" s="113"/>
      <c r="K418" s="217">
        <f>$K$182</f>
        <v>9.99</v>
      </c>
      <c r="L418" s="113"/>
      <c r="M418" s="113">
        <f t="shared" ref="M418:M427" si="57">M449+M478</f>
        <v>0</v>
      </c>
      <c r="N418" s="113"/>
      <c r="O418" s="113"/>
      <c r="P418" s="113"/>
      <c r="Q418" s="113"/>
      <c r="R418" s="92"/>
      <c r="S418" s="92"/>
      <c r="T418" s="92"/>
      <c r="U418" s="92"/>
      <c r="V418" s="92"/>
      <c r="W418" s="92"/>
      <c r="X418" s="92"/>
      <c r="Y418" s="92"/>
      <c r="Z418" s="92"/>
      <c r="AA418" s="92"/>
      <c r="AB418" s="92"/>
      <c r="AC418" s="92"/>
      <c r="AD418" s="92"/>
      <c r="AE418" s="92"/>
    </row>
    <row r="419" spans="1:33" hidden="1">
      <c r="A419" s="144" t="s">
        <v>171</v>
      </c>
      <c r="B419" s="144"/>
      <c r="C419" s="197">
        <v>0</v>
      </c>
      <c r="D419" s="217">
        <v>155.76</v>
      </c>
      <c r="E419" s="198"/>
      <c r="F419" s="113">
        <f t="shared" si="55"/>
        <v>0</v>
      </c>
      <c r="G419" s="217">
        <f>$G$183</f>
        <v>14.54</v>
      </c>
      <c r="H419" s="198"/>
      <c r="I419" s="113">
        <f t="shared" si="56"/>
        <v>0</v>
      </c>
      <c r="J419" s="113"/>
      <c r="K419" s="217">
        <f>$K$183</f>
        <v>14.89</v>
      </c>
      <c r="L419" s="113"/>
      <c r="M419" s="113">
        <f t="shared" si="57"/>
        <v>0</v>
      </c>
      <c r="N419" s="113"/>
      <c r="O419" s="113"/>
      <c r="P419" s="113"/>
      <c r="Q419" s="113"/>
      <c r="R419" s="92"/>
      <c r="S419" s="92"/>
      <c r="T419" s="92"/>
      <c r="U419" s="92"/>
      <c r="V419" s="92"/>
      <c r="W419" s="92"/>
      <c r="X419" s="92"/>
      <c r="Y419" s="92"/>
      <c r="Z419" s="92"/>
      <c r="AA419" s="92"/>
      <c r="AB419" s="92"/>
      <c r="AC419" s="92"/>
      <c r="AD419" s="92"/>
      <c r="AE419" s="92"/>
    </row>
    <row r="420" spans="1:33" hidden="1">
      <c r="A420" s="144" t="s">
        <v>187</v>
      </c>
      <c r="B420" s="144"/>
      <c r="C420" s="197">
        <v>0</v>
      </c>
      <c r="D420" s="217">
        <v>11.040000000000001</v>
      </c>
      <c r="E420" s="198"/>
      <c r="F420" s="113">
        <f t="shared" si="55"/>
        <v>0</v>
      </c>
      <c r="G420" s="217">
        <f>$G$184</f>
        <v>1.02</v>
      </c>
      <c r="H420" s="198"/>
      <c r="I420" s="113">
        <f t="shared" si="56"/>
        <v>0</v>
      </c>
      <c r="J420" s="113"/>
      <c r="K420" s="217">
        <f>$K$184</f>
        <v>1.04</v>
      </c>
      <c r="L420" s="113"/>
      <c r="M420" s="113">
        <f t="shared" si="57"/>
        <v>0</v>
      </c>
      <c r="N420" s="113"/>
      <c r="O420" s="113" t="s">
        <v>10</v>
      </c>
      <c r="P420" s="113"/>
      <c r="Q420" s="113"/>
      <c r="R420" s="92"/>
      <c r="S420" s="92"/>
      <c r="T420" s="92"/>
      <c r="U420" s="92"/>
      <c r="V420" s="92"/>
      <c r="W420" s="92"/>
      <c r="X420" s="92"/>
      <c r="Y420" s="92"/>
      <c r="Z420" s="92"/>
      <c r="AA420" s="92"/>
      <c r="AB420" s="92"/>
      <c r="AC420" s="92"/>
      <c r="AD420" s="92"/>
      <c r="AE420" s="92"/>
    </row>
    <row r="421" spans="1:33" hidden="1">
      <c r="A421" s="144" t="s">
        <v>188</v>
      </c>
      <c r="B421" s="144"/>
      <c r="C421" s="197">
        <v>0</v>
      </c>
      <c r="D421" s="217">
        <v>3.4</v>
      </c>
      <c r="E421" s="200"/>
      <c r="F421" s="113">
        <f t="shared" si="55"/>
        <v>0</v>
      </c>
      <c r="G421" s="217">
        <f>$G$185</f>
        <v>3.7</v>
      </c>
      <c r="H421" s="200"/>
      <c r="I421" s="113">
        <f t="shared" si="56"/>
        <v>0</v>
      </c>
      <c r="J421" s="113"/>
      <c r="K421" s="217">
        <f>$K$185</f>
        <v>3.8</v>
      </c>
      <c r="L421" s="113"/>
      <c r="M421" s="113">
        <f t="shared" si="57"/>
        <v>0</v>
      </c>
      <c r="N421" s="113"/>
      <c r="O421" s="113"/>
      <c r="P421" s="113"/>
      <c r="Q421" s="113"/>
      <c r="R421" s="92"/>
      <c r="S421" s="92"/>
      <c r="T421" s="92"/>
      <c r="U421" s="92"/>
      <c r="V421" s="92"/>
      <c r="W421" s="92"/>
      <c r="X421" s="92"/>
      <c r="Y421" s="92"/>
      <c r="Z421" s="92"/>
      <c r="AA421" s="92"/>
      <c r="AB421" s="92"/>
      <c r="AC421" s="92"/>
      <c r="AD421" s="92"/>
      <c r="AE421" s="92"/>
    </row>
    <row r="422" spans="1:33" hidden="1">
      <c r="A422" s="144" t="s">
        <v>189</v>
      </c>
      <c r="B422" s="144"/>
      <c r="C422" s="197">
        <v>0</v>
      </c>
      <c r="D422" s="218">
        <v>9.766</v>
      </c>
      <c r="E422" s="200" t="s">
        <v>144</v>
      </c>
      <c r="F422" s="113">
        <f t="shared" si="55"/>
        <v>0</v>
      </c>
      <c r="G422" s="235">
        <f>$G$186</f>
        <v>10.628</v>
      </c>
      <c r="H422" s="200" t="s">
        <v>144</v>
      </c>
      <c r="I422" s="113">
        <f t="shared" si="56"/>
        <v>0</v>
      </c>
      <c r="J422" s="113"/>
      <c r="K422" s="235">
        <f>$K$186</f>
        <v>10.878</v>
      </c>
      <c r="L422" s="113"/>
      <c r="M422" s="113">
        <f t="shared" si="57"/>
        <v>0</v>
      </c>
      <c r="N422" s="113"/>
      <c r="O422" s="113"/>
      <c r="P422" s="113"/>
      <c r="Q422" s="113"/>
      <c r="R422" s="92"/>
      <c r="S422" s="92"/>
      <c r="T422" s="92"/>
      <c r="U422" s="92"/>
      <c r="V422" s="92"/>
      <c r="W422" s="92"/>
      <c r="X422" s="92"/>
      <c r="Y422" s="92"/>
      <c r="Z422" s="92"/>
      <c r="AA422" s="92"/>
      <c r="AB422" s="92"/>
      <c r="AC422" s="92"/>
      <c r="AD422" s="92"/>
      <c r="AE422" s="92"/>
    </row>
    <row r="423" spans="1:33" hidden="1">
      <c r="A423" s="144" t="s">
        <v>177</v>
      </c>
      <c r="B423" s="144"/>
      <c r="C423" s="197">
        <v>0</v>
      </c>
      <c r="D423" s="218">
        <v>6.7460000000000004</v>
      </c>
      <c r="E423" s="200" t="s">
        <v>144</v>
      </c>
      <c r="F423" s="113">
        <f t="shared" si="55"/>
        <v>0</v>
      </c>
      <c r="G423" s="236">
        <f>$G$187</f>
        <v>7.3410000000000002</v>
      </c>
      <c r="H423" s="200" t="s">
        <v>144</v>
      </c>
      <c r="I423" s="113">
        <f t="shared" si="56"/>
        <v>0</v>
      </c>
      <c r="J423" s="113"/>
      <c r="K423" s="236">
        <f>$K$187</f>
        <v>7.5140000000000002</v>
      </c>
      <c r="L423" s="113"/>
      <c r="M423" s="113">
        <f t="shared" si="57"/>
        <v>0</v>
      </c>
      <c r="N423" s="113"/>
      <c r="O423" s="113"/>
      <c r="P423" s="113"/>
      <c r="Q423" s="113"/>
      <c r="R423" s="92"/>
      <c r="S423" s="92"/>
      <c r="T423" s="92"/>
      <c r="U423" s="92"/>
      <c r="V423" s="92"/>
      <c r="W423" s="92"/>
      <c r="X423" s="92"/>
      <c r="Y423" s="92"/>
      <c r="Z423" s="92"/>
      <c r="AA423" s="92"/>
      <c r="AB423" s="92"/>
      <c r="AC423" s="92"/>
      <c r="AD423" s="92"/>
      <c r="AE423" s="92"/>
    </row>
    <row r="424" spans="1:33" hidden="1">
      <c r="A424" s="144" t="s">
        <v>178</v>
      </c>
      <c r="B424" s="144"/>
      <c r="C424" s="197">
        <v>0</v>
      </c>
      <c r="D424" s="218">
        <v>5.8120000000000003</v>
      </c>
      <c r="E424" s="200" t="s">
        <v>144</v>
      </c>
      <c r="F424" s="113">
        <f t="shared" si="55"/>
        <v>0</v>
      </c>
      <c r="G424" s="218">
        <f>$G$188</f>
        <v>6.3240000000000007</v>
      </c>
      <c r="H424" s="200" t="s">
        <v>144</v>
      </c>
      <c r="I424" s="113">
        <f t="shared" si="56"/>
        <v>0</v>
      </c>
      <c r="J424" s="113"/>
      <c r="K424" s="218">
        <f>$K$188</f>
        <v>6.4720000000000004</v>
      </c>
      <c r="L424" s="113"/>
      <c r="M424" s="113">
        <f t="shared" si="57"/>
        <v>0</v>
      </c>
      <c r="N424" s="113"/>
      <c r="O424" s="113"/>
      <c r="P424" s="113"/>
      <c r="Q424" s="113"/>
      <c r="R424" s="92"/>
      <c r="S424" s="92"/>
      <c r="T424" s="92"/>
      <c r="U424" s="92"/>
      <c r="V424" s="92"/>
      <c r="W424" s="92"/>
      <c r="X424" s="92"/>
      <c r="Y424" s="92"/>
      <c r="Z424" s="92"/>
      <c r="AA424" s="92"/>
      <c r="AB424" s="92"/>
      <c r="AC424" s="92"/>
      <c r="AD424" s="92"/>
      <c r="AE424" s="92"/>
    </row>
    <row r="425" spans="1:33" hidden="1">
      <c r="A425" s="144" t="s">
        <v>179</v>
      </c>
      <c r="B425" s="144"/>
      <c r="C425" s="197">
        <v>0</v>
      </c>
      <c r="D425" s="220">
        <v>56</v>
      </c>
      <c r="E425" s="200" t="s">
        <v>144</v>
      </c>
      <c r="F425" s="113">
        <f t="shared" si="55"/>
        <v>0</v>
      </c>
      <c r="G425" s="237">
        <f>$G$214</f>
        <v>57</v>
      </c>
      <c r="H425" s="200" t="s">
        <v>144</v>
      </c>
      <c r="I425" s="113">
        <f t="shared" si="56"/>
        <v>0</v>
      </c>
      <c r="J425" s="113"/>
      <c r="K425" s="237">
        <f>$K$214</f>
        <v>58</v>
      </c>
      <c r="L425" s="113"/>
      <c r="M425" s="113">
        <f t="shared" si="57"/>
        <v>0</v>
      </c>
      <c r="N425" s="113"/>
      <c r="O425" s="113"/>
      <c r="P425" s="113"/>
      <c r="Q425" s="113"/>
      <c r="R425" s="92"/>
      <c r="S425" s="92"/>
      <c r="T425" s="92"/>
      <c r="U425" s="92"/>
      <c r="V425" s="92"/>
      <c r="W425" s="92"/>
      <c r="X425" s="92"/>
      <c r="Y425" s="92"/>
      <c r="Z425" s="92"/>
      <c r="AA425" s="92"/>
      <c r="AB425" s="92"/>
      <c r="AC425" s="92"/>
      <c r="AD425" s="92"/>
      <c r="AE425" s="92"/>
    </row>
    <row r="426" spans="1:33" hidden="1">
      <c r="A426" s="144" t="s">
        <v>190</v>
      </c>
      <c r="B426" s="144"/>
      <c r="C426" s="197">
        <v>0</v>
      </c>
      <c r="D426" s="222">
        <v>60</v>
      </c>
      <c r="E426" s="198"/>
      <c r="F426" s="113">
        <f t="shared" si="55"/>
        <v>0</v>
      </c>
      <c r="G426" s="154">
        <f>$G$190</f>
        <v>60</v>
      </c>
      <c r="H426" s="200"/>
      <c r="I426" s="113">
        <f t="shared" si="56"/>
        <v>0</v>
      </c>
      <c r="J426" s="113"/>
      <c r="K426" s="154">
        <f>$K$190</f>
        <v>60</v>
      </c>
      <c r="L426" s="113"/>
      <c r="M426" s="113">
        <f t="shared" si="57"/>
        <v>0</v>
      </c>
      <c r="N426" s="113"/>
      <c r="O426" s="113"/>
      <c r="P426" s="113"/>
      <c r="Q426" s="113"/>
      <c r="R426" s="92"/>
      <c r="S426" s="92"/>
      <c r="T426" s="92"/>
      <c r="U426" s="92"/>
      <c r="V426" s="92"/>
      <c r="W426" s="92"/>
      <c r="X426" s="92"/>
      <c r="Y426" s="92"/>
      <c r="Z426" s="92"/>
      <c r="AA426" s="92"/>
      <c r="AB426" s="92"/>
      <c r="AC426" s="92"/>
      <c r="AD426" s="92"/>
      <c r="AE426" s="92"/>
    </row>
    <row r="427" spans="1:33" hidden="1">
      <c r="A427" s="144" t="s">
        <v>191</v>
      </c>
      <c r="B427" s="144"/>
      <c r="C427" s="197">
        <v>0</v>
      </c>
      <c r="D427" s="223">
        <v>-30</v>
      </c>
      <c r="E427" s="198" t="s">
        <v>144</v>
      </c>
      <c r="F427" s="113">
        <f t="shared" si="55"/>
        <v>0</v>
      </c>
      <c r="G427" s="223">
        <f>$G$191</f>
        <v>-30</v>
      </c>
      <c r="H427" s="200" t="s">
        <v>144</v>
      </c>
      <c r="I427" s="113">
        <f t="shared" si="56"/>
        <v>0</v>
      </c>
      <c r="J427" s="113"/>
      <c r="K427" s="223">
        <f>$K$191</f>
        <v>-30</v>
      </c>
      <c r="L427" s="113"/>
      <c r="M427" s="113">
        <f t="shared" si="57"/>
        <v>0</v>
      </c>
      <c r="N427" s="113"/>
      <c r="O427" s="113"/>
      <c r="P427" s="113"/>
      <c r="Q427" s="113"/>
      <c r="R427" s="92"/>
      <c r="S427" s="92"/>
      <c r="T427" s="92"/>
      <c r="U427" s="92"/>
      <c r="V427" s="92"/>
      <c r="W427" s="92"/>
      <c r="X427" s="92"/>
      <c r="Y427" s="92"/>
      <c r="Z427" s="92"/>
      <c r="AA427" s="92"/>
      <c r="AB427" s="92"/>
      <c r="AC427" s="92"/>
      <c r="AD427" s="92"/>
      <c r="AE427" s="92"/>
    </row>
    <row r="428" spans="1:33" s="120" customFormat="1" hidden="1">
      <c r="A428" s="119" t="s">
        <v>180</v>
      </c>
      <c r="C428" s="121">
        <f>C422</f>
        <v>0</v>
      </c>
      <c r="D428" s="118"/>
      <c r="E428" s="122"/>
      <c r="F428" s="123"/>
      <c r="G428" s="220"/>
      <c r="H428" s="122"/>
      <c r="I428" s="123"/>
      <c r="J428" s="123"/>
      <c r="K428" s="201"/>
      <c r="L428" s="123"/>
      <c r="M428" s="123"/>
      <c r="N428" s="123"/>
      <c r="O428" s="123"/>
      <c r="P428" s="123"/>
      <c r="Q428" s="123"/>
      <c r="U428" s="122"/>
      <c r="V428" s="122"/>
      <c r="W428" s="122"/>
      <c r="X428" s="122"/>
      <c r="Y428" s="122"/>
      <c r="Z428" s="122"/>
      <c r="AA428" s="122"/>
      <c r="AB428" s="122"/>
      <c r="AC428" s="122"/>
      <c r="AD428" s="122"/>
      <c r="AE428" s="122"/>
      <c r="AG428" s="124"/>
    </row>
    <row r="429" spans="1:33" s="120" customFormat="1" hidden="1">
      <c r="A429" s="119" t="s">
        <v>181</v>
      </c>
      <c r="C429" s="121">
        <f>C423</f>
        <v>0</v>
      </c>
      <c r="D429" s="118"/>
      <c r="E429" s="122"/>
      <c r="F429" s="123"/>
      <c r="G429" s="222"/>
      <c r="H429" s="122"/>
      <c r="I429" s="123"/>
      <c r="J429" s="123"/>
      <c r="K429" s="219"/>
      <c r="L429" s="123"/>
      <c r="M429" s="123"/>
      <c r="N429" s="123"/>
      <c r="O429" s="123"/>
      <c r="P429" s="123"/>
      <c r="Q429" s="123"/>
      <c r="U429" s="122"/>
      <c r="V429" s="122"/>
      <c r="W429" s="122"/>
      <c r="X429" s="122"/>
      <c r="Y429" s="122"/>
      <c r="Z429" s="122"/>
      <c r="AA429" s="122"/>
      <c r="AB429" s="122"/>
      <c r="AC429" s="122"/>
      <c r="AD429" s="122"/>
      <c r="AE429" s="122"/>
      <c r="AG429" s="124"/>
    </row>
    <row r="430" spans="1:33" s="120" customFormat="1" hidden="1">
      <c r="A430" s="119" t="s">
        <v>182</v>
      </c>
      <c r="C430" s="121">
        <f>C424</f>
        <v>0</v>
      </c>
      <c r="D430" s="118"/>
      <c r="E430" s="122"/>
      <c r="F430" s="123"/>
      <c r="G430" s="223"/>
      <c r="H430" s="122"/>
      <c r="I430" s="123"/>
      <c r="J430" s="123"/>
      <c r="K430" s="219"/>
      <c r="L430" s="123"/>
      <c r="M430" s="123"/>
      <c r="N430" s="123"/>
      <c r="O430" s="123"/>
      <c r="P430" s="123"/>
      <c r="Q430" s="123"/>
      <c r="U430" s="122"/>
      <c r="V430" s="122"/>
      <c r="W430" s="122"/>
      <c r="X430" s="122"/>
      <c r="Y430" s="122"/>
      <c r="Z430" s="122"/>
      <c r="AA430" s="122"/>
      <c r="AB430" s="122"/>
      <c r="AC430" s="122"/>
      <c r="AD430" s="122"/>
      <c r="AE430" s="122"/>
      <c r="AG430" s="124"/>
    </row>
    <row r="431" spans="1:33" hidden="1">
      <c r="A431" s="144" t="s">
        <v>157</v>
      </c>
      <c r="B431" s="144"/>
      <c r="C431" s="197">
        <f>C459+C488</f>
        <v>290766</v>
      </c>
      <c r="D431" s="202"/>
      <c r="E431" s="113"/>
      <c r="F431" s="113">
        <f>F459+F488</f>
        <v>96339</v>
      </c>
      <c r="G431" s="202"/>
      <c r="H431" s="200"/>
      <c r="I431" s="113">
        <f>I459+I488</f>
        <v>105817</v>
      </c>
      <c r="J431" s="113"/>
      <c r="K431" s="219"/>
      <c r="L431" s="113"/>
      <c r="M431" s="113">
        <f>M459+M488</f>
        <v>108283</v>
      </c>
      <c r="N431" s="113"/>
      <c r="O431" s="113"/>
      <c r="P431" s="113"/>
      <c r="Q431" s="113"/>
      <c r="R431" s="92"/>
      <c r="S431" s="92"/>
      <c r="T431" s="92"/>
      <c r="U431" s="92"/>
      <c r="V431" s="92"/>
      <c r="W431" s="92"/>
      <c r="X431" s="92"/>
      <c r="Y431" s="92"/>
      <c r="Z431" s="92"/>
      <c r="AA431" s="92"/>
      <c r="AB431" s="92"/>
      <c r="AC431" s="92"/>
      <c r="AD431" s="92"/>
      <c r="AE431" s="92"/>
    </row>
    <row r="432" spans="1:33" hidden="1">
      <c r="A432" s="144" t="s">
        <v>128</v>
      </c>
      <c r="B432" s="144"/>
      <c r="C432" s="224">
        <f>C460+C489</f>
        <v>1983.5291043492841</v>
      </c>
      <c r="D432" s="133"/>
      <c r="E432" s="133"/>
      <c r="F432" s="225">
        <f>I432</f>
        <v>790.20164473136481</v>
      </c>
      <c r="G432" s="133"/>
      <c r="H432" s="133"/>
      <c r="I432" s="225">
        <f>I460+I489</f>
        <v>790.20164473136481</v>
      </c>
      <c r="J432" s="199"/>
      <c r="K432" s="221"/>
      <c r="L432" s="199"/>
      <c r="M432" s="225">
        <f>M460+M489</f>
        <v>790.20164473136481</v>
      </c>
      <c r="N432" s="199"/>
      <c r="O432" s="199"/>
      <c r="P432" s="199"/>
      <c r="Q432" s="199"/>
      <c r="R432" s="92"/>
      <c r="S432" s="92"/>
      <c r="T432" s="92"/>
      <c r="U432" s="92"/>
      <c r="V432" s="92"/>
      <c r="W432" s="92"/>
      <c r="X432" s="92"/>
      <c r="Y432" s="92"/>
      <c r="Z432" s="92"/>
      <c r="AA432" s="92"/>
      <c r="AB432" s="92"/>
      <c r="AC432" s="92"/>
      <c r="AD432" s="92"/>
      <c r="AE432" s="92"/>
    </row>
    <row r="433" spans="1:31" hidden="1">
      <c r="A433" s="144"/>
      <c r="B433" s="144"/>
      <c r="C433" s="145"/>
      <c r="D433" s="222" t="s">
        <v>10</v>
      </c>
      <c r="E433" s="113"/>
      <c r="F433" s="113"/>
      <c r="G433" s="222" t="s">
        <v>10</v>
      </c>
      <c r="H433" s="144"/>
      <c r="I433" s="113"/>
      <c r="J433" s="113"/>
      <c r="K433" s="221">
        <v>-30</v>
      </c>
      <c r="L433" s="113"/>
      <c r="M433" s="113"/>
      <c r="N433" s="113"/>
      <c r="O433" s="113"/>
      <c r="P433" s="113"/>
      <c r="Q433" s="113"/>
      <c r="R433" s="92"/>
      <c r="S433" s="92"/>
      <c r="T433" s="92"/>
      <c r="U433" s="92"/>
      <c r="V433" s="92"/>
      <c r="W433" s="92"/>
      <c r="X433" s="92"/>
      <c r="Y433" s="92"/>
      <c r="Z433" s="92"/>
      <c r="AA433" s="92"/>
      <c r="AB433" s="92"/>
      <c r="AC433" s="92"/>
      <c r="AD433" s="92"/>
      <c r="AE433" s="92"/>
    </row>
    <row r="434" spans="1:31" hidden="1">
      <c r="A434" s="143" t="s">
        <v>200</v>
      </c>
      <c r="B434" s="144"/>
      <c r="C434" s="144"/>
      <c r="D434" s="113"/>
      <c r="E434" s="113"/>
      <c r="F434" s="144" t="s">
        <v>10</v>
      </c>
      <c r="G434" s="113"/>
      <c r="H434" s="144"/>
      <c r="I434" s="144"/>
      <c r="J434" s="144"/>
      <c r="K434" s="113"/>
      <c r="L434" s="144"/>
      <c r="M434" s="144"/>
      <c r="N434" s="144"/>
      <c r="O434" s="144"/>
      <c r="P434" s="144"/>
      <c r="Q434" s="144"/>
      <c r="R434" s="92"/>
      <c r="S434" s="92"/>
      <c r="T434" s="92"/>
      <c r="U434" s="92"/>
      <c r="V434" s="92"/>
      <c r="W434" s="92"/>
      <c r="X434" s="92"/>
      <c r="Y434" s="92"/>
      <c r="Z434" s="92"/>
      <c r="AA434" s="92"/>
      <c r="AB434" s="92"/>
      <c r="AC434" s="92"/>
      <c r="AD434" s="92"/>
      <c r="AE434" s="92"/>
    </row>
    <row r="435" spans="1:31" hidden="1">
      <c r="A435" s="144" t="s">
        <v>195</v>
      </c>
      <c r="B435" s="144"/>
      <c r="C435" s="144"/>
      <c r="D435" s="113"/>
      <c r="E435" s="113"/>
      <c r="F435" s="144"/>
      <c r="G435" s="113"/>
      <c r="H435" s="144"/>
      <c r="I435" s="144"/>
      <c r="J435" s="144"/>
      <c r="K435" s="113"/>
      <c r="L435" s="144"/>
      <c r="M435" s="144"/>
      <c r="N435" s="144"/>
      <c r="O435" s="144"/>
      <c r="P435" s="144"/>
      <c r="Q435" s="144"/>
      <c r="R435" s="92"/>
      <c r="S435" s="92"/>
      <c r="T435" s="92"/>
      <c r="U435" s="92"/>
      <c r="V435" s="92"/>
      <c r="W435" s="92"/>
      <c r="X435" s="92"/>
      <c r="Y435" s="92"/>
      <c r="Z435" s="92"/>
      <c r="AA435" s="92"/>
      <c r="AB435" s="92"/>
      <c r="AC435" s="92"/>
      <c r="AD435" s="92"/>
      <c r="AE435" s="92"/>
    </row>
    <row r="436" spans="1:31" hidden="1">
      <c r="A436" s="144" t="s">
        <v>201</v>
      </c>
      <c r="B436" s="144"/>
      <c r="C436" s="144"/>
      <c r="D436" s="113"/>
      <c r="E436" s="113"/>
      <c r="F436" s="144"/>
      <c r="G436" s="113"/>
      <c r="H436" s="144"/>
      <c r="I436" s="144"/>
      <c r="J436" s="144"/>
      <c r="K436" s="113"/>
      <c r="L436" s="144"/>
      <c r="M436" s="144"/>
      <c r="N436" s="144"/>
      <c r="O436" s="144"/>
      <c r="P436" s="144"/>
      <c r="Q436" s="144"/>
      <c r="R436" s="92"/>
      <c r="S436" s="92"/>
      <c r="T436" s="92"/>
      <c r="U436" s="92"/>
      <c r="V436" s="92"/>
      <c r="W436" s="92"/>
      <c r="X436" s="92"/>
      <c r="Y436" s="92"/>
      <c r="Z436" s="92"/>
      <c r="AA436" s="92"/>
      <c r="AB436" s="92"/>
      <c r="AC436" s="92"/>
      <c r="AD436" s="92"/>
      <c r="AE436" s="92"/>
    </row>
    <row r="437" spans="1:31" hidden="1">
      <c r="A437" s="144" t="s">
        <v>173</v>
      </c>
      <c r="B437" s="144"/>
      <c r="C437" s="197"/>
      <c r="D437" s="113"/>
      <c r="E437" s="113"/>
      <c r="F437" s="144"/>
      <c r="G437" s="113"/>
      <c r="H437" s="144"/>
      <c r="I437" s="144"/>
      <c r="J437" s="144"/>
      <c r="K437" s="113"/>
      <c r="L437" s="144"/>
      <c r="M437" s="144"/>
      <c r="N437" s="144"/>
      <c r="O437" s="144"/>
      <c r="P437" s="144"/>
      <c r="Q437" s="144"/>
      <c r="R437" s="92"/>
      <c r="S437" s="92"/>
      <c r="T437" s="92"/>
      <c r="U437" s="92"/>
      <c r="V437" s="92"/>
      <c r="W437" s="92"/>
      <c r="X437" s="92"/>
      <c r="Y437" s="92"/>
      <c r="Z437" s="92"/>
      <c r="AA437" s="92"/>
      <c r="AB437" s="92"/>
      <c r="AC437" s="92"/>
      <c r="AD437" s="92"/>
      <c r="AE437" s="92"/>
    </row>
    <row r="438" spans="1:31" hidden="1">
      <c r="A438" s="144" t="s">
        <v>170</v>
      </c>
      <c r="B438" s="144"/>
      <c r="C438" s="197">
        <v>2</v>
      </c>
      <c r="D438" s="154">
        <v>104.52000000000001</v>
      </c>
      <c r="E438" s="198"/>
      <c r="F438" s="113">
        <f>ROUND(D438*$C438,0)</f>
        <v>209</v>
      </c>
      <c r="G438" s="154">
        <f>$G$161</f>
        <v>117.12</v>
      </c>
      <c r="H438" s="200"/>
      <c r="I438" s="113">
        <f>ROUND(G438*$C438,0)</f>
        <v>234</v>
      </c>
      <c r="J438" s="113"/>
      <c r="K438" s="154">
        <f>$K$161</f>
        <v>119.88</v>
      </c>
      <c r="L438" s="113"/>
      <c r="M438" s="113">
        <f>ROUND(K438*$C438,0)</f>
        <v>240</v>
      </c>
      <c r="N438" s="113"/>
      <c r="O438" s="113"/>
      <c r="P438" s="113"/>
      <c r="Q438" s="113"/>
      <c r="R438" s="92"/>
      <c r="S438" s="92"/>
      <c r="T438" s="92"/>
      <c r="U438" s="92"/>
      <c r="V438" s="92"/>
      <c r="W438" s="92"/>
      <c r="X438" s="92"/>
      <c r="Y438" s="92"/>
      <c r="Z438" s="92"/>
      <c r="AA438" s="92"/>
      <c r="AB438" s="92"/>
      <c r="AC438" s="92"/>
      <c r="AD438" s="92"/>
      <c r="AE438" s="92"/>
    </row>
    <row r="439" spans="1:31" hidden="1">
      <c r="A439" s="144" t="s">
        <v>171</v>
      </c>
      <c r="B439" s="144"/>
      <c r="C439" s="197">
        <v>81.084931506849301</v>
      </c>
      <c r="D439" s="154">
        <v>155.76</v>
      </c>
      <c r="E439" s="202"/>
      <c r="F439" s="113">
        <f>ROUND(D439*$C439,0)</f>
        <v>12630</v>
      </c>
      <c r="G439" s="154">
        <f>$G$162</f>
        <v>174.48</v>
      </c>
      <c r="H439" s="203"/>
      <c r="I439" s="113">
        <f t="shared" ref="I439:I440" si="58">ROUND(G439*$C439,0)</f>
        <v>14148</v>
      </c>
      <c r="J439" s="113"/>
      <c r="K439" s="154">
        <f>$K$162</f>
        <v>178.68</v>
      </c>
      <c r="L439" s="113"/>
      <c r="M439" s="113">
        <f t="shared" ref="M439:M440" si="59">ROUND(K439*$C439,0)</f>
        <v>14488</v>
      </c>
      <c r="N439" s="113"/>
      <c r="O439" s="113"/>
      <c r="P439" s="113"/>
      <c r="Q439" s="113"/>
      <c r="R439" s="92"/>
      <c r="S439" s="92"/>
      <c r="T439" s="92"/>
      <c r="U439" s="92"/>
      <c r="V439" s="92"/>
      <c r="W439" s="92"/>
      <c r="X439" s="92"/>
      <c r="Y439" s="92"/>
      <c r="Z439" s="92"/>
      <c r="AA439" s="92"/>
      <c r="AB439" s="92"/>
      <c r="AC439" s="92"/>
      <c r="AD439" s="92"/>
      <c r="AE439" s="92"/>
    </row>
    <row r="440" spans="1:31" hidden="1">
      <c r="A440" s="144" t="s">
        <v>172</v>
      </c>
      <c r="B440" s="144"/>
      <c r="C440" s="197">
        <v>2711.9452054794501</v>
      </c>
      <c r="D440" s="154">
        <v>11.040000000000001</v>
      </c>
      <c r="E440" s="202"/>
      <c r="F440" s="113">
        <f>ROUND(D440*$C440,0)</f>
        <v>29940</v>
      </c>
      <c r="G440" s="154">
        <f>$G$163</f>
        <v>12.24</v>
      </c>
      <c r="H440" s="203"/>
      <c r="I440" s="113">
        <f t="shared" si="58"/>
        <v>33194</v>
      </c>
      <c r="J440" s="113"/>
      <c r="K440" s="154">
        <f>$K$163</f>
        <v>12.48</v>
      </c>
      <c r="L440" s="113"/>
      <c r="M440" s="113">
        <f t="shared" si="59"/>
        <v>33845</v>
      </c>
      <c r="N440" s="113"/>
      <c r="O440" s="113"/>
      <c r="P440" s="113"/>
      <c r="Q440" s="113"/>
      <c r="R440" s="92"/>
      <c r="S440" s="92"/>
      <c r="T440" s="92"/>
      <c r="U440" s="92"/>
      <c r="V440" s="92"/>
      <c r="W440" s="92"/>
      <c r="X440" s="92"/>
      <c r="Y440" s="92"/>
      <c r="Z440" s="92"/>
      <c r="AA440" s="92"/>
      <c r="AB440" s="92"/>
      <c r="AC440" s="92"/>
      <c r="AD440" s="92"/>
      <c r="AE440" s="92"/>
    </row>
    <row r="441" spans="1:31" hidden="1">
      <c r="A441" s="144" t="s">
        <v>174</v>
      </c>
      <c r="B441" s="144"/>
      <c r="C441" s="197">
        <v>83.084931506849301</v>
      </c>
      <c r="D441" s="154"/>
      <c r="E441" s="198"/>
      <c r="F441" s="113"/>
      <c r="G441" s="113"/>
      <c r="H441" s="200"/>
      <c r="I441" s="113"/>
      <c r="J441" s="113"/>
      <c r="K441" s="113"/>
      <c r="L441" s="113"/>
      <c r="M441" s="113"/>
      <c r="N441" s="113"/>
      <c r="O441" s="113"/>
      <c r="P441" s="113"/>
      <c r="Q441" s="113"/>
      <c r="R441" s="92"/>
      <c r="S441" s="92"/>
      <c r="T441" s="92"/>
      <c r="U441" s="92"/>
      <c r="V441" s="92"/>
      <c r="W441" s="92"/>
      <c r="X441" s="92"/>
      <c r="Y441" s="92"/>
      <c r="Z441" s="92"/>
      <c r="AA441" s="92"/>
      <c r="AB441" s="92"/>
      <c r="AC441" s="92"/>
      <c r="AD441" s="92"/>
      <c r="AE441" s="92"/>
    </row>
    <row r="442" spans="1:31" hidden="1">
      <c r="A442" s="144" t="s">
        <v>202</v>
      </c>
      <c r="B442" s="144"/>
      <c r="C442" s="197">
        <v>967.71261904761934</v>
      </c>
      <c r="D442" s="154"/>
      <c r="E442" s="198"/>
      <c r="F442" s="113"/>
      <c r="G442" s="154" t="s">
        <v>10</v>
      </c>
      <c r="H442" s="200"/>
      <c r="I442" s="113"/>
      <c r="J442" s="113"/>
      <c r="K442" s="201" t="s">
        <v>10</v>
      </c>
      <c r="L442" s="113"/>
      <c r="M442" s="113"/>
      <c r="N442" s="113"/>
      <c r="O442" s="113"/>
      <c r="P442" s="113"/>
      <c r="Q442" s="113"/>
      <c r="R442" s="92"/>
      <c r="S442" s="92"/>
      <c r="T442" s="92"/>
      <c r="U442" s="92"/>
      <c r="V442" s="92"/>
      <c r="W442" s="92"/>
      <c r="X442" s="92"/>
      <c r="Y442" s="92"/>
      <c r="Z442" s="92"/>
      <c r="AA442" s="92"/>
      <c r="AB442" s="92"/>
      <c r="AC442" s="92"/>
      <c r="AD442" s="92"/>
      <c r="AE442" s="92"/>
    </row>
    <row r="443" spans="1:31" hidden="1">
      <c r="A443" s="144" t="s">
        <v>175</v>
      </c>
      <c r="B443" s="144"/>
      <c r="C443" s="197">
        <v>7906.5367188213504</v>
      </c>
      <c r="D443" s="222">
        <v>3.4</v>
      </c>
      <c r="E443" s="200"/>
      <c r="F443" s="113">
        <f>ROUND(D443*$C443,0)</f>
        <v>26882</v>
      </c>
      <c r="G443" s="154">
        <f>$G$170</f>
        <v>3.7</v>
      </c>
      <c r="H443" s="200"/>
      <c r="I443" s="113">
        <f>ROUND(G443*C443,0)</f>
        <v>29254</v>
      </c>
      <c r="J443" s="113"/>
      <c r="K443" s="154">
        <f>$K$170</f>
        <v>3.8</v>
      </c>
      <c r="L443" s="113"/>
      <c r="M443" s="113">
        <f>ROUND(K443*C443,0)</f>
        <v>30045</v>
      </c>
      <c r="N443" s="113"/>
      <c r="O443" s="113"/>
      <c r="P443" s="113"/>
      <c r="Q443" s="113"/>
      <c r="R443" s="92"/>
      <c r="S443" s="92"/>
      <c r="T443" s="92"/>
      <c r="U443" s="92"/>
      <c r="V443" s="92"/>
      <c r="W443" s="92"/>
      <c r="X443" s="92"/>
      <c r="Y443" s="92"/>
      <c r="Z443" s="92"/>
      <c r="AA443" s="92"/>
      <c r="AB443" s="92"/>
      <c r="AC443" s="92"/>
      <c r="AD443" s="92"/>
      <c r="AE443" s="92"/>
    </row>
    <row r="444" spans="1:31" hidden="1">
      <c r="A444" s="144" t="s">
        <v>176</v>
      </c>
      <c r="B444" s="144"/>
      <c r="C444" s="197">
        <v>154025</v>
      </c>
      <c r="D444" s="159">
        <v>9.766</v>
      </c>
      <c r="E444" s="200" t="s">
        <v>144</v>
      </c>
      <c r="F444" s="113">
        <f>ROUND(D444*$C444/100,0)</f>
        <v>15042</v>
      </c>
      <c r="G444" s="159">
        <f>$G$171</f>
        <v>10.628</v>
      </c>
      <c r="H444" s="200" t="s">
        <v>144</v>
      </c>
      <c r="I444" s="113">
        <f>ROUND(G444*C444/100,0)</f>
        <v>16370</v>
      </c>
      <c r="J444" s="113"/>
      <c r="K444" s="159">
        <f>$K$171</f>
        <v>10.878</v>
      </c>
      <c r="L444" s="113"/>
      <c r="M444" s="113">
        <f>ROUND(K444*C444/100,0)</f>
        <v>16755</v>
      </c>
      <c r="N444" s="113"/>
      <c r="O444" s="113"/>
      <c r="P444" s="113"/>
      <c r="Q444" s="113"/>
      <c r="R444" s="92"/>
      <c r="S444" s="92"/>
      <c r="T444" s="92"/>
      <c r="U444" s="92"/>
      <c r="V444" s="92"/>
      <c r="W444" s="92"/>
      <c r="X444" s="92"/>
      <c r="Y444" s="92"/>
      <c r="Z444" s="92"/>
      <c r="AA444" s="92"/>
      <c r="AB444" s="92"/>
      <c r="AC444" s="92"/>
      <c r="AD444" s="92"/>
      <c r="AE444" s="92"/>
    </row>
    <row r="445" spans="1:31" hidden="1">
      <c r="A445" s="144" t="s">
        <v>177</v>
      </c>
      <c r="B445" s="144"/>
      <c r="C445" s="197">
        <v>130955</v>
      </c>
      <c r="D445" s="159">
        <v>6.7460000000000004</v>
      </c>
      <c r="E445" s="200" t="s">
        <v>144</v>
      </c>
      <c r="F445" s="113">
        <f>ROUND(D445*$C445/100,0)</f>
        <v>8834</v>
      </c>
      <c r="G445" s="159">
        <f>$G$172</f>
        <v>7.3410000000000002</v>
      </c>
      <c r="H445" s="200" t="s">
        <v>144</v>
      </c>
      <c r="I445" s="113">
        <f t="shared" ref="I445:I447" si="60">ROUND(G445*C445/100,0)</f>
        <v>9613</v>
      </c>
      <c r="J445" s="113"/>
      <c r="K445" s="159">
        <f>$K$172</f>
        <v>7.5140000000000002</v>
      </c>
      <c r="L445" s="113"/>
      <c r="M445" s="113">
        <f>ROUND(K445*C445/100,0)</f>
        <v>9840</v>
      </c>
      <c r="N445" s="113"/>
      <c r="O445" s="113"/>
      <c r="P445" s="113"/>
      <c r="Q445" s="113"/>
      <c r="R445" s="92"/>
      <c r="S445" s="92"/>
      <c r="T445" s="92"/>
      <c r="U445" s="92"/>
      <c r="V445" s="92"/>
      <c r="W445" s="92"/>
      <c r="X445" s="92"/>
      <c r="Y445" s="92"/>
      <c r="Z445" s="92"/>
      <c r="AA445" s="92"/>
      <c r="AB445" s="92"/>
      <c r="AC445" s="92"/>
      <c r="AD445" s="92"/>
      <c r="AE445" s="92"/>
    </row>
    <row r="446" spans="1:31" hidden="1">
      <c r="A446" s="144" t="s">
        <v>178</v>
      </c>
      <c r="B446" s="144"/>
      <c r="C446" s="197">
        <v>0</v>
      </c>
      <c r="D446" s="159">
        <v>5.8120000000000003</v>
      </c>
      <c r="E446" s="200" t="s">
        <v>144</v>
      </c>
      <c r="F446" s="113">
        <f>ROUND(D446*$C446/100,0)</f>
        <v>0</v>
      </c>
      <c r="G446" s="159">
        <f>$G$173</f>
        <v>6.3240000000000007</v>
      </c>
      <c r="H446" s="200" t="s">
        <v>144</v>
      </c>
      <c r="I446" s="113">
        <f t="shared" si="60"/>
        <v>0</v>
      </c>
      <c r="J446" s="113"/>
      <c r="K446" s="159">
        <f>$K$173</f>
        <v>6.4720000000000004</v>
      </c>
      <c r="L446" s="113"/>
      <c r="M446" s="113">
        <f>ROUND(K446*C446/100,0)</f>
        <v>0</v>
      </c>
      <c r="N446" s="113"/>
      <c r="O446" s="113"/>
      <c r="P446" s="113"/>
      <c r="Q446" s="113"/>
      <c r="R446" s="92"/>
      <c r="S446" s="92"/>
      <c r="T446" s="92"/>
      <c r="U446" s="92"/>
      <c r="V446" s="92"/>
      <c r="W446" s="92"/>
      <c r="X446" s="92"/>
      <c r="Y446" s="92"/>
      <c r="Z446" s="92"/>
      <c r="AA446" s="92"/>
      <c r="AB446" s="92"/>
      <c r="AC446" s="92"/>
      <c r="AD446" s="92"/>
      <c r="AE446" s="92"/>
    </row>
    <row r="447" spans="1:31" hidden="1">
      <c r="A447" s="144" t="s">
        <v>179</v>
      </c>
      <c r="B447" s="144"/>
      <c r="C447" s="197">
        <v>1569.0261904761901</v>
      </c>
      <c r="D447" s="208">
        <v>56</v>
      </c>
      <c r="E447" s="198" t="s">
        <v>144</v>
      </c>
      <c r="F447" s="113">
        <f>ROUND(D447*$C447/100,0)</f>
        <v>879</v>
      </c>
      <c r="G447" s="233">
        <f>$G$174</f>
        <v>57</v>
      </c>
      <c r="H447" s="200" t="s">
        <v>144</v>
      </c>
      <c r="I447" s="113">
        <f t="shared" si="60"/>
        <v>894</v>
      </c>
      <c r="J447" s="113"/>
      <c r="K447" s="233">
        <f>$K$174</f>
        <v>58</v>
      </c>
      <c r="L447" s="113"/>
      <c r="M447" s="113">
        <f>ROUND(K447*C447/100,0)</f>
        <v>910</v>
      </c>
      <c r="N447" s="113"/>
      <c r="O447" s="113"/>
      <c r="P447" s="113"/>
      <c r="Q447" s="113"/>
      <c r="R447" s="92"/>
      <c r="S447" s="92"/>
      <c r="T447" s="92"/>
      <c r="U447" s="92"/>
      <c r="V447" s="92"/>
      <c r="W447" s="92"/>
      <c r="X447" s="92"/>
      <c r="Y447" s="92"/>
      <c r="Z447" s="92"/>
      <c r="AA447" s="92"/>
      <c r="AB447" s="92"/>
      <c r="AC447" s="92"/>
      <c r="AD447" s="92"/>
      <c r="AE447" s="92"/>
    </row>
    <row r="448" spans="1:31" hidden="1">
      <c r="A448" s="214" t="s">
        <v>186</v>
      </c>
      <c r="B448" s="144"/>
      <c r="C448" s="197"/>
      <c r="D448" s="215">
        <v>-0.01</v>
      </c>
      <c r="E448" s="198"/>
      <c r="F448" s="113"/>
      <c r="G448" s="234">
        <v>-0.01</v>
      </c>
      <c r="H448" s="200"/>
      <c r="I448" s="113"/>
      <c r="J448" s="113"/>
      <c r="K448" s="234">
        <v>-0.01</v>
      </c>
      <c r="L448" s="113"/>
      <c r="M448" s="113"/>
      <c r="N448" s="113"/>
      <c r="O448" s="113"/>
      <c r="P448" s="113"/>
      <c r="Q448" s="113"/>
      <c r="R448" s="92"/>
      <c r="S448" s="92"/>
      <c r="T448" s="92"/>
      <c r="U448" s="92"/>
      <c r="V448" s="92"/>
      <c r="W448" s="92"/>
      <c r="X448" s="92"/>
      <c r="Y448" s="92"/>
      <c r="Z448" s="92"/>
      <c r="AA448" s="92"/>
      <c r="AB448" s="92"/>
      <c r="AC448" s="92"/>
      <c r="AD448" s="92"/>
      <c r="AE448" s="92"/>
    </row>
    <row r="449" spans="1:31" hidden="1">
      <c r="A449" s="144" t="s">
        <v>170</v>
      </c>
      <c r="B449" s="144"/>
      <c r="C449" s="197">
        <v>0</v>
      </c>
      <c r="D449" s="217">
        <v>104.52000000000001</v>
      </c>
      <c r="E449" s="198"/>
      <c r="F449" s="113">
        <f>-ROUND(D449*$C449/100,0)</f>
        <v>0</v>
      </c>
      <c r="G449" s="217">
        <f>$G$182</f>
        <v>9.76</v>
      </c>
      <c r="H449" s="198"/>
      <c r="I449" s="113">
        <f>-ROUND(G449*$C449/100,0)</f>
        <v>0</v>
      </c>
      <c r="J449" s="113"/>
      <c r="K449" s="217">
        <f>$K$182</f>
        <v>9.99</v>
      </c>
      <c r="L449" s="113"/>
      <c r="M449" s="113">
        <f>-ROUND(K449*$C449/100,0)</f>
        <v>0</v>
      </c>
      <c r="N449" s="113"/>
      <c r="O449" s="113"/>
      <c r="P449" s="113"/>
      <c r="Q449" s="113"/>
      <c r="R449" s="92"/>
      <c r="S449" s="92"/>
      <c r="T449" s="92"/>
      <c r="U449" s="92"/>
      <c r="V449" s="92"/>
      <c r="W449" s="92"/>
      <c r="X449" s="92"/>
      <c r="Y449" s="92"/>
      <c r="Z449" s="92"/>
      <c r="AA449" s="92"/>
      <c r="AB449" s="92"/>
      <c r="AC449" s="92"/>
      <c r="AD449" s="92"/>
      <c r="AE449" s="92"/>
    </row>
    <row r="450" spans="1:31" hidden="1">
      <c r="A450" s="144" t="s">
        <v>171</v>
      </c>
      <c r="B450" s="144"/>
      <c r="C450" s="197">
        <v>0</v>
      </c>
      <c r="D450" s="217">
        <v>155.76</v>
      </c>
      <c r="E450" s="198"/>
      <c r="F450" s="113">
        <f>-ROUND(D450*$C450/100,0)</f>
        <v>0</v>
      </c>
      <c r="G450" s="217">
        <f>$G$183</f>
        <v>14.54</v>
      </c>
      <c r="H450" s="198"/>
      <c r="I450" s="113">
        <f t="shared" ref="I450:I452" si="61">-ROUND(G450*$C450/100,0)</f>
        <v>0</v>
      </c>
      <c r="J450" s="113"/>
      <c r="K450" s="217">
        <f>$K$183</f>
        <v>14.89</v>
      </c>
      <c r="L450" s="113"/>
      <c r="M450" s="113">
        <f t="shared" ref="M450:M452" si="62">-ROUND(K450*$C450/100,0)</f>
        <v>0</v>
      </c>
      <c r="N450" s="113"/>
      <c r="O450" s="113"/>
      <c r="P450" s="113"/>
      <c r="Q450" s="113"/>
      <c r="R450" s="92"/>
      <c r="S450" s="92"/>
      <c r="T450" s="92"/>
      <c r="U450" s="92"/>
      <c r="V450" s="92"/>
      <c r="W450" s="92"/>
      <c r="X450" s="92"/>
      <c r="Y450" s="92"/>
      <c r="Z450" s="92"/>
      <c r="AA450" s="92"/>
      <c r="AB450" s="92"/>
      <c r="AC450" s="92"/>
      <c r="AD450" s="92"/>
      <c r="AE450" s="92"/>
    </row>
    <row r="451" spans="1:31" hidden="1">
      <c r="A451" s="144" t="s">
        <v>187</v>
      </c>
      <c r="B451" s="144"/>
      <c r="C451" s="197">
        <v>0</v>
      </c>
      <c r="D451" s="217">
        <v>11.040000000000001</v>
      </c>
      <c r="E451" s="198"/>
      <c r="F451" s="113">
        <f>-ROUND(D451*$C451/100,0)</f>
        <v>0</v>
      </c>
      <c r="G451" s="217">
        <f>$G$184</f>
        <v>1.02</v>
      </c>
      <c r="H451" s="198"/>
      <c r="I451" s="113">
        <f t="shared" si="61"/>
        <v>0</v>
      </c>
      <c r="J451" s="113"/>
      <c r="K451" s="217">
        <f>$K$184</f>
        <v>1.04</v>
      </c>
      <c r="L451" s="113"/>
      <c r="M451" s="113">
        <f t="shared" si="62"/>
        <v>0</v>
      </c>
      <c r="N451" s="113"/>
      <c r="O451" s="113"/>
      <c r="P451" s="113"/>
      <c r="Q451" s="113"/>
      <c r="R451" s="92"/>
      <c r="S451" s="92"/>
      <c r="T451" s="92"/>
      <c r="U451" s="92"/>
      <c r="V451" s="92"/>
      <c r="W451" s="92"/>
      <c r="X451" s="92"/>
      <c r="Y451" s="92"/>
      <c r="Z451" s="92"/>
      <c r="AA451" s="92"/>
      <c r="AB451" s="92"/>
      <c r="AC451" s="92"/>
      <c r="AD451" s="92"/>
      <c r="AE451" s="92"/>
    </row>
    <row r="452" spans="1:31" hidden="1">
      <c r="A452" s="144" t="s">
        <v>188</v>
      </c>
      <c r="B452" s="144"/>
      <c r="C452" s="197">
        <v>0</v>
      </c>
      <c r="D452" s="217">
        <v>3.4</v>
      </c>
      <c r="E452" s="200"/>
      <c r="F452" s="113">
        <f>-ROUND(D452*$C452/100,0)</f>
        <v>0</v>
      </c>
      <c r="G452" s="217">
        <f>$G$185</f>
        <v>3.7</v>
      </c>
      <c r="H452" s="200"/>
      <c r="I452" s="113">
        <f t="shared" si="61"/>
        <v>0</v>
      </c>
      <c r="J452" s="113"/>
      <c r="K452" s="217">
        <f>$K$185</f>
        <v>3.8</v>
      </c>
      <c r="L452" s="113"/>
      <c r="M452" s="113">
        <f t="shared" si="62"/>
        <v>0</v>
      </c>
      <c r="N452" s="113"/>
      <c r="O452" s="113"/>
      <c r="P452" s="113"/>
      <c r="Q452" s="113"/>
      <c r="R452" s="92"/>
      <c r="S452" s="92"/>
      <c r="T452" s="92"/>
      <c r="U452" s="92"/>
      <c r="V452" s="92"/>
      <c r="W452" s="92"/>
      <c r="X452" s="92"/>
      <c r="Y452" s="92"/>
      <c r="Z452" s="92"/>
      <c r="AA452" s="92"/>
      <c r="AB452" s="92"/>
      <c r="AC452" s="92"/>
      <c r="AD452" s="92"/>
      <c r="AE452" s="92"/>
    </row>
    <row r="453" spans="1:31" hidden="1">
      <c r="A453" s="144" t="s">
        <v>189</v>
      </c>
      <c r="B453" s="144"/>
      <c r="C453" s="197">
        <v>0</v>
      </c>
      <c r="D453" s="218">
        <v>9.766</v>
      </c>
      <c r="E453" s="200" t="s">
        <v>144</v>
      </c>
      <c r="F453" s="113">
        <f>ROUND(D453*$C453/100*D448,0)</f>
        <v>0</v>
      </c>
      <c r="G453" s="235">
        <f>$G$186</f>
        <v>10.628</v>
      </c>
      <c r="H453" s="200" t="s">
        <v>144</v>
      </c>
      <c r="I453" s="113">
        <f>ROUND(G453*$C453/100*G448,0)</f>
        <v>0</v>
      </c>
      <c r="J453" s="113"/>
      <c r="K453" s="235">
        <f>$K$186</f>
        <v>10.878</v>
      </c>
      <c r="L453" s="113"/>
      <c r="M453" s="113">
        <f>ROUND(K453*$C453/100*K448,0)</f>
        <v>0</v>
      </c>
      <c r="N453" s="113"/>
      <c r="O453" s="113"/>
      <c r="P453" s="113"/>
      <c r="Q453" s="113"/>
      <c r="R453" s="92"/>
      <c r="S453" s="92"/>
      <c r="T453" s="92"/>
      <c r="U453" s="92"/>
      <c r="V453" s="92"/>
      <c r="W453" s="92"/>
      <c r="X453" s="92"/>
      <c r="Y453" s="92"/>
      <c r="Z453" s="92"/>
      <c r="AA453" s="92"/>
      <c r="AB453" s="92"/>
      <c r="AC453" s="92"/>
      <c r="AD453" s="92"/>
      <c r="AE453" s="92"/>
    </row>
    <row r="454" spans="1:31" hidden="1">
      <c r="A454" s="144" t="s">
        <v>177</v>
      </c>
      <c r="B454" s="144"/>
      <c r="C454" s="197">
        <v>0</v>
      </c>
      <c r="D454" s="218">
        <v>6.7460000000000004</v>
      </c>
      <c r="E454" s="200" t="s">
        <v>144</v>
      </c>
      <c r="F454" s="113">
        <f>ROUND(D454*$C454/100*D448,0)</f>
        <v>0</v>
      </c>
      <c r="G454" s="236">
        <f>$G$187</f>
        <v>7.3410000000000002</v>
      </c>
      <c r="H454" s="200" t="s">
        <v>144</v>
      </c>
      <c r="I454" s="113">
        <f>ROUND(G454*$C454/100*G448,0)</f>
        <v>0</v>
      </c>
      <c r="J454" s="113"/>
      <c r="K454" s="236">
        <f>$K$187</f>
        <v>7.5140000000000002</v>
      </c>
      <c r="L454" s="113"/>
      <c r="M454" s="113">
        <f>ROUND(K454*$C454/100*K448,0)</f>
        <v>0</v>
      </c>
      <c r="N454" s="113"/>
      <c r="O454" s="113"/>
      <c r="P454" s="113"/>
      <c r="Q454" s="113"/>
      <c r="R454" s="92"/>
      <c r="S454" s="92"/>
      <c r="T454" s="92"/>
      <c r="U454" s="92"/>
      <c r="V454" s="92"/>
      <c r="W454" s="92"/>
      <c r="X454" s="92"/>
      <c r="Y454" s="92"/>
      <c r="Z454" s="92"/>
      <c r="AA454" s="92"/>
      <c r="AB454" s="92"/>
      <c r="AC454" s="92"/>
      <c r="AD454" s="92"/>
      <c r="AE454" s="92"/>
    </row>
    <row r="455" spans="1:31" hidden="1">
      <c r="A455" s="144" t="s">
        <v>178</v>
      </c>
      <c r="B455" s="144"/>
      <c r="C455" s="197">
        <v>0</v>
      </c>
      <c r="D455" s="218">
        <v>5.8120000000000003</v>
      </c>
      <c r="E455" s="200" t="s">
        <v>144</v>
      </c>
      <c r="F455" s="113">
        <f>ROUND(D455*$C455/100*D448,0)</f>
        <v>0</v>
      </c>
      <c r="G455" s="218">
        <f>$G$188</f>
        <v>6.3240000000000007</v>
      </c>
      <c r="H455" s="200" t="s">
        <v>144</v>
      </c>
      <c r="I455" s="113">
        <f>ROUND(G455*$C455/100*G448,0)</f>
        <v>0</v>
      </c>
      <c r="J455" s="113"/>
      <c r="K455" s="218">
        <f>$K$188</f>
        <v>6.4720000000000004</v>
      </c>
      <c r="L455" s="113"/>
      <c r="M455" s="113">
        <f>ROUND(K455*$C455/100*K448,0)</f>
        <v>0</v>
      </c>
      <c r="N455" s="113"/>
      <c r="O455" s="113"/>
      <c r="P455" s="113"/>
      <c r="Q455" s="113"/>
      <c r="R455" s="92"/>
      <c r="S455" s="92"/>
      <c r="T455" s="92"/>
      <c r="U455" s="92"/>
      <c r="V455" s="92"/>
      <c r="W455" s="92"/>
      <c r="X455" s="92"/>
      <c r="Y455" s="92"/>
      <c r="Z455" s="92"/>
      <c r="AA455" s="92"/>
      <c r="AB455" s="92"/>
      <c r="AC455" s="92"/>
      <c r="AD455" s="92"/>
      <c r="AE455" s="92"/>
    </row>
    <row r="456" spans="1:31" hidden="1">
      <c r="A456" s="144" t="s">
        <v>179</v>
      </c>
      <c r="B456" s="144"/>
      <c r="C456" s="197">
        <v>0</v>
      </c>
      <c r="D456" s="220">
        <v>56</v>
      </c>
      <c r="E456" s="200" t="s">
        <v>144</v>
      </c>
      <c r="F456" s="113">
        <f>ROUND(D456*$C456/100*D448,0)</f>
        <v>0</v>
      </c>
      <c r="G456" s="237">
        <f>$G$214</f>
        <v>57</v>
      </c>
      <c r="H456" s="200" t="s">
        <v>144</v>
      </c>
      <c r="I456" s="113">
        <f>ROUND(G456*$C456/100*G448,0)</f>
        <v>0</v>
      </c>
      <c r="J456" s="113"/>
      <c r="K456" s="237">
        <f>$K$214</f>
        <v>58</v>
      </c>
      <c r="L456" s="113"/>
      <c r="M456" s="113">
        <f>ROUND(K456*$C456/100*K448,0)</f>
        <v>0</v>
      </c>
      <c r="N456" s="113"/>
      <c r="O456" s="113"/>
      <c r="P456" s="113"/>
      <c r="Q456" s="113"/>
      <c r="R456" s="92"/>
      <c r="S456" s="92"/>
      <c r="T456" s="92"/>
      <c r="U456" s="92"/>
      <c r="V456" s="92"/>
      <c r="W456" s="92"/>
      <c r="X456" s="92"/>
      <c r="Y456" s="92"/>
      <c r="Z456" s="92"/>
      <c r="AA456" s="92"/>
      <c r="AB456" s="92"/>
      <c r="AC456" s="92"/>
      <c r="AD456" s="92"/>
      <c r="AE456" s="92"/>
    </row>
    <row r="457" spans="1:31" hidden="1">
      <c r="A457" s="144" t="s">
        <v>190</v>
      </c>
      <c r="B457" s="144"/>
      <c r="C457" s="197">
        <v>0</v>
      </c>
      <c r="D457" s="222">
        <v>60</v>
      </c>
      <c r="E457" s="198"/>
      <c r="F457" s="113">
        <f>ROUND(D457*$C457,0)</f>
        <v>0</v>
      </c>
      <c r="G457" s="154">
        <f>$G$190</f>
        <v>60</v>
      </c>
      <c r="H457" s="200"/>
      <c r="I457" s="113">
        <f>ROUND(G457*C457,0)</f>
        <v>0</v>
      </c>
      <c r="J457" s="113"/>
      <c r="K457" s="154">
        <f>$K$190</f>
        <v>60</v>
      </c>
      <c r="L457" s="113"/>
      <c r="M457" s="113">
        <f>ROUND(K457*C457,0)</f>
        <v>0</v>
      </c>
      <c r="N457" s="113"/>
      <c r="O457" s="113"/>
      <c r="P457" s="113"/>
      <c r="Q457" s="113"/>
      <c r="R457" s="92"/>
      <c r="S457" s="92"/>
      <c r="T457" s="92"/>
      <c r="U457" s="92"/>
      <c r="V457" s="92"/>
      <c r="W457" s="92"/>
      <c r="X457" s="92"/>
      <c r="Y457" s="92"/>
      <c r="Z457" s="92"/>
      <c r="AA457" s="92"/>
      <c r="AB457" s="92"/>
      <c r="AC457" s="92"/>
      <c r="AD457" s="92"/>
      <c r="AE457" s="92"/>
    </row>
    <row r="458" spans="1:31" hidden="1">
      <c r="A458" s="144" t="s">
        <v>191</v>
      </c>
      <c r="B458" s="144"/>
      <c r="C458" s="197">
        <v>0</v>
      </c>
      <c r="D458" s="223">
        <v>-30</v>
      </c>
      <c r="E458" s="198" t="s">
        <v>144</v>
      </c>
      <c r="F458" s="113">
        <f>ROUND(D458*$C458/100,0)</f>
        <v>0</v>
      </c>
      <c r="G458" s="223">
        <f>$G$191</f>
        <v>-30</v>
      </c>
      <c r="H458" s="200" t="s">
        <v>144</v>
      </c>
      <c r="I458" s="113">
        <f>ROUND(G458*C458/100,0)</f>
        <v>0</v>
      </c>
      <c r="J458" s="113"/>
      <c r="K458" s="223">
        <f>$K$191</f>
        <v>-30</v>
      </c>
      <c r="L458" s="113"/>
      <c r="M458" s="113">
        <f>ROUND(K458*C458/100,0)</f>
        <v>0</v>
      </c>
      <c r="N458" s="113"/>
      <c r="O458" s="113"/>
      <c r="P458" s="113"/>
      <c r="Q458" s="113"/>
      <c r="R458" s="92"/>
      <c r="S458" s="92"/>
      <c r="T458" s="92"/>
      <c r="U458" s="92"/>
      <c r="V458" s="92"/>
      <c r="W458" s="92"/>
      <c r="X458" s="92"/>
      <c r="Y458" s="92"/>
      <c r="Z458" s="92"/>
      <c r="AA458" s="92"/>
      <c r="AB458" s="92"/>
      <c r="AC458" s="92"/>
      <c r="AD458" s="92"/>
      <c r="AE458" s="92"/>
    </row>
    <row r="459" spans="1:31" hidden="1">
      <c r="A459" s="144" t="s">
        <v>157</v>
      </c>
      <c r="B459" s="144"/>
      <c r="C459" s="197">
        <f>SUM(C444:C446)</f>
        <v>284980</v>
      </c>
      <c r="D459" s="208"/>
      <c r="E459" s="113"/>
      <c r="F459" s="113">
        <f>SUM(F438:F458)</f>
        <v>94416</v>
      </c>
      <c r="G459" s="208"/>
      <c r="H459" s="200"/>
      <c r="I459" s="113">
        <f>SUM(I438:I458)</f>
        <v>103707</v>
      </c>
      <c r="J459" s="113"/>
      <c r="K459" s="242"/>
      <c r="L459" s="113"/>
      <c r="M459" s="113">
        <f>SUM(M438:M458)</f>
        <v>106123</v>
      </c>
      <c r="N459" s="113"/>
      <c r="O459" s="113"/>
      <c r="P459" s="113"/>
      <c r="Q459" s="113"/>
      <c r="R459" s="92"/>
      <c r="S459" s="92"/>
      <c r="T459" s="92"/>
      <c r="U459" s="92"/>
      <c r="V459" s="92"/>
      <c r="W459" s="92"/>
      <c r="X459" s="92"/>
      <c r="Y459" s="92"/>
      <c r="Z459" s="92"/>
      <c r="AA459" s="92"/>
      <c r="AB459" s="92"/>
      <c r="AC459" s="92"/>
      <c r="AD459" s="92"/>
      <c r="AE459" s="92"/>
    </row>
    <row r="460" spans="1:31" hidden="1">
      <c r="A460" s="144" t="s">
        <v>128</v>
      </c>
      <c r="B460" s="144"/>
      <c r="C460" s="241">
        <v>1965.5392472718752</v>
      </c>
      <c r="D460" s="133"/>
      <c r="E460" s="133"/>
      <c r="F460" s="225">
        <f>I460</f>
        <v>783.73149966378082</v>
      </c>
      <c r="G460" s="133"/>
      <c r="H460" s="133"/>
      <c r="I460" s="225">
        <v>783.73149966378082</v>
      </c>
      <c r="J460" s="199"/>
      <c r="K460" s="226"/>
      <c r="L460" s="199"/>
      <c r="M460" s="225">
        <v>783.73149966378082</v>
      </c>
      <c r="N460" s="199"/>
      <c r="O460" s="199"/>
      <c r="P460" s="199"/>
      <c r="Q460" s="199"/>
      <c r="R460" s="92"/>
      <c r="S460" s="92"/>
      <c r="T460" s="92"/>
      <c r="U460" s="92"/>
      <c r="V460" s="92"/>
      <c r="W460" s="92"/>
      <c r="X460" s="92"/>
      <c r="Y460" s="92"/>
      <c r="Z460" s="92"/>
      <c r="AA460" s="92"/>
      <c r="AB460" s="92"/>
      <c r="AC460" s="92"/>
      <c r="AD460" s="92"/>
      <c r="AE460" s="92"/>
    </row>
    <row r="461" spans="1:31" ht="16.5" hidden="1" thickBot="1">
      <c r="A461" s="144" t="s">
        <v>158</v>
      </c>
      <c r="B461" s="144"/>
      <c r="C461" s="189">
        <f>SUM(C459:C460)</f>
        <v>286945.5392472719</v>
      </c>
      <c r="D461" s="239"/>
      <c r="E461" s="228"/>
      <c r="F461" s="229">
        <f>F459+F460</f>
        <v>95199.731499663787</v>
      </c>
      <c r="G461" s="239"/>
      <c r="H461" s="230"/>
      <c r="I461" s="229">
        <f>I459+I460</f>
        <v>104490.73149966379</v>
      </c>
      <c r="J461" s="229"/>
      <c r="K461" s="239"/>
      <c r="L461" s="229"/>
      <c r="M461" s="229">
        <f>M459+M460</f>
        <v>106906.73149966379</v>
      </c>
      <c r="N461" s="229"/>
      <c r="O461" s="229"/>
      <c r="P461" s="229"/>
      <c r="Q461" s="229"/>
      <c r="R461" s="92"/>
      <c r="S461" s="92"/>
      <c r="T461" s="92"/>
      <c r="U461" s="92"/>
      <c r="V461" s="92"/>
      <c r="W461" s="92"/>
      <c r="X461" s="92"/>
      <c r="Y461" s="92"/>
      <c r="Z461" s="92"/>
      <c r="AA461" s="92"/>
      <c r="AB461" s="92"/>
      <c r="AC461" s="92"/>
      <c r="AD461" s="92"/>
      <c r="AE461" s="92"/>
    </row>
    <row r="462" spans="1:31" hidden="1">
      <c r="A462" s="144"/>
      <c r="B462" s="144"/>
      <c r="C462" s="145"/>
      <c r="D462" s="222" t="s">
        <v>10</v>
      </c>
      <c r="E462" s="113"/>
      <c r="F462" s="113"/>
      <c r="G462" s="222" t="s">
        <v>10</v>
      </c>
      <c r="H462" s="144"/>
      <c r="I462" s="113"/>
      <c r="J462" s="113"/>
      <c r="K462" s="155" t="s">
        <v>10</v>
      </c>
      <c r="L462" s="113"/>
      <c r="M462" s="113"/>
      <c r="N462" s="113"/>
      <c r="O462" s="113"/>
      <c r="P462" s="113"/>
      <c r="Q462" s="113"/>
      <c r="R462" s="92"/>
      <c r="S462" s="92"/>
      <c r="T462" s="92"/>
      <c r="U462" s="92"/>
      <c r="V462" s="92"/>
      <c r="W462" s="92"/>
      <c r="X462" s="92"/>
      <c r="Y462" s="92"/>
      <c r="Z462" s="92"/>
      <c r="AA462" s="92"/>
      <c r="AB462" s="92"/>
      <c r="AC462" s="92"/>
      <c r="AD462" s="92"/>
      <c r="AE462" s="92"/>
    </row>
    <row r="463" spans="1:31" hidden="1">
      <c r="A463" s="143" t="s">
        <v>200</v>
      </c>
      <c r="B463" s="144"/>
      <c r="C463" s="144"/>
      <c r="D463" s="113"/>
      <c r="E463" s="113"/>
      <c r="F463" s="144" t="s">
        <v>10</v>
      </c>
      <c r="G463" s="113"/>
      <c r="H463" s="144"/>
      <c r="I463" s="144"/>
      <c r="J463" s="144"/>
      <c r="K463" s="113"/>
      <c r="L463" s="144"/>
      <c r="M463" s="144"/>
      <c r="N463" s="144"/>
      <c r="O463" s="144"/>
      <c r="P463" s="144"/>
      <c r="Q463" s="144"/>
      <c r="R463" s="92"/>
      <c r="S463" s="92"/>
      <c r="T463" s="92"/>
      <c r="U463" s="92"/>
      <c r="V463" s="92"/>
      <c r="W463" s="92"/>
      <c r="X463" s="92"/>
      <c r="Y463" s="92"/>
      <c r="Z463" s="92"/>
      <c r="AA463" s="92"/>
      <c r="AB463" s="92"/>
      <c r="AC463" s="92"/>
      <c r="AD463" s="92"/>
      <c r="AE463" s="92"/>
    </row>
    <row r="464" spans="1:31" hidden="1">
      <c r="A464" s="144" t="s">
        <v>197</v>
      </c>
      <c r="B464" s="144"/>
      <c r="C464" s="144"/>
      <c r="D464" s="113"/>
      <c r="E464" s="113"/>
      <c r="F464" s="144"/>
      <c r="G464" s="113"/>
      <c r="H464" s="144"/>
      <c r="I464" s="144"/>
      <c r="J464" s="144"/>
      <c r="K464" s="113"/>
      <c r="L464" s="144"/>
      <c r="M464" s="144"/>
      <c r="N464" s="144"/>
      <c r="O464" s="144"/>
      <c r="P464" s="144"/>
      <c r="Q464" s="144"/>
      <c r="R464" s="92"/>
      <c r="S464" s="92"/>
      <c r="T464" s="92"/>
      <c r="U464" s="92"/>
      <c r="V464" s="92"/>
      <c r="W464" s="92"/>
      <c r="X464" s="92"/>
      <c r="Y464" s="92"/>
      <c r="Z464" s="92"/>
      <c r="AA464" s="92"/>
      <c r="AB464" s="92"/>
      <c r="AC464" s="92"/>
      <c r="AD464" s="92"/>
      <c r="AE464" s="92"/>
    </row>
    <row r="465" spans="1:31" hidden="1">
      <c r="A465" s="144" t="s">
        <v>201</v>
      </c>
      <c r="B465" s="144"/>
      <c r="C465" s="144"/>
      <c r="D465" s="113"/>
      <c r="E465" s="113"/>
      <c r="F465" s="144"/>
      <c r="G465" s="113"/>
      <c r="H465" s="144"/>
      <c r="I465" s="144"/>
      <c r="J465" s="144"/>
      <c r="K465" s="113"/>
      <c r="L465" s="144"/>
      <c r="M465" s="144"/>
      <c r="N465" s="144"/>
      <c r="O465" s="144"/>
      <c r="P465" s="144"/>
      <c r="Q465" s="144"/>
      <c r="R465" s="92"/>
      <c r="S465" s="92"/>
      <c r="T465" s="92"/>
      <c r="U465" s="92"/>
      <c r="V465" s="92"/>
      <c r="W465" s="92"/>
      <c r="X465" s="92"/>
      <c r="Y465" s="92"/>
      <c r="Z465" s="92"/>
      <c r="AA465" s="92"/>
      <c r="AB465" s="92"/>
      <c r="AC465" s="92"/>
      <c r="AD465" s="92"/>
      <c r="AE465" s="92"/>
    </row>
    <row r="466" spans="1:31" hidden="1">
      <c r="A466" s="144" t="s">
        <v>173</v>
      </c>
      <c r="B466" s="144"/>
      <c r="C466" s="197"/>
      <c r="D466" s="113"/>
      <c r="E466" s="113"/>
      <c r="F466" s="144"/>
      <c r="G466" s="113"/>
      <c r="H466" s="144"/>
      <c r="I466" s="144"/>
      <c r="J466" s="144"/>
      <c r="K466" s="113"/>
      <c r="L466" s="144"/>
      <c r="M466" s="144"/>
      <c r="N466" s="144"/>
      <c r="O466" s="144"/>
      <c r="P466" s="144"/>
      <c r="Q466" s="144"/>
      <c r="R466" s="92"/>
      <c r="S466" s="92"/>
      <c r="T466" s="92"/>
      <c r="U466" s="92"/>
      <c r="V466" s="92"/>
      <c r="W466" s="92"/>
      <c r="X466" s="92"/>
      <c r="Y466" s="92"/>
      <c r="Z466" s="92"/>
      <c r="AA466" s="92"/>
      <c r="AB466" s="92"/>
      <c r="AC466" s="92"/>
      <c r="AD466" s="92"/>
      <c r="AE466" s="92"/>
    </row>
    <row r="467" spans="1:31" hidden="1">
      <c r="A467" s="144" t="s">
        <v>170</v>
      </c>
      <c r="B467" s="144"/>
      <c r="C467" s="197">
        <v>0</v>
      </c>
      <c r="D467" s="154">
        <v>104.52000000000001</v>
      </c>
      <c r="E467" s="198"/>
      <c r="F467" s="113">
        <f>ROUND(D467*$C467,0)</f>
        <v>0</v>
      </c>
      <c r="G467" s="154">
        <v>117</v>
      </c>
      <c r="H467" s="200"/>
      <c r="I467" s="113">
        <f>ROUND(G467*$C467,0)</f>
        <v>0</v>
      </c>
      <c r="J467" s="113"/>
      <c r="K467" s="155">
        <v>119.76</v>
      </c>
      <c r="L467" s="113"/>
      <c r="M467" s="113">
        <f>ROUND(K467*$C467,0)</f>
        <v>0</v>
      </c>
      <c r="N467" s="113"/>
      <c r="O467" s="113"/>
      <c r="P467" s="113"/>
      <c r="Q467" s="113"/>
      <c r="R467" s="92"/>
      <c r="S467" s="92"/>
      <c r="T467" s="92"/>
      <c r="U467" s="92"/>
      <c r="V467" s="92"/>
      <c r="W467" s="92"/>
      <c r="X467" s="92"/>
      <c r="Y467" s="92"/>
      <c r="Z467" s="92"/>
      <c r="AA467" s="92"/>
      <c r="AB467" s="92"/>
      <c r="AC467" s="92"/>
      <c r="AD467" s="92"/>
      <c r="AE467" s="92"/>
    </row>
    <row r="468" spans="1:31" hidden="1">
      <c r="A468" s="144" t="s">
        <v>171</v>
      </c>
      <c r="B468" s="144"/>
      <c r="C468" s="197">
        <v>1</v>
      </c>
      <c r="D468" s="154">
        <v>155.76</v>
      </c>
      <c r="E468" s="202"/>
      <c r="F468" s="113">
        <f>ROUND(D468*$C468,0)</f>
        <v>156</v>
      </c>
      <c r="G468" s="154">
        <v>174.24</v>
      </c>
      <c r="H468" s="203"/>
      <c r="I468" s="113">
        <f t="shared" ref="I468:I469" si="63">ROUND(G468*$C468,0)</f>
        <v>174</v>
      </c>
      <c r="J468" s="113"/>
      <c r="K468" s="155">
        <v>178.2</v>
      </c>
      <c r="L468" s="113"/>
      <c r="M468" s="113">
        <f t="shared" ref="M468:M469" si="64">ROUND(K468*$C468,0)</f>
        <v>178</v>
      </c>
      <c r="N468" s="113"/>
      <c r="O468" s="113"/>
      <c r="P468" s="113"/>
      <c r="Q468" s="113"/>
      <c r="R468" s="92"/>
      <c r="S468" s="92"/>
      <c r="T468" s="92"/>
      <c r="U468" s="92"/>
      <c r="V468" s="92"/>
      <c r="W468" s="92"/>
      <c r="X468" s="92"/>
      <c r="Y468" s="92"/>
      <c r="Z468" s="92"/>
      <c r="AA468" s="92"/>
      <c r="AB468" s="92"/>
      <c r="AC468" s="92"/>
      <c r="AD468" s="92"/>
      <c r="AE468" s="92"/>
    </row>
    <row r="469" spans="1:31" hidden="1">
      <c r="A469" s="144" t="s">
        <v>172</v>
      </c>
      <c r="B469" s="144"/>
      <c r="C469" s="197">
        <v>59</v>
      </c>
      <c r="D469" s="154">
        <v>11.040000000000001</v>
      </c>
      <c r="E469" s="202"/>
      <c r="F469" s="113">
        <f>ROUND(D469*$C469,0)</f>
        <v>651</v>
      </c>
      <c r="G469" s="154">
        <v>12.24</v>
      </c>
      <c r="H469" s="203"/>
      <c r="I469" s="113">
        <f t="shared" si="63"/>
        <v>722</v>
      </c>
      <c r="J469" s="113"/>
      <c r="K469" s="155">
        <v>12.48</v>
      </c>
      <c r="L469" s="113"/>
      <c r="M469" s="113">
        <f t="shared" si="64"/>
        <v>736</v>
      </c>
      <c r="N469" s="113"/>
      <c r="O469" s="113"/>
      <c r="P469" s="113"/>
      <c r="Q469" s="113"/>
      <c r="R469" s="92"/>
      <c r="S469" s="92"/>
      <c r="T469" s="92"/>
      <c r="U469" s="92"/>
      <c r="V469" s="92"/>
      <c r="W469" s="92"/>
      <c r="X469" s="92"/>
      <c r="Y469" s="92"/>
      <c r="Z469" s="92"/>
      <c r="AA469" s="92"/>
      <c r="AB469" s="92"/>
      <c r="AC469" s="92"/>
      <c r="AD469" s="92"/>
      <c r="AE469" s="92"/>
    </row>
    <row r="470" spans="1:31" hidden="1">
      <c r="A470" s="144" t="s">
        <v>174</v>
      </c>
      <c r="B470" s="144"/>
      <c r="C470" s="197">
        <f>SUM(C467:C468)</f>
        <v>1</v>
      </c>
      <c r="D470" s="154"/>
      <c r="E470" s="198"/>
      <c r="F470" s="113"/>
      <c r="G470" s="113"/>
      <c r="H470" s="200"/>
      <c r="I470" s="113"/>
      <c r="J470" s="113"/>
      <c r="K470" s="113"/>
      <c r="L470" s="113"/>
      <c r="M470" s="113"/>
      <c r="N470" s="113"/>
      <c r="O470" s="113"/>
      <c r="P470" s="113"/>
      <c r="Q470" s="113"/>
      <c r="R470" s="92"/>
      <c r="S470" s="92"/>
      <c r="T470" s="92"/>
      <c r="U470" s="92"/>
      <c r="V470" s="92"/>
      <c r="W470" s="92"/>
      <c r="X470" s="92"/>
      <c r="Y470" s="92"/>
      <c r="Z470" s="92"/>
      <c r="AA470" s="92"/>
      <c r="AB470" s="92"/>
      <c r="AC470" s="92"/>
      <c r="AD470" s="92"/>
      <c r="AE470" s="92"/>
    </row>
    <row r="471" spans="1:31" hidden="1">
      <c r="A471" s="144" t="s">
        <v>202</v>
      </c>
      <c r="B471" s="144"/>
      <c r="C471" s="197">
        <v>11.655555555555599</v>
      </c>
      <c r="D471" s="154"/>
      <c r="E471" s="198"/>
      <c r="F471" s="113"/>
      <c r="G471" s="154" t="s">
        <v>10</v>
      </c>
      <c r="H471" s="200"/>
      <c r="I471" s="113"/>
      <c r="J471" s="113"/>
      <c r="K471" s="201" t="s">
        <v>10</v>
      </c>
      <c r="L471" s="113"/>
      <c r="M471" s="113"/>
      <c r="N471" s="113"/>
      <c r="O471" s="113"/>
      <c r="P471" s="113"/>
      <c r="Q471" s="113"/>
      <c r="R471" s="92"/>
      <c r="S471" s="92"/>
      <c r="T471" s="92"/>
      <c r="U471" s="92"/>
      <c r="V471" s="92"/>
      <c r="W471" s="92"/>
      <c r="X471" s="92"/>
      <c r="Y471" s="92"/>
      <c r="Z471" s="92"/>
      <c r="AA471" s="92"/>
      <c r="AB471" s="92"/>
      <c r="AC471" s="92"/>
      <c r="AD471" s="92"/>
      <c r="AE471" s="92"/>
    </row>
    <row r="472" spans="1:31" hidden="1">
      <c r="A472" s="144" t="s">
        <v>175</v>
      </c>
      <c r="B472" s="144"/>
      <c r="C472" s="197">
        <v>170</v>
      </c>
      <c r="D472" s="222">
        <v>3.4</v>
      </c>
      <c r="E472" s="200"/>
      <c r="F472" s="113">
        <f>ROUND(D472*$C472,0)</f>
        <v>578</v>
      </c>
      <c r="G472" s="154">
        <f>$G$170</f>
        <v>3.7</v>
      </c>
      <c r="H472" s="200"/>
      <c r="I472" s="113">
        <f>ROUND(G472*C472,0)</f>
        <v>629</v>
      </c>
      <c r="J472" s="113"/>
      <c r="K472" s="154">
        <f>$K$170</f>
        <v>3.8</v>
      </c>
      <c r="L472" s="113"/>
      <c r="M472" s="113">
        <f>ROUND(K472*C472,0)</f>
        <v>646</v>
      </c>
      <c r="N472" s="113"/>
      <c r="O472" s="113"/>
      <c r="P472" s="113"/>
      <c r="Q472" s="113"/>
      <c r="R472" s="92"/>
      <c r="S472" s="92"/>
      <c r="T472" s="92"/>
      <c r="U472" s="92"/>
      <c r="V472" s="92"/>
      <c r="W472" s="92"/>
      <c r="X472" s="92"/>
      <c r="Y472" s="92"/>
      <c r="Z472" s="92"/>
      <c r="AA472" s="92"/>
      <c r="AB472" s="92"/>
      <c r="AC472" s="92"/>
      <c r="AD472" s="92"/>
      <c r="AE472" s="92"/>
    </row>
    <row r="473" spans="1:31" hidden="1">
      <c r="A473" s="144" t="s">
        <v>176</v>
      </c>
      <c r="B473" s="144"/>
      <c r="C473" s="197">
        <v>4897</v>
      </c>
      <c r="D473" s="159">
        <v>9.766</v>
      </c>
      <c r="E473" s="200" t="s">
        <v>144</v>
      </c>
      <c r="F473" s="113">
        <f>ROUND(D473*$C473/100,0)</f>
        <v>478</v>
      </c>
      <c r="G473" s="159">
        <f>$G$171</f>
        <v>10.628</v>
      </c>
      <c r="H473" s="200" t="s">
        <v>144</v>
      </c>
      <c r="I473" s="113">
        <f>ROUND(G473*C473/100,0)</f>
        <v>520</v>
      </c>
      <c r="J473" s="113"/>
      <c r="K473" s="159">
        <f>$K$171</f>
        <v>10.878</v>
      </c>
      <c r="L473" s="113"/>
      <c r="M473" s="113">
        <f>ROUND(K473*C473/100,0)</f>
        <v>533</v>
      </c>
      <c r="N473" s="113"/>
      <c r="O473" s="113"/>
      <c r="P473" s="113"/>
      <c r="Q473" s="113"/>
      <c r="R473" s="92"/>
      <c r="S473" s="92"/>
      <c r="T473" s="92"/>
      <c r="U473" s="92"/>
      <c r="V473" s="92"/>
      <c r="W473" s="92"/>
      <c r="X473" s="92"/>
      <c r="Y473" s="92"/>
      <c r="Z473" s="92"/>
      <c r="AA473" s="92"/>
      <c r="AB473" s="92"/>
      <c r="AC473" s="92"/>
      <c r="AD473" s="92"/>
      <c r="AE473" s="92"/>
    </row>
    <row r="474" spans="1:31" hidden="1">
      <c r="A474" s="144" t="s">
        <v>177</v>
      </c>
      <c r="B474" s="144"/>
      <c r="C474" s="197">
        <v>889</v>
      </c>
      <c r="D474" s="159">
        <v>6.7460000000000004</v>
      </c>
      <c r="E474" s="200" t="s">
        <v>144</v>
      </c>
      <c r="F474" s="113">
        <f>ROUND(D474*$C474/100,0)</f>
        <v>60</v>
      </c>
      <c r="G474" s="159">
        <f>$G$172</f>
        <v>7.3410000000000002</v>
      </c>
      <c r="H474" s="200" t="s">
        <v>144</v>
      </c>
      <c r="I474" s="113">
        <f t="shared" ref="I474:I476" si="65">ROUND(G474*C474/100,0)</f>
        <v>65</v>
      </c>
      <c r="J474" s="113"/>
      <c r="K474" s="159">
        <f>$K$172</f>
        <v>7.5140000000000002</v>
      </c>
      <c r="L474" s="113"/>
      <c r="M474" s="113">
        <f>ROUND(K474*C474/100,0)</f>
        <v>67</v>
      </c>
      <c r="N474" s="113"/>
      <c r="O474" s="113"/>
      <c r="P474" s="113"/>
      <c r="Q474" s="113"/>
      <c r="R474" s="92"/>
      <c r="S474" s="92"/>
      <c r="T474" s="92"/>
      <c r="U474" s="92"/>
      <c r="V474" s="92"/>
      <c r="W474" s="92"/>
      <c r="X474" s="92"/>
      <c r="Y474" s="92"/>
      <c r="Z474" s="92"/>
      <c r="AA474" s="92"/>
      <c r="AB474" s="92"/>
      <c r="AC474" s="92"/>
      <c r="AD474" s="92"/>
      <c r="AE474" s="92"/>
    </row>
    <row r="475" spans="1:31" hidden="1">
      <c r="A475" s="144" t="s">
        <v>178</v>
      </c>
      <c r="B475" s="144"/>
      <c r="C475" s="197">
        <v>0</v>
      </c>
      <c r="D475" s="159">
        <v>5.8120000000000003</v>
      </c>
      <c r="E475" s="200" t="s">
        <v>144</v>
      </c>
      <c r="F475" s="113">
        <f>ROUND(D475*$C475/100,0)</f>
        <v>0</v>
      </c>
      <c r="G475" s="159">
        <f>$G$173</f>
        <v>6.3240000000000007</v>
      </c>
      <c r="H475" s="200" t="s">
        <v>144</v>
      </c>
      <c r="I475" s="113">
        <f t="shared" si="65"/>
        <v>0</v>
      </c>
      <c r="J475" s="113"/>
      <c r="K475" s="159">
        <f>$K$173</f>
        <v>6.4720000000000004</v>
      </c>
      <c r="L475" s="113"/>
      <c r="M475" s="113">
        <f>ROUND(K475*C475/100,0)</f>
        <v>0</v>
      </c>
      <c r="N475" s="113"/>
      <c r="O475" s="113"/>
      <c r="P475" s="113"/>
      <c r="Q475" s="113"/>
      <c r="R475" s="92"/>
      <c r="S475" s="92"/>
      <c r="T475" s="92"/>
      <c r="U475" s="92"/>
      <c r="V475" s="92"/>
      <c r="W475" s="92"/>
      <c r="X475" s="92"/>
      <c r="Y475" s="92"/>
      <c r="Z475" s="92"/>
      <c r="AA475" s="92"/>
      <c r="AB475" s="92"/>
      <c r="AC475" s="92"/>
      <c r="AD475" s="92"/>
      <c r="AE475" s="92"/>
    </row>
    <row r="476" spans="1:31" hidden="1">
      <c r="A476" s="144" t="s">
        <v>179</v>
      </c>
      <c r="B476" s="144"/>
      <c r="C476" s="197">
        <v>0</v>
      </c>
      <c r="D476" s="208">
        <v>56</v>
      </c>
      <c r="E476" s="198" t="s">
        <v>144</v>
      </c>
      <c r="F476" s="113">
        <f>ROUND(D476*$C476/100,0)</f>
        <v>0</v>
      </c>
      <c r="G476" s="233">
        <f>$G$174</f>
        <v>57</v>
      </c>
      <c r="H476" s="200" t="s">
        <v>144</v>
      </c>
      <c r="I476" s="113">
        <f t="shared" si="65"/>
        <v>0</v>
      </c>
      <c r="J476" s="113"/>
      <c r="K476" s="233">
        <f>$K$174</f>
        <v>58</v>
      </c>
      <c r="L476" s="113"/>
      <c r="M476" s="113">
        <f>ROUND(K476*C476/100,0)</f>
        <v>0</v>
      </c>
      <c r="N476" s="113"/>
      <c r="O476" s="113"/>
      <c r="P476" s="113"/>
      <c r="Q476" s="113"/>
      <c r="R476" s="92"/>
      <c r="S476" s="92"/>
      <c r="T476" s="92"/>
      <c r="U476" s="92"/>
      <c r="V476" s="92"/>
      <c r="W476" s="92"/>
      <c r="X476" s="92"/>
      <c r="Y476" s="92"/>
      <c r="Z476" s="92"/>
      <c r="AA476" s="92"/>
      <c r="AB476" s="92"/>
      <c r="AC476" s="92"/>
      <c r="AD476" s="92"/>
      <c r="AE476" s="92"/>
    </row>
    <row r="477" spans="1:31" hidden="1">
      <c r="A477" s="214" t="s">
        <v>186</v>
      </c>
      <c r="B477" s="144"/>
      <c r="C477" s="197"/>
      <c r="D477" s="215">
        <v>-0.01</v>
      </c>
      <c r="E477" s="198"/>
      <c r="F477" s="113"/>
      <c r="G477" s="234">
        <v>-0.01</v>
      </c>
      <c r="H477" s="200"/>
      <c r="I477" s="113"/>
      <c r="J477" s="113"/>
      <c r="K477" s="234">
        <v>-0.01</v>
      </c>
      <c r="L477" s="113"/>
      <c r="M477" s="113"/>
      <c r="N477" s="113"/>
      <c r="O477" s="113"/>
      <c r="P477" s="113"/>
      <c r="Q477" s="113"/>
      <c r="R477" s="92"/>
      <c r="S477" s="92"/>
      <c r="T477" s="92"/>
      <c r="U477" s="92"/>
      <c r="V477" s="92"/>
      <c r="W477" s="92"/>
      <c r="X477" s="92"/>
      <c r="Y477" s="92"/>
      <c r="Z477" s="92"/>
      <c r="AA477" s="92"/>
      <c r="AB477" s="92"/>
      <c r="AC477" s="92"/>
      <c r="AD477" s="92"/>
      <c r="AE477" s="92"/>
    </row>
    <row r="478" spans="1:31" hidden="1">
      <c r="A478" s="144" t="s">
        <v>170</v>
      </c>
      <c r="B478" s="144"/>
      <c r="C478" s="197">
        <v>0</v>
      </c>
      <c r="D478" s="217">
        <v>104.52000000000001</v>
      </c>
      <c r="E478" s="198"/>
      <c r="F478" s="113">
        <f>-ROUND(D478*$C478/100,0)</f>
        <v>0</v>
      </c>
      <c r="G478" s="217">
        <f>$G$182</f>
        <v>9.76</v>
      </c>
      <c r="H478" s="198"/>
      <c r="I478" s="113">
        <f>-ROUND(G478*$C478/100,0)</f>
        <v>0</v>
      </c>
      <c r="J478" s="113"/>
      <c r="K478" s="217">
        <f>$K$182</f>
        <v>9.99</v>
      </c>
      <c r="L478" s="113"/>
      <c r="M478" s="113">
        <f>-ROUND(K478*$C478/100,0)</f>
        <v>0</v>
      </c>
      <c r="N478" s="113"/>
      <c r="O478" s="113"/>
      <c r="P478" s="113"/>
      <c r="Q478" s="113"/>
      <c r="R478" s="92"/>
      <c r="S478" s="92"/>
      <c r="T478" s="92"/>
      <c r="U478" s="92"/>
      <c r="V478" s="92"/>
      <c r="W478" s="92"/>
      <c r="X478" s="92"/>
      <c r="Y478" s="92"/>
      <c r="Z478" s="92"/>
      <c r="AA478" s="92"/>
      <c r="AB478" s="92"/>
      <c r="AC478" s="92"/>
      <c r="AD478" s="92"/>
      <c r="AE478" s="92"/>
    </row>
    <row r="479" spans="1:31" hidden="1">
      <c r="A479" s="144" t="s">
        <v>171</v>
      </c>
      <c r="B479" s="144"/>
      <c r="C479" s="197">
        <v>0</v>
      </c>
      <c r="D479" s="217">
        <v>155.76</v>
      </c>
      <c r="E479" s="198"/>
      <c r="F479" s="113">
        <f>-ROUND(D479*$C479/100,0)</f>
        <v>0</v>
      </c>
      <c r="G479" s="217">
        <f>$G$183</f>
        <v>14.54</v>
      </c>
      <c r="H479" s="198"/>
      <c r="I479" s="113">
        <f t="shared" ref="I479:I481" si="66">-ROUND(G479*$C479/100,0)</f>
        <v>0</v>
      </c>
      <c r="J479" s="113"/>
      <c r="K479" s="217">
        <f>$K$183</f>
        <v>14.89</v>
      </c>
      <c r="L479" s="113"/>
      <c r="M479" s="113">
        <f t="shared" ref="M479:M481" si="67">-ROUND(K479*$C479/100,0)</f>
        <v>0</v>
      </c>
      <c r="N479" s="113"/>
      <c r="O479" s="113"/>
      <c r="P479" s="113"/>
      <c r="Q479" s="113"/>
      <c r="R479" s="92"/>
      <c r="S479" s="92"/>
      <c r="T479" s="92"/>
      <c r="U479" s="92"/>
      <c r="V479" s="92"/>
      <c r="W479" s="92"/>
      <c r="X479" s="92"/>
      <c r="Y479" s="92"/>
      <c r="Z479" s="92"/>
      <c r="AA479" s="92"/>
      <c r="AB479" s="92"/>
      <c r="AC479" s="92"/>
      <c r="AD479" s="92"/>
      <c r="AE479" s="92"/>
    </row>
    <row r="480" spans="1:31" hidden="1">
      <c r="A480" s="144" t="s">
        <v>187</v>
      </c>
      <c r="B480" s="144"/>
      <c r="C480" s="197">
        <v>0</v>
      </c>
      <c r="D480" s="217">
        <v>11.040000000000001</v>
      </c>
      <c r="E480" s="198"/>
      <c r="F480" s="113">
        <f>-ROUND(D480*$C480/100,0)</f>
        <v>0</v>
      </c>
      <c r="G480" s="217">
        <f>$G$184</f>
        <v>1.02</v>
      </c>
      <c r="H480" s="198"/>
      <c r="I480" s="113">
        <f t="shared" si="66"/>
        <v>0</v>
      </c>
      <c r="J480" s="113"/>
      <c r="K480" s="217">
        <f>$K$184</f>
        <v>1.04</v>
      </c>
      <c r="L480" s="113"/>
      <c r="M480" s="113">
        <f t="shared" si="67"/>
        <v>0</v>
      </c>
      <c r="N480" s="113"/>
      <c r="O480" s="113"/>
      <c r="P480" s="113"/>
      <c r="Q480" s="113"/>
      <c r="R480" s="92"/>
      <c r="S480" s="92"/>
      <c r="T480" s="92"/>
      <c r="U480" s="92"/>
      <c r="V480" s="92"/>
      <c r="W480" s="92"/>
      <c r="X480" s="92"/>
      <c r="Y480" s="92"/>
      <c r="Z480" s="92"/>
      <c r="AA480" s="92"/>
      <c r="AB480" s="92"/>
      <c r="AC480" s="92"/>
      <c r="AD480" s="92"/>
      <c r="AE480" s="92"/>
    </row>
    <row r="481" spans="1:31" hidden="1">
      <c r="A481" s="144" t="s">
        <v>188</v>
      </c>
      <c r="B481" s="144"/>
      <c r="C481" s="197">
        <v>0</v>
      </c>
      <c r="D481" s="217">
        <v>3.4</v>
      </c>
      <c r="E481" s="200"/>
      <c r="F481" s="113">
        <f>-ROUND(D481*$C481/100,0)</f>
        <v>0</v>
      </c>
      <c r="G481" s="217">
        <f>$G$185</f>
        <v>3.7</v>
      </c>
      <c r="H481" s="200"/>
      <c r="I481" s="113">
        <f t="shared" si="66"/>
        <v>0</v>
      </c>
      <c r="J481" s="113"/>
      <c r="K481" s="217">
        <f>$K$185</f>
        <v>3.8</v>
      </c>
      <c r="L481" s="113"/>
      <c r="M481" s="113">
        <f t="shared" si="67"/>
        <v>0</v>
      </c>
      <c r="N481" s="113"/>
      <c r="O481" s="113"/>
      <c r="P481" s="113"/>
      <c r="Q481" s="113"/>
      <c r="R481" s="92"/>
      <c r="S481" s="92"/>
      <c r="T481" s="92"/>
      <c r="U481" s="92"/>
      <c r="V481" s="92"/>
      <c r="W481" s="92"/>
      <c r="X481" s="92"/>
      <c r="Y481" s="92"/>
      <c r="Z481" s="92"/>
      <c r="AA481" s="92"/>
      <c r="AB481" s="92"/>
      <c r="AC481" s="92"/>
      <c r="AD481" s="92"/>
      <c r="AE481" s="92"/>
    </row>
    <row r="482" spans="1:31" hidden="1">
      <c r="A482" s="144" t="s">
        <v>189</v>
      </c>
      <c r="B482" s="144"/>
      <c r="C482" s="197">
        <v>0</v>
      </c>
      <c r="D482" s="218">
        <v>9.766</v>
      </c>
      <c r="E482" s="200" t="s">
        <v>144</v>
      </c>
      <c r="F482" s="113">
        <f>ROUND(D482*$C482/100*D477,0)</f>
        <v>0</v>
      </c>
      <c r="G482" s="235">
        <f>$G$186</f>
        <v>10.628</v>
      </c>
      <c r="H482" s="200" t="s">
        <v>144</v>
      </c>
      <c r="I482" s="113">
        <f>ROUND(G482*$C482/100*G477,0)</f>
        <v>0</v>
      </c>
      <c r="J482" s="113"/>
      <c r="K482" s="235">
        <f>$K$186</f>
        <v>10.878</v>
      </c>
      <c r="L482" s="113"/>
      <c r="M482" s="113">
        <f>ROUND(K482*$C482/100*K477,0)</f>
        <v>0</v>
      </c>
      <c r="N482" s="113"/>
      <c r="O482" s="113" t="s">
        <v>10</v>
      </c>
      <c r="P482" s="113"/>
      <c r="Q482" s="113"/>
      <c r="R482" s="92"/>
      <c r="S482" s="92"/>
      <c r="T482" s="92"/>
      <c r="U482" s="92"/>
      <c r="V482" s="92"/>
      <c r="W482" s="92"/>
      <c r="X482" s="92"/>
      <c r="Y482" s="92"/>
      <c r="Z482" s="92"/>
      <c r="AA482" s="92"/>
      <c r="AB482" s="92"/>
      <c r="AC482" s="92"/>
      <c r="AD482" s="92"/>
      <c r="AE482" s="92"/>
    </row>
    <row r="483" spans="1:31" hidden="1">
      <c r="A483" s="144" t="s">
        <v>177</v>
      </c>
      <c r="B483" s="144"/>
      <c r="C483" s="197">
        <v>0</v>
      </c>
      <c r="D483" s="218">
        <v>6.7460000000000004</v>
      </c>
      <c r="E483" s="200" t="s">
        <v>144</v>
      </c>
      <c r="F483" s="113">
        <f>ROUND(D483*$C483/100*D477,0)</f>
        <v>0</v>
      </c>
      <c r="G483" s="236">
        <f>$G$187</f>
        <v>7.3410000000000002</v>
      </c>
      <c r="H483" s="200" t="s">
        <v>144</v>
      </c>
      <c r="I483" s="113">
        <f>ROUND(G483*$C483/100*G477,0)</f>
        <v>0</v>
      </c>
      <c r="J483" s="113"/>
      <c r="K483" s="236">
        <f>$K$187</f>
        <v>7.5140000000000002</v>
      </c>
      <c r="L483" s="113"/>
      <c r="M483" s="113">
        <f>ROUND(K483*$C483/100*K477,0)</f>
        <v>0</v>
      </c>
      <c r="N483" s="113"/>
      <c r="O483" s="113"/>
      <c r="P483" s="113"/>
      <c r="Q483" s="113"/>
      <c r="R483" s="92"/>
      <c r="S483" s="92"/>
      <c r="T483" s="92"/>
      <c r="U483" s="92"/>
      <c r="V483" s="92"/>
      <c r="W483" s="92"/>
      <c r="X483" s="92"/>
      <c r="Y483" s="92"/>
      <c r="Z483" s="92"/>
      <c r="AA483" s="92"/>
      <c r="AB483" s="92"/>
      <c r="AC483" s="92"/>
      <c r="AD483" s="92"/>
      <c r="AE483" s="92"/>
    </row>
    <row r="484" spans="1:31" hidden="1">
      <c r="A484" s="144" t="s">
        <v>178</v>
      </c>
      <c r="B484" s="144"/>
      <c r="C484" s="197">
        <v>0</v>
      </c>
      <c r="D484" s="218">
        <v>5.8120000000000003</v>
      </c>
      <c r="E484" s="200" t="s">
        <v>144</v>
      </c>
      <c r="F484" s="113">
        <f>ROUND(D484*$C484/100*D477,0)</f>
        <v>0</v>
      </c>
      <c r="G484" s="218">
        <f>$G$188</f>
        <v>6.3240000000000007</v>
      </c>
      <c r="H484" s="200" t="s">
        <v>144</v>
      </c>
      <c r="I484" s="113">
        <f>ROUND(G484*$C484/100*G477,0)</f>
        <v>0</v>
      </c>
      <c r="J484" s="113"/>
      <c r="K484" s="218">
        <f>$K$188</f>
        <v>6.4720000000000004</v>
      </c>
      <c r="L484" s="113"/>
      <c r="M484" s="113">
        <f>ROUND(K484*$C484/100*K477,0)</f>
        <v>0</v>
      </c>
      <c r="N484" s="113"/>
      <c r="O484" s="113"/>
      <c r="P484" s="113"/>
      <c r="Q484" s="113"/>
      <c r="R484" s="92"/>
      <c r="S484" s="92"/>
      <c r="T484" s="92"/>
      <c r="U484" s="92"/>
      <c r="V484" s="92"/>
      <c r="W484" s="92"/>
      <c r="X484" s="92"/>
      <c r="Y484" s="92"/>
      <c r="Z484" s="92"/>
      <c r="AA484" s="92"/>
      <c r="AB484" s="92"/>
      <c r="AC484" s="92"/>
      <c r="AD484" s="92"/>
      <c r="AE484" s="92"/>
    </row>
    <row r="485" spans="1:31" hidden="1">
      <c r="A485" s="144" t="s">
        <v>179</v>
      </c>
      <c r="B485" s="144"/>
      <c r="C485" s="197">
        <v>0</v>
      </c>
      <c r="D485" s="220">
        <v>56</v>
      </c>
      <c r="E485" s="200" t="s">
        <v>144</v>
      </c>
      <c r="F485" s="113">
        <f>ROUND(D485*$C485/100*D477,0)</f>
        <v>0</v>
      </c>
      <c r="G485" s="237">
        <f>$G$214</f>
        <v>57</v>
      </c>
      <c r="H485" s="200" t="s">
        <v>144</v>
      </c>
      <c r="I485" s="113">
        <f>ROUND(G485*$C485/100*G477,0)</f>
        <v>0</v>
      </c>
      <c r="J485" s="113"/>
      <c r="K485" s="237">
        <f>$K$214</f>
        <v>58</v>
      </c>
      <c r="L485" s="113"/>
      <c r="M485" s="113">
        <f>ROUND(K485*$C485/100*K477,0)</f>
        <v>0</v>
      </c>
      <c r="N485" s="113"/>
      <c r="O485" s="113"/>
      <c r="P485" s="113"/>
      <c r="Q485" s="113"/>
      <c r="R485" s="92"/>
      <c r="S485" s="92"/>
      <c r="T485" s="92"/>
      <c r="U485" s="92"/>
      <c r="V485" s="92"/>
      <c r="W485" s="92"/>
      <c r="X485" s="92"/>
      <c r="Y485" s="92"/>
      <c r="Z485" s="92"/>
      <c r="AA485" s="92"/>
      <c r="AB485" s="92"/>
      <c r="AC485" s="92"/>
      <c r="AD485" s="92"/>
      <c r="AE485" s="92"/>
    </row>
    <row r="486" spans="1:31" hidden="1">
      <c r="A486" s="144" t="s">
        <v>190</v>
      </c>
      <c r="B486" s="144"/>
      <c r="C486" s="197">
        <v>0</v>
      </c>
      <c r="D486" s="222">
        <v>60</v>
      </c>
      <c r="E486" s="198"/>
      <c r="F486" s="113">
        <f>ROUND(D486*$C486,0)</f>
        <v>0</v>
      </c>
      <c r="G486" s="154">
        <f>$G$190</f>
        <v>60</v>
      </c>
      <c r="H486" s="200"/>
      <c r="I486" s="113">
        <f>ROUND(G486*C486,0)</f>
        <v>0</v>
      </c>
      <c r="J486" s="113"/>
      <c r="K486" s="154">
        <f>$K$190</f>
        <v>60</v>
      </c>
      <c r="L486" s="113"/>
      <c r="M486" s="113">
        <f>ROUND(K486*C486,0)</f>
        <v>0</v>
      </c>
      <c r="N486" s="113"/>
      <c r="O486" s="113"/>
      <c r="P486" s="113"/>
      <c r="Q486" s="113"/>
      <c r="R486" s="92"/>
      <c r="S486" s="92"/>
      <c r="T486" s="92"/>
      <c r="U486" s="92"/>
      <c r="V486" s="92"/>
      <c r="W486" s="92"/>
      <c r="X486" s="92"/>
      <c r="Y486" s="92"/>
      <c r="Z486" s="92"/>
      <c r="AA486" s="92"/>
      <c r="AB486" s="92"/>
      <c r="AC486" s="92"/>
      <c r="AD486" s="92"/>
      <c r="AE486" s="92"/>
    </row>
    <row r="487" spans="1:31" hidden="1">
      <c r="A487" s="144" t="s">
        <v>191</v>
      </c>
      <c r="B487" s="144"/>
      <c r="C487" s="197">
        <v>0</v>
      </c>
      <c r="D487" s="223">
        <v>-30</v>
      </c>
      <c r="E487" s="198" t="s">
        <v>144</v>
      </c>
      <c r="F487" s="113">
        <f>ROUND(D487*$C487/100,0)</f>
        <v>0</v>
      </c>
      <c r="G487" s="223">
        <f>$G$191</f>
        <v>-30</v>
      </c>
      <c r="H487" s="200" t="s">
        <v>144</v>
      </c>
      <c r="I487" s="113">
        <f>ROUND(G487*C487/100,0)</f>
        <v>0</v>
      </c>
      <c r="J487" s="113"/>
      <c r="K487" s="223">
        <f>$K$191</f>
        <v>-30</v>
      </c>
      <c r="L487" s="113"/>
      <c r="M487" s="113">
        <f>ROUND(K487*C487/100,0)</f>
        <v>0</v>
      </c>
      <c r="N487" s="113"/>
      <c r="O487" s="113"/>
      <c r="P487" s="113"/>
      <c r="Q487" s="113"/>
      <c r="R487" s="92"/>
      <c r="S487" s="92"/>
      <c r="T487" s="92"/>
      <c r="U487" s="92"/>
      <c r="V487" s="92"/>
      <c r="W487" s="92"/>
      <c r="X487" s="92"/>
      <c r="Y487" s="92"/>
      <c r="Z487" s="92"/>
      <c r="AA487" s="92"/>
      <c r="AB487" s="92"/>
      <c r="AC487" s="92"/>
      <c r="AD487" s="92"/>
      <c r="AE487" s="92"/>
    </row>
    <row r="488" spans="1:31" hidden="1">
      <c r="A488" s="144" t="s">
        <v>157</v>
      </c>
      <c r="B488" s="144"/>
      <c r="C488" s="197">
        <f>SUM(C473:C475)</f>
        <v>5786</v>
      </c>
      <c r="D488" s="208"/>
      <c r="E488" s="113"/>
      <c r="F488" s="113">
        <f>SUM(F467:F487)</f>
        <v>1923</v>
      </c>
      <c r="G488" s="208"/>
      <c r="H488" s="200"/>
      <c r="I488" s="113">
        <f>SUM(I467:I487)</f>
        <v>2110</v>
      </c>
      <c r="J488" s="113"/>
      <c r="K488" s="242"/>
      <c r="L488" s="113"/>
      <c r="M488" s="113">
        <f>SUM(M467:M487)</f>
        <v>2160</v>
      </c>
      <c r="N488" s="113"/>
      <c r="O488" s="113"/>
      <c r="P488" s="113"/>
      <c r="Q488" s="113"/>
      <c r="R488" s="92"/>
      <c r="S488" s="92"/>
      <c r="T488" s="92"/>
      <c r="U488" s="92"/>
      <c r="V488" s="92"/>
      <c r="W488" s="92"/>
      <c r="X488" s="92"/>
      <c r="Y488" s="92"/>
      <c r="Z488" s="92"/>
      <c r="AA488" s="92"/>
      <c r="AB488" s="92"/>
      <c r="AC488" s="92"/>
      <c r="AD488" s="92"/>
      <c r="AE488" s="92"/>
    </row>
    <row r="489" spans="1:31" hidden="1">
      <c r="A489" s="144" t="s">
        <v>128</v>
      </c>
      <c r="B489" s="144"/>
      <c r="C489" s="241">
        <v>17.989857077409003</v>
      </c>
      <c r="D489" s="133"/>
      <c r="E489" s="133"/>
      <c r="F489" s="225">
        <f>I489</f>
        <v>6.4701450675839931</v>
      </c>
      <c r="G489" s="133"/>
      <c r="H489" s="133"/>
      <c r="I489" s="225">
        <v>6.4701450675839931</v>
      </c>
      <c r="J489" s="199"/>
      <c r="K489" s="226"/>
      <c r="L489" s="199"/>
      <c r="M489" s="225">
        <v>6.4701450675839931</v>
      </c>
      <c r="N489" s="199"/>
      <c r="O489" s="199"/>
      <c r="P489" s="199"/>
      <c r="Q489" s="199"/>
      <c r="R489" s="92"/>
      <c r="S489" s="92"/>
      <c r="T489" s="92"/>
      <c r="U489" s="92"/>
      <c r="V489" s="92"/>
      <c r="W489" s="92"/>
      <c r="X489" s="92"/>
      <c r="Y489" s="92"/>
      <c r="Z489" s="92"/>
      <c r="AA489" s="92"/>
      <c r="AB489" s="92"/>
      <c r="AC489" s="92"/>
      <c r="AD489" s="92"/>
      <c r="AE489" s="92"/>
    </row>
    <row r="490" spans="1:31" ht="16.5" hidden="1" thickBot="1">
      <c r="A490" s="144" t="s">
        <v>158</v>
      </c>
      <c r="B490" s="144"/>
      <c r="C490" s="189">
        <f>SUM(C488:C489)</f>
        <v>5803.9898570774094</v>
      </c>
      <c r="D490" s="239"/>
      <c r="E490" s="228"/>
      <c r="F490" s="229">
        <f>F488+F489</f>
        <v>1929.4701450675841</v>
      </c>
      <c r="G490" s="239"/>
      <c r="H490" s="230"/>
      <c r="I490" s="229">
        <f>I488+I489</f>
        <v>2116.4701450675839</v>
      </c>
      <c r="J490" s="229"/>
      <c r="K490" s="239"/>
      <c r="L490" s="229"/>
      <c r="M490" s="229">
        <f>M488+M489</f>
        <v>2166.4701450675839</v>
      </c>
      <c r="N490" s="229"/>
      <c r="O490" s="229"/>
      <c r="P490" s="229"/>
      <c r="Q490" s="229"/>
      <c r="R490" s="92"/>
      <c r="S490" s="92"/>
      <c r="T490" s="92"/>
      <c r="U490" s="92"/>
      <c r="V490" s="92"/>
      <c r="W490" s="92"/>
      <c r="X490" s="92"/>
      <c r="Y490" s="92"/>
      <c r="Z490" s="92"/>
      <c r="AA490" s="92"/>
      <c r="AB490" s="92"/>
      <c r="AC490" s="92"/>
      <c r="AD490" s="92"/>
      <c r="AE490" s="92"/>
    </row>
    <row r="491" spans="1:31" hidden="1">
      <c r="A491" s="144"/>
      <c r="B491" s="144"/>
      <c r="C491" s="145"/>
      <c r="D491" s="222" t="s">
        <v>10</v>
      </c>
      <c r="E491" s="113"/>
      <c r="F491" s="113"/>
      <c r="G491" s="222" t="s">
        <v>10</v>
      </c>
      <c r="H491" s="144"/>
      <c r="I491" s="113"/>
      <c r="J491" s="113"/>
      <c r="K491" s="155" t="s">
        <v>10</v>
      </c>
      <c r="L491" s="113"/>
      <c r="M491" s="113"/>
      <c r="N491" s="113"/>
      <c r="O491" s="113"/>
      <c r="P491" s="113"/>
      <c r="Q491" s="113"/>
      <c r="R491" s="92"/>
      <c r="S491" s="92"/>
      <c r="T491" s="92"/>
      <c r="U491" s="92"/>
      <c r="V491" s="92"/>
      <c r="W491" s="92"/>
      <c r="X491" s="92"/>
      <c r="Y491" s="92"/>
      <c r="Z491" s="92"/>
      <c r="AA491" s="92"/>
      <c r="AB491" s="92"/>
      <c r="AC491" s="92"/>
      <c r="AD491" s="92"/>
      <c r="AE491" s="92"/>
    </row>
    <row r="492" spans="1:31" hidden="1">
      <c r="A492" s="143" t="s">
        <v>203</v>
      </c>
      <c r="B492" s="144"/>
      <c r="C492" s="243"/>
      <c r="D492" s="113"/>
      <c r="E492" s="113"/>
      <c r="F492" s="144"/>
      <c r="G492" s="113"/>
      <c r="H492" s="144"/>
      <c r="I492" s="144"/>
      <c r="J492" s="144"/>
      <c r="K492" s="113"/>
      <c r="L492" s="144"/>
      <c r="M492" s="144"/>
      <c r="N492" s="144"/>
      <c r="O492" s="144"/>
      <c r="P492" s="144"/>
      <c r="Q492" s="144"/>
      <c r="R492" s="92"/>
      <c r="S492" s="92"/>
      <c r="T492" s="92"/>
      <c r="U492" s="92"/>
      <c r="V492" s="92"/>
      <c r="W492" s="92"/>
      <c r="X492" s="92"/>
      <c r="Y492" s="92"/>
      <c r="Z492" s="92"/>
      <c r="AA492" s="92"/>
      <c r="AB492" s="92"/>
      <c r="AC492" s="92"/>
      <c r="AD492" s="92"/>
      <c r="AE492" s="92"/>
    </row>
    <row r="493" spans="1:31" hidden="1">
      <c r="A493" s="200" t="s">
        <v>204</v>
      </c>
      <c r="B493" s="144"/>
      <c r="C493" s="144" t="s">
        <v>10</v>
      </c>
      <c r="D493" s="113"/>
      <c r="E493" s="113"/>
      <c r="F493" s="144"/>
      <c r="G493" s="113"/>
      <c r="H493" s="144"/>
      <c r="I493" s="144"/>
      <c r="J493" s="144"/>
      <c r="K493" s="113"/>
      <c r="L493" s="144"/>
      <c r="M493" s="144"/>
      <c r="N493" s="144"/>
      <c r="O493" s="144"/>
      <c r="P493" s="144"/>
      <c r="Q493" s="144"/>
      <c r="R493" s="92"/>
      <c r="S493" s="92"/>
      <c r="T493" s="92"/>
      <c r="U493" s="92"/>
      <c r="V493" s="92"/>
      <c r="W493" s="92"/>
      <c r="X493" s="92"/>
      <c r="Y493" s="92"/>
      <c r="Z493" s="92"/>
      <c r="AA493" s="92"/>
      <c r="AB493" s="92"/>
      <c r="AC493" s="92"/>
      <c r="AD493" s="92"/>
      <c r="AE493" s="92"/>
    </row>
    <row r="494" spans="1:31" hidden="1">
      <c r="A494" s="200"/>
      <c r="B494" s="144"/>
      <c r="C494" s="144"/>
      <c r="D494" s="113"/>
      <c r="E494" s="113"/>
      <c r="F494" s="144"/>
      <c r="G494" s="113"/>
      <c r="H494" s="144"/>
      <c r="I494" s="144"/>
      <c r="J494" s="144"/>
      <c r="K494" s="113"/>
      <c r="L494" s="144"/>
      <c r="M494" s="144"/>
      <c r="N494" s="144"/>
      <c r="O494" s="144"/>
      <c r="P494" s="144"/>
      <c r="Q494" s="144"/>
      <c r="R494" s="92"/>
      <c r="S494" s="92"/>
      <c r="T494" s="92"/>
      <c r="U494" s="92"/>
      <c r="V494" s="92"/>
      <c r="W494" s="92"/>
      <c r="X494" s="92"/>
      <c r="Y494" s="92"/>
      <c r="Z494" s="92"/>
      <c r="AA494" s="92"/>
      <c r="AB494" s="92"/>
      <c r="AC494" s="92"/>
      <c r="AD494" s="92"/>
      <c r="AE494" s="92"/>
    </row>
    <row r="495" spans="1:31" hidden="1">
      <c r="A495" s="200" t="s">
        <v>173</v>
      </c>
      <c r="B495" s="144"/>
      <c r="C495" s="197"/>
      <c r="D495" s="113"/>
      <c r="E495" s="113"/>
      <c r="F495" s="144"/>
      <c r="G495" s="113"/>
      <c r="H495" s="144"/>
      <c r="I495" s="144"/>
      <c r="J495" s="144"/>
      <c r="K495" s="113"/>
      <c r="L495" s="144"/>
      <c r="M495" s="144"/>
      <c r="N495" s="144"/>
      <c r="O495" s="144"/>
      <c r="P495" s="144"/>
      <c r="Q495" s="144"/>
      <c r="R495" s="92"/>
      <c r="S495" s="92"/>
      <c r="T495" s="92"/>
      <c r="U495" s="92"/>
      <c r="V495" s="92"/>
      <c r="W495" s="92"/>
      <c r="X495" s="92"/>
      <c r="Y495" s="92"/>
      <c r="Z495" s="92"/>
      <c r="AA495" s="92"/>
      <c r="AB495" s="92"/>
      <c r="AC495" s="92"/>
      <c r="AD495" s="92"/>
      <c r="AE495" s="92"/>
    </row>
    <row r="496" spans="1:31" hidden="1">
      <c r="A496" s="200" t="s">
        <v>205</v>
      </c>
      <c r="B496" s="144"/>
      <c r="C496" s="197">
        <v>0</v>
      </c>
      <c r="D496" s="169">
        <v>259</v>
      </c>
      <c r="E496" s="200"/>
      <c r="F496" s="198">
        <f t="shared" ref="F496:F498" si="68">ROUND(D496*$C496,0)</f>
        <v>0</v>
      </c>
      <c r="G496" s="169">
        <v>259</v>
      </c>
      <c r="H496" s="200"/>
      <c r="I496" s="198">
        <f>ROUND(E496*$C496,0)</f>
        <v>0</v>
      </c>
      <c r="J496" s="198"/>
      <c r="K496" s="217">
        <v>259</v>
      </c>
      <c r="L496" s="198"/>
      <c r="M496" s="198">
        <f>ROUND(I496*$C496,0)</f>
        <v>0</v>
      </c>
      <c r="N496" s="198"/>
      <c r="O496" s="198"/>
      <c r="P496" s="198"/>
      <c r="Q496" s="198"/>
      <c r="R496" s="92"/>
      <c r="S496" s="92"/>
      <c r="T496" s="92"/>
      <c r="U496" s="92"/>
      <c r="V496" s="92"/>
      <c r="W496" s="92"/>
      <c r="X496" s="92"/>
      <c r="Y496" s="92"/>
      <c r="Z496" s="92"/>
      <c r="AA496" s="92"/>
      <c r="AB496" s="92"/>
      <c r="AC496" s="92"/>
      <c r="AD496" s="92"/>
      <c r="AE496" s="92"/>
    </row>
    <row r="497" spans="1:33" hidden="1">
      <c r="A497" s="200" t="s">
        <v>206</v>
      </c>
      <c r="B497" s="144"/>
      <c r="C497" s="197">
        <v>0</v>
      </c>
      <c r="D497" s="169">
        <v>96</v>
      </c>
      <c r="E497" s="200"/>
      <c r="F497" s="198">
        <f t="shared" si="68"/>
        <v>0</v>
      </c>
      <c r="G497" s="169">
        <v>96</v>
      </c>
      <c r="H497" s="200"/>
      <c r="I497" s="198">
        <f>ROUND(E497*$C497,0)</f>
        <v>0</v>
      </c>
      <c r="J497" s="198"/>
      <c r="K497" s="217">
        <v>96</v>
      </c>
      <c r="L497" s="198"/>
      <c r="M497" s="198">
        <f>ROUND(I497*$C497,0)</f>
        <v>0</v>
      </c>
      <c r="N497" s="198"/>
      <c r="O497" s="198"/>
      <c r="P497" s="198"/>
      <c r="Q497" s="198"/>
      <c r="R497" s="92"/>
      <c r="S497" s="92"/>
      <c r="T497" s="92"/>
      <c r="U497" s="92"/>
      <c r="V497" s="92"/>
      <c r="W497" s="92"/>
      <c r="X497" s="92"/>
      <c r="Y497" s="92"/>
      <c r="Z497" s="92"/>
      <c r="AA497" s="92"/>
      <c r="AB497" s="92"/>
      <c r="AC497" s="92"/>
      <c r="AD497" s="92"/>
      <c r="AE497" s="92"/>
    </row>
    <row r="498" spans="1:33" hidden="1">
      <c r="A498" s="200" t="s">
        <v>207</v>
      </c>
      <c r="B498" s="144"/>
      <c r="C498" s="197">
        <v>0</v>
      </c>
      <c r="D498" s="169">
        <v>192</v>
      </c>
      <c r="E498" s="203"/>
      <c r="F498" s="198">
        <f t="shared" si="68"/>
        <v>0</v>
      </c>
      <c r="G498" s="169">
        <v>192</v>
      </c>
      <c r="H498" s="203"/>
      <c r="I498" s="198">
        <f>ROUND(E498*$C498,0)</f>
        <v>0</v>
      </c>
      <c r="J498" s="198"/>
      <c r="K498" s="217">
        <v>192</v>
      </c>
      <c r="L498" s="198"/>
      <c r="M498" s="198">
        <f>ROUND(I498*$C498,0)</f>
        <v>0</v>
      </c>
      <c r="N498" s="198"/>
      <c r="O498" s="198"/>
      <c r="P498" s="198"/>
      <c r="Q498" s="198"/>
      <c r="R498" s="92"/>
      <c r="S498" s="92"/>
      <c r="T498" s="92"/>
      <c r="U498" s="92"/>
      <c r="V498" s="92"/>
      <c r="W498" s="92"/>
      <c r="X498" s="92"/>
      <c r="Y498" s="92"/>
      <c r="Z498" s="92"/>
      <c r="AA498" s="92"/>
      <c r="AB498" s="92"/>
      <c r="AC498" s="92"/>
      <c r="AD498" s="92"/>
      <c r="AE498" s="92"/>
    </row>
    <row r="499" spans="1:33" hidden="1">
      <c r="A499" s="200" t="s">
        <v>174</v>
      </c>
      <c r="B499" s="144"/>
      <c r="C499" s="197">
        <f>SUM(C496:C498)</f>
        <v>0</v>
      </c>
      <c r="D499" s="169"/>
      <c r="E499" s="200"/>
      <c r="F499" s="198"/>
      <c r="G499" s="169"/>
      <c r="H499" s="200"/>
      <c r="I499" s="198"/>
      <c r="J499" s="198"/>
      <c r="K499" s="217"/>
      <c r="L499" s="198"/>
      <c r="M499" s="198"/>
      <c r="N499" s="198"/>
      <c r="O499" s="198"/>
      <c r="P499" s="198"/>
      <c r="Q499" s="198"/>
      <c r="R499" s="92"/>
      <c r="S499" s="92"/>
      <c r="T499" s="92"/>
      <c r="U499" s="92"/>
      <c r="V499" s="92"/>
      <c r="W499" s="92"/>
      <c r="X499" s="92"/>
      <c r="Y499" s="92"/>
      <c r="Z499" s="92"/>
      <c r="AA499" s="92"/>
      <c r="AB499" s="92"/>
      <c r="AC499" s="92"/>
      <c r="AD499" s="92"/>
      <c r="AE499" s="92"/>
    </row>
    <row r="500" spans="1:33" hidden="1">
      <c r="A500" s="200" t="s">
        <v>206</v>
      </c>
      <c r="B500" s="144"/>
      <c r="C500" s="197">
        <v>0</v>
      </c>
      <c r="D500" s="169">
        <v>1.7</v>
      </c>
      <c r="E500" s="200" t="s">
        <v>10</v>
      </c>
      <c r="F500" s="198">
        <f>ROUND(D500*$C500,0)</f>
        <v>0</v>
      </c>
      <c r="G500" s="169">
        <v>1.76</v>
      </c>
      <c r="H500" s="200" t="s">
        <v>10</v>
      </c>
      <c r="I500" s="198" t="e">
        <f>ROUND(E500*$C500,0)</f>
        <v>#VALUE!</v>
      </c>
      <c r="J500" s="198"/>
      <c r="K500" s="217">
        <v>1.76</v>
      </c>
      <c r="L500" s="198"/>
      <c r="M500" s="198" t="e">
        <f>ROUND(I500*$C500,0)</f>
        <v>#VALUE!</v>
      </c>
      <c r="N500" s="198"/>
      <c r="O500" s="198"/>
      <c r="P500" s="198"/>
      <c r="Q500" s="198"/>
      <c r="R500" s="92"/>
      <c r="S500" s="92"/>
      <c r="T500" s="92"/>
      <c r="U500" s="92"/>
      <c r="V500" s="92"/>
      <c r="W500" s="92"/>
      <c r="X500" s="92"/>
      <c r="Y500" s="92"/>
      <c r="Z500" s="92"/>
      <c r="AA500" s="92"/>
      <c r="AB500" s="92"/>
      <c r="AC500" s="92"/>
      <c r="AD500" s="92"/>
      <c r="AE500" s="92"/>
    </row>
    <row r="501" spans="1:33" hidden="1">
      <c r="A501" s="200" t="s">
        <v>207</v>
      </c>
      <c r="B501" s="144"/>
      <c r="C501" s="197">
        <v>0</v>
      </c>
      <c r="D501" s="169">
        <v>1.39</v>
      </c>
      <c r="E501" s="200" t="s">
        <v>10</v>
      </c>
      <c r="F501" s="198">
        <f>ROUND(D501*$C501,0)</f>
        <v>0</v>
      </c>
      <c r="G501" s="169">
        <v>1.44</v>
      </c>
      <c r="H501" s="200" t="s">
        <v>10</v>
      </c>
      <c r="I501" s="198" t="e">
        <f>ROUND(E501*$C501,0)</f>
        <v>#VALUE!</v>
      </c>
      <c r="J501" s="198"/>
      <c r="K501" s="217">
        <v>1.44</v>
      </c>
      <c r="L501" s="198"/>
      <c r="M501" s="198" t="e">
        <f>ROUND(I501*$C501,0)</f>
        <v>#VALUE!</v>
      </c>
      <c r="N501" s="198"/>
      <c r="O501" s="198"/>
      <c r="P501" s="198"/>
      <c r="Q501" s="198"/>
      <c r="R501" s="92"/>
      <c r="S501" s="92"/>
      <c r="T501" s="92"/>
      <c r="U501" s="92"/>
      <c r="V501" s="92"/>
      <c r="W501" s="92"/>
      <c r="X501" s="92"/>
      <c r="Y501" s="92"/>
      <c r="Z501" s="92"/>
      <c r="AA501" s="92"/>
      <c r="AB501" s="92"/>
      <c r="AC501" s="92"/>
      <c r="AD501" s="92"/>
      <c r="AE501" s="92"/>
    </row>
    <row r="502" spans="1:33" hidden="1">
      <c r="A502" s="133" t="s">
        <v>208</v>
      </c>
      <c r="B502" s="144"/>
      <c r="C502" s="197"/>
      <c r="D502" s="169"/>
      <c r="E502" s="200"/>
      <c r="F502" s="198"/>
      <c r="G502" s="169"/>
      <c r="H502" s="200"/>
      <c r="I502" s="198"/>
      <c r="J502" s="198"/>
      <c r="K502" s="217"/>
      <c r="L502" s="198"/>
      <c r="M502" s="198"/>
      <c r="N502" s="198"/>
      <c r="O502" s="198"/>
      <c r="P502" s="198"/>
      <c r="Q502" s="198"/>
      <c r="R502" s="92"/>
      <c r="S502" s="92"/>
      <c r="T502" s="92"/>
      <c r="U502" s="92"/>
      <c r="V502" s="92"/>
      <c r="W502" s="92"/>
      <c r="X502" s="92"/>
      <c r="Y502" s="92"/>
      <c r="Z502" s="92"/>
      <c r="AA502" s="92"/>
      <c r="AB502" s="92"/>
      <c r="AC502" s="92"/>
      <c r="AD502" s="92"/>
      <c r="AE502" s="92"/>
    </row>
    <row r="503" spans="1:33" hidden="1">
      <c r="A503" s="133" t="s">
        <v>209</v>
      </c>
      <c r="B503" s="144"/>
      <c r="C503" s="197">
        <v>0</v>
      </c>
      <c r="D503" s="169">
        <v>4.4400000000000004</v>
      </c>
      <c r="E503" s="200"/>
      <c r="F503" s="198">
        <f>ROUND(D503*$C503,0)</f>
        <v>0</v>
      </c>
      <c r="G503" s="169">
        <v>5.37</v>
      </c>
      <c r="H503" s="200"/>
      <c r="I503" s="198">
        <f>ROUND(E503*$C503,0)</f>
        <v>0</v>
      </c>
      <c r="J503" s="198"/>
      <c r="K503" s="217">
        <v>5.37</v>
      </c>
      <c r="L503" s="198"/>
      <c r="M503" s="198">
        <f>ROUND(I503*$C503,0)</f>
        <v>0</v>
      </c>
      <c r="N503" s="198"/>
      <c r="O503" s="198"/>
      <c r="P503" s="198"/>
      <c r="Q503" s="198"/>
      <c r="R503" s="92"/>
      <c r="S503" s="92"/>
      <c r="T503" s="92"/>
      <c r="U503" s="92"/>
      <c r="V503" s="92"/>
      <c r="W503" s="92"/>
      <c r="X503" s="92"/>
      <c r="Y503" s="92"/>
      <c r="Z503" s="92"/>
      <c r="AA503" s="92"/>
      <c r="AB503" s="92"/>
      <c r="AC503" s="92"/>
      <c r="AD503" s="92"/>
      <c r="AE503" s="92"/>
    </row>
    <row r="504" spans="1:33" hidden="1">
      <c r="A504" s="200" t="s">
        <v>210</v>
      </c>
      <c r="B504" s="144"/>
      <c r="C504" s="197"/>
      <c r="D504" s="244"/>
      <c r="E504" s="198"/>
      <c r="F504" s="198"/>
      <c r="G504" s="244"/>
      <c r="H504" s="198"/>
      <c r="I504" s="198"/>
      <c r="J504" s="198"/>
      <c r="K504" s="217"/>
      <c r="L504" s="198"/>
      <c r="M504" s="198"/>
      <c r="N504" s="198"/>
      <c r="O504" s="198"/>
      <c r="P504" s="198"/>
      <c r="Q504" s="198"/>
      <c r="R504" s="92"/>
      <c r="S504" s="92"/>
      <c r="T504" s="92"/>
      <c r="U504" s="92"/>
      <c r="V504" s="92"/>
      <c r="W504" s="92"/>
      <c r="X504" s="92"/>
      <c r="Y504" s="92"/>
      <c r="Z504" s="92"/>
      <c r="AA504" s="92"/>
      <c r="AB504" s="92"/>
      <c r="AC504" s="92"/>
      <c r="AD504" s="92"/>
      <c r="AE504" s="92"/>
    </row>
    <row r="505" spans="1:33" hidden="1">
      <c r="A505" s="200" t="s">
        <v>211</v>
      </c>
      <c r="B505" s="144"/>
      <c r="C505" s="197">
        <v>0</v>
      </c>
      <c r="D505" s="218">
        <v>5.2939999999999996</v>
      </c>
      <c r="E505" s="198" t="s">
        <v>144</v>
      </c>
      <c r="F505" s="198">
        <f>ROUND($C505*D505/100,0)</f>
        <v>0</v>
      </c>
      <c r="G505" s="218">
        <v>5.6790000000000003</v>
      </c>
      <c r="H505" s="198" t="s">
        <v>144</v>
      </c>
      <c r="I505" s="198" t="e">
        <f>ROUND($C505*E505/100,0)</f>
        <v>#VALUE!</v>
      </c>
      <c r="J505" s="198"/>
      <c r="K505" s="218">
        <v>5.6790000000000003</v>
      </c>
      <c r="L505" s="198"/>
      <c r="M505" s="198" t="e">
        <f>ROUND($C505*I505/100,0)</f>
        <v>#VALUE!</v>
      </c>
      <c r="N505" s="198"/>
      <c r="O505" s="198"/>
      <c r="P505" s="198"/>
      <c r="Q505" s="198"/>
      <c r="R505" s="92"/>
      <c r="S505" s="92"/>
      <c r="T505" s="92"/>
      <c r="U505" s="92"/>
      <c r="V505" s="92"/>
      <c r="W505" s="92"/>
      <c r="X505" s="92"/>
      <c r="Y505" s="92"/>
      <c r="Z505" s="92"/>
      <c r="AA505" s="92"/>
      <c r="AB505" s="92"/>
      <c r="AC505" s="92"/>
      <c r="AD505" s="92"/>
      <c r="AE505" s="92"/>
    </row>
    <row r="506" spans="1:33" hidden="1">
      <c r="A506" s="200" t="s">
        <v>178</v>
      </c>
      <c r="B506" s="144"/>
      <c r="C506" s="197">
        <v>0</v>
      </c>
      <c r="D506" s="218">
        <v>4.8520000000000003</v>
      </c>
      <c r="E506" s="198" t="s">
        <v>144</v>
      </c>
      <c r="F506" s="198">
        <f>ROUND($C506*D506/100,0)</f>
        <v>0</v>
      </c>
      <c r="G506" s="218">
        <v>5.2</v>
      </c>
      <c r="H506" s="198" t="s">
        <v>144</v>
      </c>
      <c r="I506" s="198" t="e">
        <f>ROUND($C506*E506/100,0)</f>
        <v>#VALUE!</v>
      </c>
      <c r="J506" s="198"/>
      <c r="K506" s="218">
        <v>5.2</v>
      </c>
      <c r="L506" s="198"/>
      <c r="M506" s="198" t="e">
        <f>ROUND($C506*I506/100,0)</f>
        <v>#VALUE!</v>
      </c>
      <c r="N506" s="198"/>
      <c r="O506" s="198"/>
      <c r="P506" s="198"/>
      <c r="Q506" s="198"/>
      <c r="R506" s="92"/>
      <c r="S506" s="92"/>
      <c r="T506" s="92"/>
      <c r="U506" s="92"/>
      <c r="V506" s="92"/>
      <c r="W506" s="92"/>
      <c r="X506" s="92"/>
      <c r="Y506" s="92"/>
      <c r="Z506" s="92"/>
      <c r="AA506" s="92"/>
      <c r="AB506" s="92"/>
      <c r="AC506" s="92"/>
      <c r="AD506" s="92"/>
      <c r="AE506" s="92"/>
    </row>
    <row r="507" spans="1:33" hidden="1">
      <c r="A507" s="200" t="s">
        <v>179</v>
      </c>
      <c r="B507" s="144"/>
      <c r="C507" s="197">
        <v>0</v>
      </c>
      <c r="D507" s="220">
        <v>56</v>
      </c>
      <c r="E507" s="198" t="s">
        <v>144</v>
      </c>
      <c r="F507" s="198">
        <f>ROUND(D507*$C507/100,0)</f>
        <v>0</v>
      </c>
      <c r="G507" s="245">
        <v>56</v>
      </c>
      <c r="H507" s="198" t="s">
        <v>144</v>
      </c>
      <c r="I507" s="198" t="e">
        <f>ROUND(E507*$C507/100,0)</f>
        <v>#VALUE!</v>
      </c>
      <c r="J507" s="198"/>
      <c r="K507" s="245">
        <v>56</v>
      </c>
      <c r="L507" s="198"/>
      <c r="M507" s="198" t="e">
        <f>ROUND(I507*$C507/100,0)</f>
        <v>#VALUE!</v>
      </c>
      <c r="N507" s="198"/>
      <c r="O507" s="198"/>
      <c r="P507" s="198"/>
      <c r="Q507" s="198"/>
      <c r="R507" s="92"/>
      <c r="S507" s="92"/>
      <c r="T507" s="92"/>
      <c r="U507" s="92"/>
      <c r="V507" s="92"/>
      <c r="W507" s="92"/>
      <c r="X507" s="92"/>
      <c r="Y507" s="92"/>
      <c r="Z507" s="92"/>
      <c r="AA507" s="92"/>
      <c r="AB507" s="92"/>
      <c r="AC507" s="92"/>
      <c r="AD507" s="92"/>
      <c r="AE507" s="92"/>
    </row>
    <row r="508" spans="1:33" hidden="1">
      <c r="A508" s="200" t="s">
        <v>212</v>
      </c>
      <c r="B508" s="144"/>
      <c r="C508" s="197">
        <v>0</v>
      </c>
      <c r="D508" s="246">
        <v>56</v>
      </c>
      <c r="E508" s="198"/>
      <c r="F508" s="198">
        <f>ROUND($C508*D508/100,0)</f>
        <v>0</v>
      </c>
      <c r="G508" s="247">
        <v>0.06</v>
      </c>
      <c r="H508" s="198" t="s">
        <v>144</v>
      </c>
      <c r="I508" s="198">
        <f>ROUND($C508*E508/100,0)</f>
        <v>0</v>
      </c>
      <c r="J508" s="198"/>
      <c r="K508" s="248">
        <v>0.06</v>
      </c>
      <c r="L508" s="198"/>
      <c r="M508" s="198">
        <f>ROUND($C508*I508/100,0)</f>
        <v>0</v>
      </c>
      <c r="N508" s="198"/>
      <c r="O508" s="198"/>
      <c r="P508" s="198"/>
      <c r="Q508" s="198"/>
      <c r="R508" s="92"/>
      <c r="S508" s="92"/>
      <c r="T508" s="92"/>
      <c r="U508" s="92"/>
      <c r="V508" s="92"/>
      <c r="W508" s="92"/>
      <c r="X508" s="92"/>
      <c r="Y508" s="92"/>
      <c r="Z508" s="92"/>
      <c r="AA508" s="92"/>
      <c r="AB508" s="92"/>
      <c r="AC508" s="92"/>
      <c r="AD508" s="92"/>
      <c r="AE508" s="92"/>
    </row>
    <row r="509" spans="1:33" s="120" customFormat="1" hidden="1">
      <c r="A509" s="119" t="s">
        <v>213</v>
      </c>
      <c r="C509" s="121">
        <f>C505+C506</f>
        <v>0</v>
      </c>
      <c r="D509" s="118"/>
      <c r="E509" s="122"/>
      <c r="F509" s="123"/>
      <c r="G509" s="118">
        <v>0</v>
      </c>
      <c r="H509" s="122"/>
      <c r="I509" s="123"/>
      <c r="J509" s="123"/>
      <c r="K509" s="172">
        <v>0</v>
      </c>
      <c r="L509" s="123"/>
      <c r="M509" s="123"/>
      <c r="N509" s="123"/>
      <c r="O509" s="123"/>
      <c r="P509" s="123"/>
      <c r="Q509" s="123"/>
      <c r="U509" s="122"/>
      <c r="V509" s="122"/>
      <c r="W509" s="122"/>
      <c r="X509" s="122"/>
      <c r="Y509" s="122"/>
      <c r="Z509" s="122"/>
      <c r="AA509" s="122"/>
      <c r="AB509" s="122"/>
      <c r="AC509" s="122"/>
      <c r="AD509" s="122"/>
      <c r="AE509" s="122"/>
      <c r="AG509" s="124"/>
    </row>
    <row r="510" spans="1:33" s="120" customFormat="1" hidden="1">
      <c r="A510" s="119" t="s">
        <v>214</v>
      </c>
      <c r="C510" s="121">
        <f>C506+C507</f>
        <v>0</v>
      </c>
      <c r="D510" s="118"/>
      <c r="E510" s="122"/>
      <c r="F510" s="123"/>
      <c r="G510" s="118">
        <v>0</v>
      </c>
      <c r="H510" s="122"/>
      <c r="I510" s="123"/>
      <c r="J510" s="123"/>
      <c r="K510" s="172">
        <v>0</v>
      </c>
      <c r="L510" s="123"/>
      <c r="M510" s="123"/>
      <c r="N510" s="123"/>
      <c r="O510" s="123"/>
      <c r="P510" s="123"/>
      <c r="Q510" s="123"/>
      <c r="U510" s="122"/>
      <c r="V510" s="122"/>
      <c r="W510" s="122"/>
      <c r="X510" s="122"/>
      <c r="Y510" s="122"/>
      <c r="Z510" s="122"/>
      <c r="AA510" s="122"/>
      <c r="AB510" s="122"/>
      <c r="AC510" s="122"/>
      <c r="AD510" s="122"/>
      <c r="AE510" s="122"/>
      <c r="AG510" s="124"/>
    </row>
    <row r="511" spans="1:33" hidden="1">
      <c r="A511" s="249" t="s">
        <v>186</v>
      </c>
      <c r="B511" s="144" t="s">
        <v>10</v>
      </c>
      <c r="C511" s="197"/>
      <c r="D511" s="215">
        <v>-0.01</v>
      </c>
      <c r="E511" s="250"/>
      <c r="F511" s="250"/>
      <c r="G511" s="215">
        <v>-0.01</v>
      </c>
      <c r="H511" s="250"/>
      <c r="I511" s="250"/>
      <c r="J511" s="250"/>
      <c r="K511" s="215">
        <v>-0.01</v>
      </c>
      <c r="L511" s="250"/>
      <c r="M511" s="250"/>
      <c r="N511" s="250"/>
      <c r="O511" s="250"/>
      <c r="P511" s="250"/>
      <c r="Q511" s="250"/>
      <c r="R511" s="92"/>
      <c r="S511" s="92"/>
      <c r="T511" s="92"/>
      <c r="U511" s="92"/>
      <c r="V511" s="92"/>
      <c r="W511" s="92"/>
      <c r="X511" s="92"/>
      <c r="Y511" s="92"/>
      <c r="Z511" s="92"/>
      <c r="AA511" s="92"/>
      <c r="AB511" s="92"/>
      <c r="AC511" s="92"/>
      <c r="AD511" s="92"/>
      <c r="AE511" s="92"/>
    </row>
    <row r="512" spans="1:33" hidden="1">
      <c r="A512" s="200" t="s">
        <v>205</v>
      </c>
      <c r="B512" s="144"/>
      <c r="C512" s="197">
        <v>0</v>
      </c>
      <c r="D512" s="169">
        <v>259</v>
      </c>
      <c r="E512" s="200"/>
      <c r="F512" s="198">
        <f t="shared" ref="F512:F517" si="69">ROUND(D512*$C512*$D$511,0)</f>
        <v>0</v>
      </c>
      <c r="G512" s="169">
        <v>259</v>
      </c>
      <c r="H512" s="200"/>
      <c r="I512" s="198">
        <f t="shared" ref="I512:I517" si="70">ROUND(E512*$C512*$D$511,0)</f>
        <v>0</v>
      </c>
      <c r="J512" s="198"/>
      <c r="K512" s="217">
        <v>259</v>
      </c>
      <c r="L512" s="198"/>
      <c r="M512" s="198">
        <f t="shared" ref="M512:M517" si="71">ROUND(I512*$C512*$D$511,0)</f>
        <v>0</v>
      </c>
      <c r="N512" s="198"/>
      <c r="O512" s="198"/>
      <c r="P512" s="198"/>
      <c r="Q512" s="198"/>
      <c r="R512" s="92"/>
      <c r="S512" s="92"/>
      <c r="T512" s="92"/>
      <c r="U512" s="92"/>
      <c r="V512" s="92"/>
      <c r="W512" s="92"/>
      <c r="X512" s="92"/>
      <c r="Y512" s="92"/>
      <c r="Z512" s="92"/>
      <c r="AA512" s="92"/>
      <c r="AB512" s="92"/>
      <c r="AC512" s="92"/>
      <c r="AD512" s="92"/>
      <c r="AE512" s="92"/>
    </row>
    <row r="513" spans="1:33" hidden="1">
      <c r="A513" s="200" t="s">
        <v>206</v>
      </c>
      <c r="B513" s="144"/>
      <c r="C513" s="197">
        <v>0</v>
      </c>
      <c r="D513" s="169">
        <v>96</v>
      </c>
      <c r="E513" s="200"/>
      <c r="F513" s="198">
        <f t="shared" si="69"/>
        <v>0</v>
      </c>
      <c r="G513" s="169">
        <v>96</v>
      </c>
      <c r="H513" s="200"/>
      <c r="I513" s="198">
        <f t="shared" si="70"/>
        <v>0</v>
      </c>
      <c r="J513" s="198"/>
      <c r="K513" s="217">
        <v>96</v>
      </c>
      <c r="L513" s="198"/>
      <c r="M513" s="198">
        <f t="shared" si="71"/>
        <v>0</v>
      </c>
      <c r="N513" s="198"/>
      <c r="O513" s="198"/>
      <c r="P513" s="198"/>
      <c r="Q513" s="198"/>
      <c r="R513" s="92"/>
      <c r="S513" s="92"/>
      <c r="T513" s="92"/>
      <c r="U513" s="92"/>
      <c r="V513" s="92"/>
      <c r="W513" s="92"/>
      <c r="X513" s="92"/>
      <c r="Y513" s="92"/>
      <c r="Z513" s="92"/>
      <c r="AA513" s="92"/>
      <c r="AB513" s="92"/>
      <c r="AC513" s="92"/>
      <c r="AD513" s="92"/>
      <c r="AE513" s="92"/>
    </row>
    <row r="514" spans="1:33" hidden="1">
      <c r="A514" s="200" t="s">
        <v>207</v>
      </c>
      <c r="B514" s="144"/>
      <c r="C514" s="197">
        <v>0</v>
      </c>
      <c r="D514" s="169">
        <v>192</v>
      </c>
      <c r="E514" s="203"/>
      <c r="F514" s="198">
        <f t="shared" si="69"/>
        <v>0</v>
      </c>
      <c r="G514" s="169">
        <v>192</v>
      </c>
      <c r="H514" s="203"/>
      <c r="I514" s="198">
        <f t="shared" si="70"/>
        <v>0</v>
      </c>
      <c r="J514" s="198"/>
      <c r="K514" s="217">
        <v>192</v>
      </c>
      <c r="L514" s="198"/>
      <c r="M514" s="198">
        <f t="shared" si="71"/>
        <v>0</v>
      </c>
      <c r="N514" s="198"/>
      <c r="O514" s="198"/>
      <c r="P514" s="198"/>
      <c r="Q514" s="198"/>
      <c r="R514" s="92"/>
      <c r="S514" s="92"/>
      <c r="T514" s="92"/>
      <c r="U514" s="92"/>
      <c r="V514" s="92"/>
      <c r="W514" s="92"/>
      <c r="X514" s="92"/>
      <c r="Y514" s="92"/>
      <c r="Z514" s="92"/>
      <c r="AA514" s="92"/>
      <c r="AB514" s="92"/>
      <c r="AC514" s="92"/>
      <c r="AD514" s="92"/>
      <c r="AE514" s="92"/>
    </row>
    <row r="515" spans="1:33" hidden="1">
      <c r="A515" s="200" t="s">
        <v>206</v>
      </c>
      <c r="B515" s="144"/>
      <c r="C515" s="197">
        <v>0</v>
      </c>
      <c r="D515" s="169">
        <v>1.7</v>
      </c>
      <c r="E515" s="200" t="s">
        <v>10</v>
      </c>
      <c r="F515" s="198">
        <f t="shared" si="69"/>
        <v>0</v>
      </c>
      <c r="G515" s="169">
        <v>1.76</v>
      </c>
      <c r="H515" s="200" t="s">
        <v>10</v>
      </c>
      <c r="I515" s="198" t="e">
        <f t="shared" si="70"/>
        <v>#VALUE!</v>
      </c>
      <c r="J515" s="198"/>
      <c r="K515" s="217">
        <v>1.76</v>
      </c>
      <c r="L515" s="198"/>
      <c r="M515" s="198" t="e">
        <f t="shared" si="71"/>
        <v>#VALUE!</v>
      </c>
      <c r="N515" s="198"/>
      <c r="O515" s="198"/>
      <c r="P515" s="198"/>
      <c r="Q515" s="198"/>
      <c r="R515" s="92"/>
      <c r="S515" s="92"/>
      <c r="T515" s="92"/>
      <c r="U515" s="92"/>
      <c r="V515" s="92"/>
      <c r="W515" s="92"/>
      <c r="X515" s="92"/>
      <c r="Y515" s="92"/>
      <c r="Z515" s="92"/>
      <c r="AA515" s="92"/>
      <c r="AB515" s="92"/>
      <c r="AC515" s="92"/>
      <c r="AD515" s="92"/>
      <c r="AE515" s="92"/>
    </row>
    <row r="516" spans="1:33" hidden="1">
      <c r="A516" s="200" t="s">
        <v>207</v>
      </c>
      <c r="B516" s="144"/>
      <c r="C516" s="197">
        <v>0</v>
      </c>
      <c r="D516" s="169">
        <v>1.39</v>
      </c>
      <c r="E516" s="200" t="s">
        <v>10</v>
      </c>
      <c r="F516" s="198">
        <f t="shared" si="69"/>
        <v>0</v>
      </c>
      <c r="G516" s="169">
        <v>1.44</v>
      </c>
      <c r="H516" s="200" t="s">
        <v>10</v>
      </c>
      <c r="I516" s="198" t="e">
        <f t="shared" si="70"/>
        <v>#VALUE!</v>
      </c>
      <c r="J516" s="198"/>
      <c r="K516" s="217">
        <v>1.44</v>
      </c>
      <c r="L516" s="198"/>
      <c r="M516" s="198" t="e">
        <f t="shared" si="71"/>
        <v>#VALUE!</v>
      </c>
      <c r="N516" s="198"/>
      <c r="O516" s="198"/>
      <c r="P516" s="198"/>
      <c r="Q516" s="198"/>
      <c r="R516" s="92"/>
      <c r="S516" s="92"/>
      <c r="T516" s="92"/>
      <c r="U516" s="92"/>
      <c r="V516" s="92"/>
      <c r="W516" s="92"/>
      <c r="X516" s="92"/>
      <c r="Y516" s="92"/>
      <c r="Z516" s="92"/>
      <c r="AA516" s="92"/>
      <c r="AB516" s="92"/>
      <c r="AC516" s="92"/>
      <c r="AD516" s="92"/>
      <c r="AE516" s="92"/>
    </row>
    <row r="517" spans="1:33" hidden="1">
      <c r="A517" s="133" t="s">
        <v>209</v>
      </c>
      <c r="B517" s="144"/>
      <c r="C517" s="197">
        <v>0</v>
      </c>
      <c r="D517" s="169">
        <v>4.4400000000000004</v>
      </c>
      <c r="E517" s="200"/>
      <c r="F517" s="198">
        <f t="shared" si="69"/>
        <v>0</v>
      </c>
      <c r="G517" s="169">
        <v>5.37</v>
      </c>
      <c r="H517" s="200"/>
      <c r="I517" s="198">
        <f t="shared" si="70"/>
        <v>0</v>
      </c>
      <c r="J517" s="198"/>
      <c r="K517" s="217">
        <v>5.37</v>
      </c>
      <c r="L517" s="198"/>
      <c r="M517" s="198">
        <f t="shared" si="71"/>
        <v>0</v>
      </c>
      <c r="N517" s="198"/>
      <c r="O517" s="198"/>
      <c r="P517" s="198"/>
      <c r="Q517" s="198"/>
      <c r="R517" s="92"/>
      <c r="S517" s="92"/>
      <c r="T517" s="92"/>
      <c r="U517" s="92"/>
      <c r="V517" s="92"/>
      <c r="W517" s="92"/>
      <c r="X517" s="92"/>
      <c r="Y517" s="92"/>
      <c r="Z517" s="92"/>
      <c r="AA517" s="92"/>
      <c r="AB517" s="92"/>
      <c r="AC517" s="92"/>
      <c r="AD517" s="92"/>
      <c r="AE517" s="92"/>
    </row>
    <row r="518" spans="1:33" hidden="1">
      <c r="A518" s="200" t="s">
        <v>211</v>
      </c>
      <c r="B518" s="144"/>
      <c r="C518" s="197">
        <v>0</v>
      </c>
      <c r="D518" s="217">
        <v>0</v>
      </c>
      <c r="E518" s="198" t="s">
        <v>144</v>
      </c>
      <c r="F518" s="198">
        <f>ROUND(D518/100*$C518*D511,0)</f>
        <v>0</v>
      </c>
      <c r="G518" s="217">
        <v>0</v>
      </c>
      <c r="H518" s="198" t="s">
        <v>144</v>
      </c>
      <c r="I518" s="198" t="e">
        <f>ROUND(E518/100*$C518*E511,0)</f>
        <v>#VALUE!</v>
      </c>
      <c r="J518" s="198"/>
      <c r="K518" s="217">
        <v>0</v>
      </c>
      <c r="L518" s="198"/>
      <c r="M518" s="198" t="e">
        <f>ROUND(I518/100*$C518*I511,0)</f>
        <v>#VALUE!</v>
      </c>
      <c r="N518" s="198"/>
      <c r="O518" s="198"/>
      <c r="P518" s="198"/>
      <c r="Q518" s="198"/>
      <c r="R518" s="92"/>
      <c r="S518" s="92"/>
      <c r="T518" s="92"/>
      <c r="U518" s="92"/>
      <c r="V518" s="92"/>
      <c r="W518" s="92"/>
      <c r="X518" s="92"/>
      <c r="Y518" s="92"/>
      <c r="Z518" s="92"/>
      <c r="AA518" s="92"/>
      <c r="AB518" s="92"/>
      <c r="AC518" s="92"/>
      <c r="AD518" s="92"/>
      <c r="AE518" s="92"/>
    </row>
    <row r="519" spans="1:33" hidden="1">
      <c r="A519" s="200" t="s">
        <v>178</v>
      </c>
      <c r="B519" s="144"/>
      <c r="C519" s="197">
        <v>0</v>
      </c>
      <c r="D519" s="251">
        <v>4.8520000000000003</v>
      </c>
      <c r="E519" s="198" t="s">
        <v>144</v>
      </c>
      <c r="F519" s="198">
        <f>ROUND(D519/100*$C519*D511,0)</f>
        <v>0</v>
      </c>
      <c r="G519" s="251">
        <v>5.2</v>
      </c>
      <c r="H519" s="198" t="s">
        <v>144</v>
      </c>
      <c r="I519" s="198" t="e">
        <f>ROUND(E519/100*$C519*E511,0)</f>
        <v>#VALUE!</v>
      </c>
      <c r="J519" s="198"/>
      <c r="K519" s="251">
        <v>5.2</v>
      </c>
      <c r="L519" s="198"/>
      <c r="M519" s="198" t="e">
        <f>ROUND(I519/100*$C519*I511,0)</f>
        <v>#VALUE!</v>
      </c>
      <c r="N519" s="198"/>
      <c r="O519" s="198"/>
      <c r="P519" s="198"/>
      <c r="Q519" s="198"/>
      <c r="R519" s="92"/>
      <c r="S519" s="92"/>
      <c r="T519" s="92"/>
      <c r="U519" s="92"/>
      <c r="V519" s="92"/>
      <c r="W519" s="92"/>
      <c r="X519" s="92"/>
      <c r="Y519" s="92"/>
      <c r="Z519" s="92"/>
      <c r="AA519" s="92"/>
      <c r="AB519" s="92"/>
      <c r="AC519" s="92"/>
      <c r="AD519" s="92"/>
      <c r="AE519" s="92"/>
    </row>
    <row r="520" spans="1:33" hidden="1">
      <c r="A520" s="133" t="s">
        <v>215</v>
      </c>
      <c r="B520" s="144"/>
      <c r="C520" s="197">
        <v>0</v>
      </c>
      <c r="D520" s="220">
        <v>56</v>
      </c>
      <c r="E520" s="198" t="s">
        <v>144</v>
      </c>
      <c r="F520" s="198">
        <f>ROUND(D520*$C520*$D$511,0)</f>
        <v>0</v>
      </c>
      <c r="G520" s="252">
        <v>56</v>
      </c>
      <c r="H520" s="198" t="s">
        <v>144</v>
      </c>
      <c r="I520" s="198" t="e">
        <f>ROUND(E520*$C520*$D$511,0)</f>
        <v>#VALUE!</v>
      </c>
      <c r="J520" s="198"/>
      <c r="K520" s="252">
        <v>56</v>
      </c>
      <c r="L520" s="198"/>
      <c r="M520" s="198" t="e">
        <f>ROUND(I520*$C520*$D$511,0)</f>
        <v>#VALUE!</v>
      </c>
      <c r="N520" s="198"/>
      <c r="O520" s="198"/>
      <c r="P520" s="198"/>
      <c r="Q520" s="198"/>
      <c r="R520" s="92"/>
      <c r="S520" s="92"/>
      <c r="T520" s="92"/>
      <c r="U520" s="92"/>
      <c r="V520" s="92"/>
      <c r="W520" s="92"/>
      <c r="X520" s="92"/>
      <c r="Y520" s="92"/>
      <c r="Z520" s="92"/>
      <c r="AA520" s="92"/>
      <c r="AB520" s="92"/>
      <c r="AC520" s="92"/>
      <c r="AD520" s="92"/>
      <c r="AE520" s="92"/>
    </row>
    <row r="521" spans="1:33" hidden="1">
      <c r="A521" s="133" t="s">
        <v>216</v>
      </c>
      <c r="B521" s="144"/>
      <c r="C521" s="197">
        <v>0</v>
      </c>
      <c r="D521" s="253">
        <v>0.06</v>
      </c>
      <c r="E521" s="198" t="s">
        <v>144</v>
      </c>
      <c r="F521" s="198">
        <f>ROUND(D521/100*$C521*D511,0)</f>
        <v>0</v>
      </c>
      <c r="G521" s="248">
        <v>0.06</v>
      </c>
      <c r="H521" s="198" t="s">
        <v>144</v>
      </c>
      <c r="I521" s="198" t="e">
        <f>ROUND(E521/100*$C521*E511,0)</f>
        <v>#VALUE!</v>
      </c>
      <c r="J521" s="198"/>
      <c r="K521" s="248">
        <v>0.06</v>
      </c>
      <c r="L521" s="198"/>
      <c r="M521" s="198" t="e">
        <f>ROUND(I521/100*$C521*I511,0)</f>
        <v>#VALUE!</v>
      </c>
      <c r="N521" s="198"/>
      <c r="O521" s="198"/>
      <c r="P521" s="198"/>
      <c r="Q521" s="198"/>
      <c r="R521" s="92"/>
      <c r="S521" s="92"/>
      <c r="T521" s="92"/>
      <c r="U521" s="92"/>
      <c r="V521" s="92"/>
      <c r="W521" s="92"/>
      <c r="X521" s="92"/>
      <c r="Y521" s="92"/>
      <c r="Z521" s="92"/>
      <c r="AA521" s="92"/>
      <c r="AB521" s="92"/>
      <c r="AC521" s="92"/>
      <c r="AD521" s="92"/>
      <c r="AE521" s="92"/>
    </row>
    <row r="522" spans="1:33" hidden="1">
      <c r="A522" s="200" t="s">
        <v>217</v>
      </c>
      <c r="B522" s="144"/>
      <c r="C522" s="197">
        <v>0</v>
      </c>
      <c r="D522" s="217">
        <v>60</v>
      </c>
      <c r="E522" s="250" t="s">
        <v>10</v>
      </c>
      <c r="F522" s="198">
        <f>ROUND(D522*$C522,0)</f>
        <v>0</v>
      </c>
      <c r="G522" s="217">
        <v>60</v>
      </c>
      <c r="H522" s="254" t="s">
        <v>10</v>
      </c>
      <c r="I522" s="198" t="e">
        <f>ROUND(E522*$C522,0)</f>
        <v>#VALUE!</v>
      </c>
      <c r="J522" s="198"/>
      <c r="K522" s="217">
        <v>60</v>
      </c>
      <c r="L522" s="198"/>
      <c r="M522" s="198" t="e">
        <f>ROUND(I522*$C522,0)</f>
        <v>#VALUE!</v>
      </c>
      <c r="N522" s="198"/>
      <c r="O522" s="198"/>
      <c r="P522" s="198"/>
      <c r="Q522" s="198"/>
      <c r="R522" s="92"/>
      <c r="S522" s="92"/>
      <c r="T522" s="92"/>
      <c r="U522" s="92"/>
      <c r="V522" s="92"/>
      <c r="W522" s="92"/>
      <c r="X522" s="92"/>
      <c r="Y522" s="92"/>
      <c r="Z522" s="92"/>
      <c r="AA522" s="92"/>
      <c r="AB522" s="92"/>
      <c r="AC522" s="92"/>
      <c r="AD522" s="92"/>
      <c r="AE522" s="92"/>
    </row>
    <row r="523" spans="1:33" hidden="1">
      <c r="A523" s="200" t="s">
        <v>218</v>
      </c>
      <c r="B523" s="144"/>
      <c r="C523" s="197">
        <v>0</v>
      </c>
      <c r="D523" s="220">
        <v>-30</v>
      </c>
      <c r="E523" s="198" t="s">
        <v>144</v>
      </c>
      <c r="F523" s="198">
        <f>ROUND(D523*$C523*$D$511,0)</f>
        <v>0</v>
      </c>
      <c r="G523" s="220">
        <v>-30</v>
      </c>
      <c r="H523" s="198" t="s">
        <v>144</v>
      </c>
      <c r="I523" s="198" t="e">
        <f>ROUND(E523*$C523*$D$511,0)</f>
        <v>#VALUE!</v>
      </c>
      <c r="J523" s="198"/>
      <c r="K523" s="220">
        <v>-30</v>
      </c>
      <c r="L523" s="198"/>
      <c r="M523" s="198" t="e">
        <f>ROUND(I523*$C523*$D$511,0)</f>
        <v>#VALUE!</v>
      </c>
      <c r="N523" s="198"/>
      <c r="O523" s="198"/>
      <c r="P523" s="198"/>
      <c r="Q523" s="198"/>
      <c r="R523" s="92"/>
      <c r="S523" s="92"/>
      <c r="T523" s="92"/>
      <c r="U523" s="92"/>
      <c r="V523" s="92"/>
      <c r="W523" s="92"/>
      <c r="X523" s="92"/>
      <c r="Y523" s="92"/>
      <c r="Z523" s="92"/>
      <c r="AA523" s="92"/>
      <c r="AB523" s="92"/>
      <c r="AC523" s="92"/>
      <c r="AD523" s="92"/>
      <c r="AE523" s="92"/>
    </row>
    <row r="524" spans="1:33" hidden="1">
      <c r="A524" s="133" t="s">
        <v>219</v>
      </c>
      <c r="B524" s="144"/>
      <c r="C524" s="197">
        <v>0</v>
      </c>
      <c r="D524" s="217">
        <v>2.2200000000000002</v>
      </c>
      <c r="E524" s="198"/>
      <c r="F524" s="198"/>
      <c r="G524" s="217">
        <v>2.6850000000000001</v>
      </c>
      <c r="H524" s="198"/>
      <c r="I524" s="198"/>
      <c r="J524" s="198"/>
      <c r="K524" s="217">
        <v>2.6850000000000001</v>
      </c>
      <c r="L524" s="198"/>
      <c r="M524" s="198"/>
      <c r="N524" s="198"/>
      <c r="O524" s="198"/>
      <c r="P524" s="198"/>
      <c r="Q524" s="198"/>
      <c r="R524" s="92"/>
      <c r="S524" s="92"/>
      <c r="T524" s="92"/>
      <c r="U524" s="92"/>
      <c r="V524" s="92"/>
      <c r="W524" s="92"/>
      <c r="X524" s="92"/>
      <c r="Y524" s="92"/>
      <c r="Z524" s="92"/>
      <c r="AA524" s="92"/>
      <c r="AB524" s="92"/>
      <c r="AC524" s="92"/>
      <c r="AD524" s="92"/>
      <c r="AE524" s="92"/>
    </row>
    <row r="525" spans="1:33" hidden="1">
      <c r="A525" s="133" t="s">
        <v>220</v>
      </c>
      <c r="B525" s="144"/>
      <c r="C525" s="197">
        <v>0</v>
      </c>
      <c r="D525" s="217">
        <v>17.760000000000002</v>
      </c>
      <c r="E525" s="198"/>
      <c r="F525" s="198"/>
      <c r="G525" s="217">
        <v>21.48</v>
      </c>
      <c r="H525" s="198"/>
      <c r="I525" s="198"/>
      <c r="J525" s="198"/>
      <c r="K525" s="217">
        <v>21.48</v>
      </c>
      <c r="L525" s="198"/>
      <c r="M525" s="198"/>
      <c r="N525" s="198"/>
      <c r="O525" s="198"/>
      <c r="P525" s="198"/>
      <c r="Q525" s="198"/>
      <c r="R525" s="92"/>
      <c r="S525" s="92"/>
      <c r="T525" s="92"/>
      <c r="U525" s="92"/>
      <c r="V525" s="92"/>
      <c r="W525" s="92"/>
      <c r="X525" s="92"/>
      <c r="Y525" s="92"/>
      <c r="Z525" s="92"/>
      <c r="AA525" s="92"/>
      <c r="AB525" s="92"/>
      <c r="AC525" s="92"/>
      <c r="AD525" s="92"/>
      <c r="AE525" s="92"/>
    </row>
    <row r="526" spans="1:33" hidden="1">
      <c r="A526" s="93" t="s">
        <v>221</v>
      </c>
      <c r="B526" s="166"/>
      <c r="C526" s="197">
        <v>0</v>
      </c>
      <c r="D526" s="218">
        <v>19.408000000000001</v>
      </c>
      <c r="E526" s="198" t="s">
        <v>144</v>
      </c>
      <c r="F526" s="198">
        <f>ROUND($C526*D526/100,0)</f>
        <v>0</v>
      </c>
      <c r="G526" s="218">
        <v>20.8</v>
      </c>
      <c r="H526" s="198" t="s">
        <v>144</v>
      </c>
      <c r="I526" s="198" t="e">
        <f>ROUND($C526*E526/100,0)</f>
        <v>#VALUE!</v>
      </c>
      <c r="J526" s="198"/>
      <c r="K526" s="218">
        <v>20.8</v>
      </c>
      <c r="L526" s="198"/>
      <c r="M526" s="198" t="e">
        <f>ROUND($C526*I526/100,0)</f>
        <v>#VALUE!</v>
      </c>
      <c r="N526" s="198"/>
      <c r="O526" s="198"/>
      <c r="P526" s="198"/>
      <c r="Q526" s="198"/>
      <c r="R526" s="92"/>
      <c r="S526" s="92"/>
      <c r="T526" s="92"/>
      <c r="U526" s="92"/>
      <c r="V526" s="92"/>
      <c r="W526" s="92"/>
      <c r="X526" s="92"/>
      <c r="Y526" s="92"/>
      <c r="Z526" s="92"/>
      <c r="AA526" s="92"/>
      <c r="AB526" s="92"/>
      <c r="AC526" s="92"/>
      <c r="AD526" s="92"/>
      <c r="AE526" s="92"/>
    </row>
    <row r="527" spans="1:33" s="120" customFormat="1" hidden="1">
      <c r="A527" s="119" t="s">
        <v>213</v>
      </c>
      <c r="C527" s="121">
        <f>C518+C519</f>
        <v>0</v>
      </c>
      <c r="D527" s="118"/>
      <c r="E527" s="122"/>
      <c r="F527" s="123"/>
      <c r="G527" s="118">
        <v>0</v>
      </c>
      <c r="H527" s="122"/>
      <c r="I527" s="123"/>
      <c r="J527" s="123"/>
      <c r="K527" s="172">
        <v>0</v>
      </c>
      <c r="L527" s="123"/>
      <c r="M527" s="123"/>
      <c r="N527" s="123"/>
      <c r="O527" s="123"/>
      <c r="P527" s="123"/>
      <c r="Q527" s="123"/>
      <c r="U527" s="122"/>
      <c r="V527" s="122"/>
      <c r="W527" s="122"/>
      <c r="X527" s="122"/>
      <c r="Y527" s="122"/>
      <c r="Z527" s="122"/>
      <c r="AA527" s="122"/>
      <c r="AB527" s="122"/>
      <c r="AC527" s="122"/>
      <c r="AD527" s="122"/>
      <c r="AE527" s="122"/>
      <c r="AG527" s="124"/>
    </row>
    <row r="528" spans="1:33" s="120" customFormat="1" hidden="1">
      <c r="A528" s="119" t="s">
        <v>214</v>
      </c>
      <c r="C528" s="121">
        <f>C519+C520</f>
        <v>0</v>
      </c>
      <c r="D528" s="118"/>
      <c r="E528" s="122"/>
      <c r="F528" s="123"/>
      <c r="G528" s="118">
        <v>0</v>
      </c>
      <c r="H528" s="122"/>
      <c r="I528" s="123"/>
      <c r="J528" s="123"/>
      <c r="K528" s="172">
        <v>0</v>
      </c>
      <c r="L528" s="123"/>
      <c r="M528" s="123"/>
      <c r="N528" s="123"/>
      <c r="O528" s="123"/>
      <c r="P528" s="123"/>
      <c r="Q528" s="123"/>
      <c r="U528" s="122"/>
      <c r="V528" s="122"/>
      <c r="W528" s="122"/>
      <c r="X528" s="122"/>
      <c r="Y528" s="122"/>
      <c r="Z528" s="122"/>
      <c r="AA528" s="122"/>
      <c r="AB528" s="122"/>
      <c r="AC528" s="122"/>
      <c r="AD528" s="122"/>
      <c r="AE528" s="122"/>
      <c r="AG528" s="124"/>
    </row>
    <row r="529" spans="1:31" hidden="1">
      <c r="A529" s="144" t="s">
        <v>157</v>
      </c>
      <c r="B529" s="144"/>
      <c r="C529" s="197">
        <f>SUM(C505:C506)</f>
        <v>0</v>
      </c>
      <c r="D529" s="208"/>
      <c r="E529" s="113"/>
      <c r="F529" s="113">
        <f>SUM(F496:F526)</f>
        <v>0</v>
      </c>
      <c r="G529" s="208"/>
      <c r="H529" s="200"/>
      <c r="I529" s="113" t="e">
        <f>SUM(I496:I526)</f>
        <v>#VALUE!</v>
      </c>
      <c r="J529" s="113"/>
      <c r="K529" s="242"/>
      <c r="L529" s="113"/>
      <c r="M529" s="113" t="e">
        <f>SUM(M496:M526)</f>
        <v>#VALUE!</v>
      </c>
      <c r="N529" s="113"/>
      <c r="O529" s="113"/>
      <c r="P529" s="113"/>
      <c r="Q529" s="113"/>
      <c r="R529" s="92"/>
      <c r="S529" s="92"/>
      <c r="T529" s="92"/>
      <c r="U529" s="92"/>
      <c r="V529" s="92"/>
      <c r="W529" s="92"/>
      <c r="X529" s="92"/>
      <c r="Y529" s="92"/>
      <c r="Z529" s="92"/>
      <c r="AA529" s="92"/>
      <c r="AB529" s="92"/>
      <c r="AC529" s="92"/>
      <c r="AD529" s="92"/>
      <c r="AE529" s="92"/>
    </row>
    <row r="530" spans="1:31" hidden="1">
      <c r="A530" s="144" t="s">
        <v>128</v>
      </c>
      <c r="B530" s="144"/>
      <c r="C530" s="241">
        <v>0</v>
      </c>
      <c r="D530" s="133"/>
      <c r="E530" s="133"/>
      <c r="F530" s="186">
        <v>0</v>
      </c>
      <c r="G530" s="133"/>
      <c r="H530" s="133"/>
      <c r="I530" s="186">
        <v>0</v>
      </c>
      <c r="J530" s="131"/>
      <c r="K530" s="188"/>
      <c r="L530" s="131"/>
      <c r="M530" s="186">
        <v>0</v>
      </c>
      <c r="N530" s="131"/>
      <c r="O530" s="131"/>
      <c r="P530" s="131"/>
      <c r="Q530" s="131"/>
      <c r="R530" s="92"/>
      <c r="S530" s="92"/>
      <c r="T530" s="92"/>
      <c r="U530" s="92"/>
      <c r="V530" s="92"/>
      <c r="W530" s="92"/>
      <c r="X530" s="92"/>
      <c r="Y530" s="92"/>
      <c r="Z530" s="92"/>
      <c r="AA530" s="92"/>
      <c r="AB530" s="92"/>
      <c r="AC530" s="92"/>
      <c r="AD530" s="92"/>
      <c r="AE530" s="92"/>
    </row>
    <row r="531" spans="1:31" ht="16.5" hidden="1" thickBot="1">
      <c r="A531" s="144" t="s">
        <v>158</v>
      </c>
      <c r="B531" s="144"/>
      <c r="C531" s="255">
        <f>SUM(C529:C530)</f>
        <v>0</v>
      </c>
      <c r="D531" s="239"/>
      <c r="E531" s="228"/>
      <c r="F531" s="229">
        <f>SUM(F529:F530)</f>
        <v>0</v>
      </c>
      <c r="G531" s="239"/>
      <c r="H531" s="230"/>
      <c r="I531" s="229" t="e">
        <f>SUM(I529:I530)</f>
        <v>#VALUE!</v>
      </c>
      <c r="J531" s="229"/>
      <c r="K531" s="239"/>
      <c r="L531" s="229"/>
      <c r="M531" s="229" t="e">
        <f>SUM(M529:M530)</f>
        <v>#VALUE!</v>
      </c>
      <c r="N531" s="229"/>
      <c r="O531" s="229"/>
      <c r="P531" s="229"/>
      <c r="Q531" s="229"/>
      <c r="R531" s="92"/>
      <c r="S531" s="92"/>
      <c r="T531" s="92"/>
      <c r="U531" s="92"/>
      <c r="V531" s="92"/>
      <c r="W531" s="92"/>
      <c r="X531" s="92"/>
      <c r="Y531" s="92"/>
      <c r="Z531" s="92"/>
      <c r="AA531" s="92"/>
      <c r="AB531" s="92"/>
      <c r="AC531" s="92"/>
      <c r="AD531" s="92"/>
      <c r="AE531" s="92"/>
    </row>
    <row r="532" spans="1:31">
      <c r="A532" s="144"/>
      <c r="B532" s="256"/>
      <c r="C532" s="145"/>
      <c r="D532" s="222"/>
      <c r="E532" s="113"/>
      <c r="F532" s="113"/>
      <c r="G532" s="222"/>
      <c r="H532" s="144"/>
      <c r="I532" s="113"/>
      <c r="J532" s="113"/>
      <c r="K532" s="155"/>
      <c r="L532" s="113"/>
      <c r="M532" s="113"/>
      <c r="N532" s="113"/>
      <c r="O532" s="113"/>
      <c r="P532" s="113"/>
      <c r="Q532" s="113"/>
      <c r="R532" s="92"/>
      <c r="S532" s="92"/>
      <c r="T532" s="92"/>
      <c r="U532" s="92"/>
      <c r="V532" s="92"/>
      <c r="W532" s="92"/>
      <c r="X532" s="92"/>
      <c r="Y532" s="92"/>
      <c r="Z532" s="92"/>
      <c r="AA532" s="92"/>
      <c r="AB532" s="92"/>
      <c r="AC532" s="92"/>
      <c r="AD532" s="92"/>
      <c r="AE532" s="92"/>
    </row>
    <row r="533" spans="1:31">
      <c r="A533" s="143" t="s">
        <v>222</v>
      </c>
      <c r="B533" s="144"/>
      <c r="C533" s="144"/>
      <c r="D533" s="113"/>
      <c r="E533" s="113"/>
      <c r="F533" s="144" t="s">
        <v>10</v>
      </c>
      <c r="G533" s="113"/>
      <c r="H533" s="144"/>
      <c r="I533" s="144"/>
      <c r="J533" s="144"/>
      <c r="K533" s="113"/>
      <c r="L533" s="144"/>
      <c r="M533" s="144"/>
      <c r="N533" s="144"/>
      <c r="O533" s="146" t="s">
        <v>223</v>
      </c>
      <c r="P533" s="147" t="s">
        <v>167</v>
      </c>
      <c r="Q533" s="147" t="s">
        <v>137</v>
      </c>
      <c r="R533" s="92"/>
      <c r="S533" s="92"/>
      <c r="T533" s="92"/>
      <c r="U533" s="92"/>
      <c r="V533" s="92"/>
      <c r="W533" s="92"/>
      <c r="X533" s="92"/>
      <c r="Y533" s="92"/>
      <c r="Z533" s="92"/>
      <c r="AA533" s="92"/>
      <c r="AB533" s="92"/>
      <c r="AC533" s="92"/>
      <c r="AD533" s="92"/>
      <c r="AE533" s="92"/>
    </row>
    <row r="534" spans="1:31">
      <c r="A534" s="133" t="s">
        <v>224</v>
      </c>
      <c r="B534" s="144"/>
      <c r="C534" s="144"/>
      <c r="D534" s="113"/>
      <c r="E534" s="113"/>
      <c r="F534" s="144"/>
      <c r="G534" s="113"/>
      <c r="H534" s="144"/>
      <c r="I534" s="144"/>
      <c r="J534" s="144"/>
      <c r="K534" s="113"/>
      <c r="L534" s="144"/>
      <c r="M534" s="144"/>
      <c r="N534" s="144"/>
      <c r="O534" s="148" t="s">
        <v>139</v>
      </c>
      <c r="P534" s="149">
        <v>73313049.390272826</v>
      </c>
      <c r="Q534" s="149">
        <v>75033954.390272826</v>
      </c>
      <c r="R534" s="92"/>
      <c r="S534" s="92"/>
      <c r="T534" s="92"/>
      <c r="U534" s="92"/>
      <c r="V534" s="92"/>
      <c r="W534" s="92"/>
      <c r="X534" s="92"/>
      <c r="Y534" s="92"/>
      <c r="Z534" s="92"/>
      <c r="AA534" s="92"/>
      <c r="AB534" s="92"/>
      <c r="AC534" s="92"/>
      <c r="AD534" s="92"/>
      <c r="AE534" s="92"/>
    </row>
    <row r="535" spans="1:31">
      <c r="A535" s="200"/>
      <c r="B535" s="144"/>
      <c r="C535" s="144"/>
      <c r="D535" s="113"/>
      <c r="E535" s="113"/>
      <c r="F535" s="144"/>
      <c r="G535" s="113"/>
      <c r="H535" s="144"/>
      <c r="I535" s="144"/>
      <c r="J535" s="144"/>
      <c r="K535" s="113"/>
      <c r="L535" s="144"/>
      <c r="M535" s="144"/>
      <c r="N535" s="144"/>
      <c r="O535" s="148" t="s">
        <v>140</v>
      </c>
      <c r="P535" s="152">
        <v>1743314</v>
      </c>
      <c r="Q535" s="152">
        <v>1782362</v>
      </c>
      <c r="R535" s="92"/>
      <c r="S535" s="92"/>
      <c r="T535" s="92"/>
      <c r="U535" s="92"/>
      <c r="V535" s="92"/>
      <c r="W535" s="92"/>
      <c r="X535" s="92"/>
      <c r="Y535" s="92"/>
      <c r="Z535" s="92"/>
      <c r="AA535" s="92"/>
      <c r="AB535" s="92"/>
      <c r="AC535" s="92"/>
      <c r="AD535" s="92"/>
      <c r="AE535" s="92"/>
    </row>
    <row r="536" spans="1:31">
      <c r="A536" s="200" t="s">
        <v>173</v>
      </c>
      <c r="B536" s="144"/>
      <c r="C536" s="197"/>
      <c r="D536" s="113"/>
      <c r="E536" s="113"/>
      <c r="F536" s="144"/>
      <c r="G536" s="113"/>
      <c r="H536" s="144"/>
      <c r="I536" s="144"/>
      <c r="J536" s="144"/>
      <c r="K536" s="113"/>
      <c r="L536" s="144"/>
      <c r="M536" s="144"/>
      <c r="N536" s="144"/>
      <c r="O536" s="156" t="s">
        <v>142</v>
      </c>
      <c r="P536" s="157">
        <v>27808883.347344801</v>
      </c>
      <c r="Q536" s="158">
        <v>27808883.347344801</v>
      </c>
      <c r="R536" s="92"/>
      <c r="S536" s="92"/>
      <c r="T536" s="92"/>
      <c r="U536" s="92"/>
      <c r="W536" s="92"/>
      <c r="X536" s="92"/>
      <c r="Y536" s="92"/>
      <c r="Z536" s="92"/>
      <c r="AA536" s="92"/>
      <c r="AB536" s="92"/>
      <c r="AC536" s="92"/>
      <c r="AD536" s="92"/>
      <c r="AE536" s="92"/>
    </row>
    <row r="537" spans="1:31">
      <c r="A537" s="200" t="s">
        <v>205</v>
      </c>
      <c r="B537" s="144"/>
      <c r="C537" s="197">
        <f>C579+C613</f>
        <v>413.66666666666674</v>
      </c>
      <c r="D537" s="154">
        <v>259</v>
      </c>
      <c r="E537" s="200"/>
      <c r="F537" s="198">
        <f>F579+F613</f>
        <v>107139</v>
      </c>
      <c r="G537" s="154">
        <v>264</v>
      </c>
      <c r="H537" s="200"/>
      <c r="I537" s="198">
        <f>I579+I613</f>
        <v>109208</v>
      </c>
      <c r="J537" s="198"/>
      <c r="K537" s="217">
        <v>268</v>
      </c>
      <c r="L537" s="198"/>
      <c r="M537" s="198">
        <f>M579+M613</f>
        <v>110863</v>
      </c>
      <c r="N537" s="198"/>
      <c r="O537" s="161" t="s">
        <v>52</v>
      </c>
      <c r="P537" s="162">
        <v>43760852.042928025</v>
      </c>
      <c r="Q537" s="162">
        <v>45442709.042928025</v>
      </c>
      <c r="V537" s="195"/>
      <c r="W537" s="195"/>
      <c r="Z537" s="92"/>
      <c r="AA537" s="92"/>
      <c r="AB537" s="92"/>
      <c r="AC537" s="92"/>
      <c r="AD537" s="92"/>
      <c r="AE537" s="92"/>
    </row>
    <row r="538" spans="1:31">
      <c r="A538" s="200" t="s">
        <v>206</v>
      </c>
      <c r="B538" s="144"/>
      <c r="C538" s="197">
        <f>C580+C614</f>
        <v>8716.2666666666191</v>
      </c>
      <c r="D538" s="154">
        <v>96</v>
      </c>
      <c r="E538" s="200"/>
      <c r="F538" s="198">
        <f>F580+F614</f>
        <v>836762</v>
      </c>
      <c r="G538" s="154">
        <v>98</v>
      </c>
      <c r="H538" s="200"/>
      <c r="I538" s="198">
        <f>I580+I614</f>
        <v>854194</v>
      </c>
      <c r="J538" s="198"/>
      <c r="K538" s="217">
        <v>100</v>
      </c>
      <c r="L538" s="198"/>
      <c r="M538" s="198">
        <f>M580+M614</f>
        <v>871627</v>
      </c>
      <c r="N538" s="198"/>
      <c r="O538" s="148" t="s">
        <v>146</v>
      </c>
      <c r="P538" s="164">
        <v>1085.852777777774</v>
      </c>
      <c r="Q538" s="153"/>
      <c r="R538" s="115"/>
      <c r="S538" s="257"/>
      <c r="T538" s="115"/>
      <c r="U538" s="115"/>
      <c r="V538" s="257"/>
      <c r="W538" s="257"/>
      <c r="Y538" s="163"/>
      <c r="Z538" s="92"/>
      <c r="AA538" s="92"/>
      <c r="AB538" s="92"/>
      <c r="AC538" s="92"/>
      <c r="AD538" s="92"/>
      <c r="AE538" s="92"/>
    </row>
    <row r="539" spans="1:31">
      <c r="A539" s="200" t="s">
        <v>207</v>
      </c>
      <c r="B539" s="144"/>
      <c r="C539" s="197">
        <f>C581+C615</f>
        <v>3900.3000000000029</v>
      </c>
      <c r="D539" s="154">
        <v>192</v>
      </c>
      <c r="E539" s="203"/>
      <c r="F539" s="198">
        <f>F581+F615</f>
        <v>748857</v>
      </c>
      <c r="G539" s="154">
        <v>195</v>
      </c>
      <c r="H539" s="203"/>
      <c r="I539" s="198">
        <f>I581+I615</f>
        <v>760559</v>
      </c>
      <c r="J539" s="198"/>
      <c r="K539" s="217">
        <v>200</v>
      </c>
      <c r="L539" s="198"/>
      <c r="M539" s="198">
        <f>M581+M615</f>
        <v>780060</v>
      </c>
      <c r="N539" s="198"/>
      <c r="O539" s="148" t="s">
        <v>148</v>
      </c>
      <c r="P539" s="164">
        <v>928614077.90582776</v>
      </c>
      <c r="Q539" s="153"/>
      <c r="R539" s="115"/>
      <c r="S539" s="257"/>
      <c r="T539" s="115"/>
      <c r="U539" s="115"/>
      <c r="V539" s="257"/>
      <c r="W539" s="257"/>
      <c r="Y539" s="163"/>
      <c r="Z539" s="92"/>
      <c r="AA539" s="92"/>
      <c r="AB539" s="92"/>
      <c r="AC539" s="92"/>
      <c r="AD539" s="92"/>
      <c r="AE539" s="92"/>
    </row>
    <row r="540" spans="1:31">
      <c r="A540" s="200" t="s">
        <v>174</v>
      </c>
      <c r="B540" s="144"/>
      <c r="C540" s="197">
        <f>SUM(C537:C539)</f>
        <v>13030.233333333288</v>
      </c>
      <c r="D540" s="154"/>
      <c r="E540" s="200"/>
      <c r="F540" s="198"/>
      <c r="G540" s="154"/>
      <c r="H540" s="200"/>
      <c r="I540" s="198"/>
      <c r="J540" s="198"/>
      <c r="K540" s="217"/>
      <c r="L540" s="198"/>
      <c r="M540" s="198"/>
      <c r="N540" s="198"/>
      <c r="O540" s="167" t="s">
        <v>150</v>
      </c>
      <c r="P540" s="168">
        <v>40300.907211828242</v>
      </c>
      <c r="Q540" s="168">
        <v>41849.788454681409</v>
      </c>
      <c r="R540" s="115"/>
      <c r="S540" s="257"/>
      <c r="T540" s="115"/>
      <c r="U540" s="115"/>
      <c r="V540" s="257"/>
      <c r="W540" s="257"/>
      <c r="Y540" s="163"/>
      <c r="Z540" s="92"/>
      <c r="AA540" s="92"/>
      <c r="AB540" s="92"/>
      <c r="AC540" s="92"/>
      <c r="AD540" s="92"/>
      <c r="AE540" s="92"/>
    </row>
    <row r="541" spans="1:31">
      <c r="A541" s="200" t="s">
        <v>206</v>
      </c>
      <c r="B541" s="144"/>
      <c r="C541" s="197">
        <f>C583+C617</f>
        <v>1499067</v>
      </c>
      <c r="D541" s="154">
        <v>1.7</v>
      </c>
      <c r="E541" s="200" t="s">
        <v>10</v>
      </c>
      <c r="F541" s="198">
        <f>F583+F617</f>
        <v>2548413</v>
      </c>
      <c r="G541" s="154">
        <v>1.79</v>
      </c>
      <c r="H541" s="200" t="s">
        <v>10</v>
      </c>
      <c r="I541" s="198">
        <f>I583+I617</f>
        <v>2683330</v>
      </c>
      <c r="J541" s="198"/>
      <c r="K541" s="217">
        <v>1.83</v>
      </c>
      <c r="L541" s="198"/>
      <c r="M541" s="198">
        <f>M583+M617</f>
        <v>2743292</v>
      </c>
      <c r="N541" s="198"/>
      <c r="O541" s="167" t="s">
        <v>152</v>
      </c>
      <c r="P541" s="170">
        <v>4.7124906981397159E-2</v>
      </c>
      <c r="Q541" s="170">
        <v>4.8936054410685388E-2</v>
      </c>
      <c r="R541" s="115"/>
      <c r="S541" s="204"/>
      <c r="T541" s="115"/>
      <c r="U541" s="115"/>
      <c r="V541" s="204"/>
      <c r="W541" s="204"/>
      <c r="Y541" s="92"/>
      <c r="Z541" s="92"/>
      <c r="AA541" s="92"/>
      <c r="AB541" s="92"/>
      <c r="AC541" s="92"/>
      <c r="AD541" s="92"/>
      <c r="AE541" s="92"/>
    </row>
    <row r="542" spans="1:31">
      <c r="A542" s="200" t="s">
        <v>207</v>
      </c>
      <c r="B542" s="144"/>
      <c r="C542" s="197">
        <f>C584+C618</f>
        <v>1976046</v>
      </c>
      <c r="D542" s="154">
        <v>1.39</v>
      </c>
      <c r="E542" s="200" t="s">
        <v>10</v>
      </c>
      <c r="F542" s="198">
        <f>F584+F618</f>
        <v>2746704</v>
      </c>
      <c r="G542" s="154">
        <v>1.46</v>
      </c>
      <c r="H542" s="200" t="s">
        <v>10</v>
      </c>
      <c r="I542" s="198">
        <f>I584+I618</f>
        <v>2885027</v>
      </c>
      <c r="J542" s="198"/>
      <c r="K542" s="217">
        <v>1.5</v>
      </c>
      <c r="L542" s="198"/>
      <c r="M542" s="198">
        <f>M584+M618</f>
        <v>2964069</v>
      </c>
      <c r="N542" s="198"/>
      <c r="O542" s="198"/>
      <c r="P542" s="198"/>
      <c r="Q542" s="198"/>
      <c r="Y542" s="92"/>
      <c r="Z542" s="92"/>
      <c r="AA542" s="92"/>
      <c r="AB542" s="92"/>
      <c r="AC542" s="92"/>
      <c r="AD542" s="92"/>
      <c r="AE542" s="92"/>
    </row>
    <row r="543" spans="1:31">
      <c r="A543" s="133" t="s">
        <v>208</v>
      </c>
      <c r="B543" s="144"/>
      <c r="C543" s="197"/>
      <c r="D543" s="169"/>
      <c r="E543" s="200"/>
      <c r="F543" s="198"/>
      <c r="G543" s="169"/>
      <c r="H543" s="200"/>
      <c r="I543" s="198"/>
      <c r="J543" s="198"/>
      <c r="K543" s="217"/>
      <c r="L543" s="198"/>
      <c r="M543" s="198"/>
      <c r="N543" s="198"/>
      <c r="O543" s="198"/>
      <c r="P543" s="198"/>
      <c r="Q543" s="198"/>
      <c r="Y543" s="92"/>
      <c r="Z543" s="92"/>
      <c r="AA543" s="92"/>
      <c r="AB543" s="92"/>
      <c r="AC543" s="92"/>
      <c r="AD543" s="92"/>
      <c r="AE543" s="92"/>
    </row>
    <row r="544" spans="1:31">
      <c r="A544" s="133" t="s">
        <v>209</v>
      </c>
      <c r="B544" s="144"/>
      <c r="C544" s="197">
        <f>C586+C620</f>
        <v>2642724.5</v>
      </c>
      <c r="D544" s="154">
        <v>4.4400000000000004</v>
      </c>
      <c r="E544" s="200"/>
      <c r="F544" s="198">
        <f>F586+F620</f>
        <v>11733696</v>
      </c>
      <c r="G544" s="154">
        <v>5.47</v>
      </c>
      <c r="H544" s="200"/>
      <c r="I544" s="198">
        <f>I586+I620</f>
        <v>14455703</v>
      </c>
      <c r="J544" s="198"/>
      <c r="K544" s="217">
        <v>5.6</v>
      </c>
      <c r="L544" s="198"/>
      <c r="M544" s="198">
        <f>M586+M620</f>
        <v>14799258</v>
      </c>
      <c r="N544" s="198"/>
      <c r="O544" s="198"/>
      <c r="P544" s="198"/>
      <c r="Q544" s="198"/>
      <c r="Y544" s="92"/>
      <c r="Z544" s="92"/>
      <c r="AA544" s="92"/>
      <c r="AB544" s="92"/>
      <c r="AC544" s="92"/>
      <c r="AD544" s="92"/>
      <c r="AE544" s="92"/>
    </row>
    <row r="545" spans="1:33">
      <c r="A545" s="133" t="s">
        <v>225</v>
      </c>
      <c r="B545" s="144"/>
      <c r="C545" s="197">
        <f>C587+C621</f>
        <v>3580.1666666666692</v>
      </c>
      <c r="D545" s="258">
        <v>4.4400000000000004</v>
      </c>
      <c r="E545" s="200"/>
      <c r="F545" s="198">
        <f>F587+F621</f>
        <v>15896</v>
      </c>
      <c r="G545" s="258">
        <v>5.47</v>
      </c>
      <c r="H545" s="200"/>
      <c r="I545" s="198">
        <f>I587+I621</f>
        <v>19584</v>
      </c>
      <c r="J545" s="198"/>
      <c r="K545" s="217">
        <v>5.6</v>
      </c>
      <c r="L545" s="198"/>
      <c r="M545" s="198">
        <f>M587+M621</f>
        <v>20049</v>
      </c>
      <c r="N545" s="198"/>
      <c r="O545" s="198"/>
      <c r="P545" s="198"/>
      <c r="Q545" s="198"/>
      <c r="Y545" s="92"/>
      <c r="Z545" s="92"/>
      <c r="AA545" s="92"/>
      <c r="AB545" s="92"/>
      <c r="AC545" s="92"/>
      <c r="AD545" s="92"/>
      <c r="AE545" s="92"/>
    </row>
    <row r="546" spans="1:33">
      <c r="A546" s="200" t="s">
        <v>210</v>
      </c>
      <c r="B546" s="144"/>
      <c r="C546" s="197"/>
      <c r="D546" s="154"/>
      <c r="E546" s="200"/>
      <c r="F546" s="198"/>
      <c r="G546" s="154"/>
      <c r="H546" s="200"/>
      <c r="I546" s="198"/>
      <c r="J546" s="198"/>
      <c r="K546" s="217"/>
      <c r="L546" s="198"/>
      <c r="M546" s="198"/>
      <c r="N546" s="198"/>
      <c r="O546" s="198"/>
      <c r="P546" s="198"/>
      <c r="Q546" s="198"/>
      <c r="Y546" s="92"/>
      <c r="Z546" s="92"/>
      <c r="AA546" s="92"/>
      <c r="AB546" s="92"/>
      <c r="AC546" s="92"/>
      <c r="AD546" s="92"/>
      <c r="AE546" s="92"/>
    </row>
    <row r="547" spans="1:33">
      <c r="A547" s="200" t="s">
        <v>211</v>
      </c>
      <c r="B547" s="197"/>
      <c r="C547" s="197">
        <f>C589+C623</f>
        <v>406603312.8503738</v>
      </c>
      <c r="D547" s="259">
        <v>5.2919999999999998</v>
      </c>
      <c r="E547" s="200" t="s">
        <v>144</v>
      </c>
      <c r="F547" s="198">
        <f>F589+F623</f>
        <v>21517447</v>
      </c>
      <c r="G547" s="259">
        <v>5.7730000000000006</v>
      </c>
      <c r="H547" s="200" t="s">
        <v>144</v>
      </c>
      <c r="I547" s="198">
        <f>I589+I623</f>
        <v>23473210</v>
      </c>
      <c r="J547" s="198"/>
      <c r="K547" s="260">
        <v>5.9119999999999999</v>
      </c>
      <c r="L547" s="198"/>
      <c r="M547" s="198">
        <f>M589+M623</f>
        <v>24038388</v>
      </c>
      <c r="N547" s="198"/>
      <c r="O547" s="198"/>
      <c r="P547" s="198"/>
      <c r="Q547" s="198"/>
      <c r="Y547" s="92"/>
      <c r="Z547" s="92"/>
      <c r="AA547" s="92"/>
      <c r="AB547" s="92"/>
      <c r="AC547" s="92"/>
      <c r="AD547" s="92"/>
      <c r="AE547" s="92"/>
    </row>
    <row r="548" spans="1:33">
      <c r="A548" s="200" t="s">
        <v>178</v>
      </c>
      <c r="B548" s="197"/>
      <c r="C548" s="197">
        <f>C590+C624</f>
        <v>515912822.9645322</v>
      </c>
      <c r="D548" s="259">
        <v>4.8499999999999996</v>
      </c>
      <c r="E548" s="200" t="s">
        <v>144</v>
      </c>
      <c r="F548" s="198">
        <f>F590+F624</f>
        <v>25021772</v>
      </c>
      <c r="G548" s="259">
        <v>5.2879999999999994</v>
      </c>
      <c r="H548" s="200" t="s">
        <v>144</v>
      </c>
      <c r="I548" s="198">
        <f>I590+I624</f>
        <v>27281470</v>
      </c>
      <c r="J548" s="198"/>
      <c r="K548" s="260">
        <v>5.41</v>
      </c>
      <c r="L548" s="198"/>
      <c r="M548" s="198">
        <f>M590+M624</f>
        <v>27910884</v>
      </c>
      <c r="N548" s="198"/>
      <c r="O548" s="198"/>
      <c r="P548" s="198"/>
      <c r="Q548" s="198"/>
      <c r="Z548" s="92"/>
      <c r="AA548" s="92"/>
      <c r="AB548" s="92"/>
      <c r="AC548" s="92"/>
      <c r="AD548" s="92"/>
      <c r="AE548" s="92"/>
    </row>
    <row r="549" spans="1:33">
      <c r="A549" s="200" t="s">
        <v>179</v>
      </c>
      <c r="B549" s="144"/>
      <c r="C549" s="197">
        <f>C591+C625</f>
        <v>494491.933333333</v>
      </c>
      <c r="D549" s="247">
        <v>56</v>
      </c>
      <c r="E549" s="200" t="s">
        <v>144</v>
      </c>
      <c r="F549" s="198">
        <f>F591+F625</f>
        <v>276915</v>
      </c>
      <c r="G549" s="261">
        <v>57</v>
      </c>
      <c r="H549" s="200" t="s">
        <v>144</v>
      </c>
      <c r="I549" s="198">
        <f>I591+I625</f>
        <v>281861</v>
      </c>
      <c r="J549" s="198"/>
      <c r="K549" s="217">
        <v>58</v>
      </c>
      <c r="L549" s="198"/>
      <c r="M549" s="198">
        <f>M591+M625</f>
        <v>286806</v>
      </c>
      <c r="N549" s="198"/>
      <c r="O549" s="198"/>
      <c r="P549" s="198"/>
      <c r="Q549" s="198"/>
      <c r="Z549" s="92"/>
      <c r="AA549" s="92"/>
      <c r="AB549" s="92"/>
      <c r="AC549" s="92"/>
      <c r="AD549" s="92"/>
      <c r="AE549" s="92"/>
    </row>
    <row r="550" spans="1:33" s="120" customFormat="1" hidden="1">
      <c r="A550" s="119" t="s">
        <v>213</v>
      </c>
      <c r="C550" s="210">
        <f>C547</f>
        <v>406603312.8503738</v>
      </c>
      <c r="D550" s="118"/>
      <c r="E550" s="122"/>
      <c r="F550" s="123"/>
      <c r="G550" s="118">
        <v>0</v>
      </c>
      <c r="H550" s="122"/>
      <c r="I550" s="123"/>
      <c r="J550" s="123"/>
      <c r="K550" s="262">
        <v>0</v>
      </c>
      <c r="L550" s="123"/>
      <c r="M550" s="123"/>
      <c r="N550" s="123"/>
      <c r="O550" s="123"/>
      <c r="P550" s="123"/>
      <c r="Q550" s="123"/>
      <c r="U550" s="122"/>
      <c r="V550" s="122"/>
      <c r="W550" s="122"/>
      <c r="X550" s="122"/>
      <c r="Y550" s="122"/>
      <c r="Z550" s="122"/>
      <c r="AA550" s="122"/>
      <c r="AB550" s="122"/>
      <c r="AC550" s="122"/>
      <c r="AD550" s="122"/>
      <c r="AE550" s="122"/>
      <c r="AG550" s="124"/>
    </row>
    <row r="551" spans="1:33" s="120" customFormat="1" hidden="1">
      <c r="A551" s="119" t="s">
        <v>214</v>
      </c>
      <c r="C551" s="210">
        <f>C548</f>
        <v>515912822.9645322</v>
      </c>
      <c r="D551" s="118"/>
      <c r="E551" s="122"/>
      <c r="F551" s="123"/>
      <c r="G551" s="118">
        <v>0</v>
      </c>
      <c r="H551" s="122"/>
      <c r="I551" s="123"/>
      <c r="J551" s="123"/>
      <c r="K551" s="262">
        <v>0</v>
      </c>
      <c r="L551" s="123"/>
      <c r="M551" s="123"/>
      <c r="N551" s="123"/>
      <c r="O551" s="123"/>
      <c r="P551" s="123"/>
      <c r="Q551" s="123"/>
      <c r="U551" s="122"/>
      <c r="V551" s="122"/>
      <c r="W551" s="122"/>
      <c r="X551" s="122"/>
      <c r="Y551" s="122"/>
      <c r="Z551" s="122"/>
      <c r="AA551" s="122"/>
      <c r="AB551" s="122"/>
      <c r="AC551" s="122"/>
      <c r="AD551" s="122"/>
      <c r="AE551" s="122"/>
      <c r="AG551" s="124"/>
    </row>
    <row r="552" spans="1:33" s="120" customFormat="1" hidden="1">
      <c r="A552" s="173" t="s">
        <v>226</v>
      </c>
      <c r="B552" s="174"/>
      <c r="C552" s="212"/>
      <c r="D552" s="176"/>
      <c r="E552" s="177"/>
      <c r="F552" s="178"/>
      <c r="G552" s="263">
        <v>5.7730000000000006</v>
      </c>
      <c r="H552" s="213" t="s">
        <v>144</v>
      </c>
      <c r="I552" s="178"/>
      <c r="J552" s="178"/>
      <c r="K552" s="264">
        <v>5.9119999999999999</v>
      </c>
      <c r="L552" s="178"/>
      <c r="M552" s="178"/>
      <c r="N552" s="178"/>
      <c r="O552" s="178"/>
      <c r="P552" s="178"/>
      <c r="Q552" s="178"/>
      <c r="U552" s="122"/>
      <c r="V552" s="122"/>
      <c r="W552" s="122"/>
      <c r="X552" s="122"/>
      <c r="Y552" s="122"/>
      <c r="Z552" s="122"/>
      <c r="AA552" s="122"/>
      <c r="AB552" s="122"/>
      <c r="AC552" s="122"/>
      <c r="AD552" s="122"/>
      <c r="AE552" s="122"/>
      <c r="AG552" s="124"/>
    </row>
    <row r="553" spans="1:33" s="120" customFormat="1" hidden="1">
      <c r="A553" s="173" t="s">
        <v>227</v>
      </c>
      <c r="B553" s="174"/>
      <c r="C553" s="212"/>
      <c r="D553" s="176"/>
      <c r="E553" s="177"/>
      <c r="F553" s="178"/>
      <c r="G553" s="263">
        <v>5.2879999999999994</v>
      </c>
      <c r="H553" s="213" t="s">
        <v>144</v>
      </c>
      <c r="I553" s="178"/>
      <c r="J553" s="178"/>
      <c r="K553" s="264">
        <v>5.41</v>
      </c>
      <c r="L553" s="178"/>
      <c r="M553" s="178"/>
      <c r="N553" s="178"/>
      <c r="O553" s="178"/>
      <c r="P553" s="178"/>
      <c r="Q553" s="178"/>
      <c r="U553" s="122"/>
      <c r="V553" s="122"/>
      <c r="W553" s="122"/>
      <c r="X553" s="122"/>
      <c r="Y553" s="122"/>
      <c r="Z553" s="122"/>
      <c r="AA553" s="122"/>
      <c r="AB553" s="122"/>
      <c r="AC553" s="122"/>
      <c r="AD553" s="122"/>
      <c r="AE553" s="122"/>
      <c r="AG553" s="124"/>
    </row>
    <row r="554" spans="1:33">
      <c r="A554" s="249" t="s">
        <v>186</v>
      </c>
      <c r="B554" s="144"/>
      <c r="C554" s="197"/>
      <c r="D554" s="215">
        <v>-0.01</v>
      </c>
      <c r="E554" s="113"/>
      <c r="F554" s="198"/>
      <c r="G554" s="215">
        <v>-0.01</v>
      </c>
      <c r="H554" s="144"/>
      <c r="I554" s="198"/>
      <c r="J554" s="198"/>
      <c r="K554" s="234">
        <v>-0.01</v>
      </c>
      <c r="L554" s="198"/>
      <c r="M554" s="198"/>
      <c r="N554" s="198"/>
      <c r="O554" s="198"/>
      <c r="P554" s="198"/>
      <c r="Q554" s="198"/>
      <c r="Z554" s="92"/>
      <c r="AA554" s="92"/>
      <c r="AB554" s="92"/>
      <c r="AC554" s="92"/>
      <c r="AD554" s="92"/>
      <c r="AE554" s="92"/>
    </row>
    <row r="555" spans="1:33">
      <c r="A555" s="200" t="s">
        <v>205</v>
      </c>
      <c r="B555" s="144"/>
      <c r="C555" s="197">
        <f t="shared" ref="C555:C566" si="72">C593+C627</f>
        <v>7</v>
      </c>
      <c r="D555" s="169">
        <v>259</v>
      </c>
      <c r="E555" s="254"/>
      <c r="F555" s="198">
        <f t="shared" ref="F555:F566" si="73">F593+F627</f>
        <v>-18</v>
      </c>
      <c r="G555" s="169">
        <v>264</v>
      </c>
      <c r="H555" s="143"/>
      <c r="I555" s="198">
        <f t="shared" ref="I555:I566" si="74">I593+I627</f>
        <v>-18</v>
      </c>
      <c r="J555" s="198"/>
      <c r="K555" s="217">
        <v>268</v>
      </c>
      <c r="L555" s="198"/>
      <c r="M555" s="198">
        <f t="shared" ref="M555:M566" si="75">M593+M627</f>
        <v>-19</v>
      </c>
      <c r="N555" s="198"/>
      <c r="O555" s="198"/>
      <c r="P555" s="198"/>
      <c r="Q555" s="198"/>
      <c r="Z555" s="92"/>
      <c r="AA555" s="92"/>
      <c r="AB555" s="92"/>
      <c r="AC555" s="92"/>
      <c r="AD555" s="92"/>
      <c r="AE555" s="92"/>
    </row>
    <row r="556" spans="1:33">
      <c r="A556" s="200" t="s">
        <v>206</v>
      </c>
      <c r="B556" s="144"/>
      <c r="C556" s="197">
        <f t="shared" si="72"/>
        <v>57.099999999999966</v>
      </c>
      <c r="D556" s="169">
        <v>96</v>
      </c>
      <c r="E556" s="254"/>
      <c r="F556" s="198">
        <f t="shared" si="73"/>
        <v>-55</v>
      </c>
      <c r="G556" s="169">
        <v>98</v>
      </c>
      <c r="H556" s="143"/>
      <c r="I556" s="198">
        <f t="shared" si="74"/>
        <v>-56</v>
      </c>
      <c r="J556" s="198"/>
      <c r="K556" s="217">
        <v>100</v>
      </c>
      <c r="L556" s="198"/>
      <c r="M556" s="198">
        <f t="shared" si="75"/>
        <v>-57</v>
      </c>
      <c r="N556" s="198"/>
      <c r="O556" s="198"/>
      <c r="P556" s="198"/>
      <c r="Q556" s="198"/>
      <c r="Y556" s="92"/>
      <c r="Z556" s="92"/>
      <c r="AA556" s="92"/>
      <c r="AB556" s="92"/>
      <c r="AC556" s="92"/>
      <c r="AD556" s="92"/>
      <c r="AE556" s="92"/>
    </row>
    <row r="557" spans="1:33">
      <c r="A557" s="200" t="s">
        <v>207</v>
      </c>
      <c r="B557" s="144"/>
      <c r="C557" s="197">
        <f t="shared" si="72"/>
        <v>71.866666666666703</v>
      </c>
      <c r="D557" s="169">
        <v>192</v>
      </c>
      <c r="E557" s="265"/>
      <c r="F557" s="198">
        <f t="shared" si="73"/>
        <v>-138</v>
      </c>
      <c r="G557" s="169">
        <v>195</v>
      </c>
      <c r="H557" s="266"/>
      <c r="I557" s="198">
        <f t="shared" si="74"/>
        <v>-140</v>
      </c>
      <c r="J557" s="198"/>
      <c r="K557" s="217">
        <v>200</v>
      </c>
      <c r="L557" s="198"/>
      <c r="M557" s="198">
        <f t="shared" si="75"/>
        <v>-144</v>
      </c>
      <c r="N557" s="198"/>
      <c r="O557" s="198"/>
      <c r="P557" s="198"/>
      <c r="Q557" s="198"/>
      <c r="Y557" s="92"/>
      <c r="Z557" s="92"/>
      <c r="AA557" s="92"/>
      <c r="AB557" s="92"/>
      <c r="AC557" s="92"/>
      <c r="AD557" s="92"/>
      <c r="AE557" s="92"/>
    </row>
    <row r="558" spans="1:33">
      <c r="A558" s="200" t="s">
        <v>206</v>
      </c>
      <c r="B558" s="144"/>
      <c r="C558" s="197">
        <f t="shared" si="72"/>
        <v>8475</v>
      </c>
      <c r="D558" s="169">
        <v>1.7</v>
      </c>
      <c r="E558" s="254"/>
      <c r="F558" s="198">
        <f t="shared" si="73"/>
        <v>-145</v>
      </c>
      <c r="G558" s="169">
        <v>1.79</v>
      </c>
      <c r="H558" s="143"/>
      <c r="I558" s="198">
        <f t="shared" si="74"/>
        <v>-151</v>
      </c>
      <c r="J558" s="198"/>
      <c r="K558" s="217">
        <v>1.83</v>
      </c>
      <c r="L558" s="198"/>
      <c r="M558" s="198">
        <f t="shared" si="75"/>
        <v>-155</v>
      </c>
      <c r="N558" s="198"/>
      <c r="O558" s="198"/>
      <c r="P558" s="198"/>
      <c r="Q558" s="198"/>
      <c r="Y558" s="92"/>
      <c r="Z558" s="92"/>
      <c r="AA558" s="92"/>
      <c r="AB558" s="92"/>
      <c r="AC558" s="92"/>
      <c r="AD558" s="92"/>
      <c r="AE558" s="92"/>
    </row>
    <row r="559" spans="1:33">
      <c r="A559" s="200" t="s">
        <v>207</v>
      </c>
      <c r="B559" s="144"/>
      <c r="C559" s="197">
        <f t="shared" si="72"/>
        <v>44991</v>
      </c>
      <c r="D559" s="169">
        <v>1.39</v>
      </c>
      <c r="E559" s="254" t="s">
        <v>10</v>
      </c>
      <c r="F559" s="198">
        <f t="shared" si="73"/>
        <v>-625</v>
      </c>
      <c r="G559" s="169">
        <v>1.46</v>
      </c>
      <c r="H559" s="143"/>
      <c r="I559" s="198">
        <f t="shared" si="74"/>
        <v>-657</v>
      </c>
      <c r="J559" s="198"/>
      <c r="K559" s="217">
        <v>1.5</v>
      </c>
      <c r="L559" s="198"/>
      <c r="M559" s="198">
        <f t="shared" si="75"/>
        <v>-675</v>
      </c>
      <c r="N559" s="198"/>
      <c r="O559" s="198"/>
      <c r="P559" s="198"/>
      <c r="Q559" s="198"/>
      <c r="Y559" s="92"/>
      <c r="Z559" s="92"/>
      <c r="AA559" s="92"/>
      <c r="AB559" s="92"/>
      <c r="AC559" s="92"/>
      <c r="AD559" s="92"/>
      <c r="AE559" s="92"/>
    </row>
    <row r="560" spans="1:33">
      <c r="A560" s="133" t="s">
        <v>209</v>
      </c>
      <c r="B560" s="144"/>
      <c r="C560" s="197">
        <f t="shared" si="72"/>
        <v>35876</v>
      </c>
      <c r="D560" s="169">
        <v>4.4400000000000004</v>
      </c>
      <c r="E560" s="254" t="s">
        <v>10</v>
      </c>
      <c r="F560" s="198">
        <f t="shared" si="73"/>
        <v>-1593</v>
      </c>
      <c r="G560" s="169">
        <v>5.47</v>
      </c>
      <c r="H560" s="143"/>
      <c r="I560" s="198">
        <f t="shared" si="74"/>
        <v>-1962</v>
      </c>
      <c r="J560" s="198"/>
      <c r="K560" s="217">
        <v>5.6</v>
      </c>
      <c r="L560" s="198"/>
      <c r="M560" s="198">
        <f t="shared" si="75"/>
        <v>-2009</v>
      </c>
      <c r="N560" s="198"/>
      <c r="O560" s="198"/>
      <c r="P560" s="198"/>
      <c r="Q560" s="198"/>
      <c r="Y560" s="92"/>
      <c r="Z560" s="92"/>
      <c r="AA560" s="92"/>
      <c r="AB560" s="92"/>
      <c r="AC560" s="92"/>
      <c r="AD560" s="92"/>
      <c r="AE560" s="92"/>
    </row>
    <row r="561" spans="1:33">
      <c r="A561" s="133" t="s">
        <v>225</v>
      </c>
      <c r="B561" s="144"/>
      <c r="C561" s="197">
        <f t="shared" si="72"/>
        <v>307</v>
      </c>
      <c r="D561" s="169">
        <v>4.4400000000000004</v>
      </c>
      <c r="E561" s="254" t="s">
        <v>10</v>
      </c>
      <c r="F561" s="198">
        <f t="shared" si="73"/>
        <v>-14</v>
      </c>
      <c r="G561" s="169">
        <v>5.47</v>
      </c>
      <c r="H561" s="143"/>
      <c r="I561" s="198">
        <f t="shared" si="74"/>
        <v>-17</v>
      </c>
      <c r="J561" s="198"/>
      <c r="K561" s="217">
        <v>5.6</v>
      </c>
      <c r="L561" s="198"/>
      <c r="M561" s="198">
        <f t="shared" si="75"/>
        <v>-17</v>
      </c>
      <c r="N561" s="198"/>
      <c r="O561" s="198"/>
      <c r="P561" s="198"/>
      <c r="Q561" s="198"/>
      <c r="Y561" s="92"/>
      <c r="Z561" s="92"/>
      <c r="AA561" s="92"/>
      <c r="AB561" s="92"/>
      <c r="AC561" s="92"/>
      <c r="AD561" s="92"/>
      <c r="AE561" s="92"/>
    </row>
    <row r="562" spans="1:33">
      <c r="A562" s="200" t="s">
        <v>211</v>
      </c>
      <c r="B562" s="144"/>
      <c r="C562" s="197">
        <f t="shared" si="72"/>
        <v>4639573.3333333302</v>
      </c>
      <c r="D562" s="267">
        <v>5.2919999999999998</v>
      </c>
      <c r="E562" s="198" t="s">
        <v>144</v>
      </c>
      <c r="F562" s="198">
        <f t="shared" si="73"/>
        <v>-2456</v>
      </c>
      <c r="G562" s="267">
        <v>5.7730000000000006</v>
      </c>
      <c r="H562" s="200" t="s">
        <v>144</v>
      </c>
      <c r="I562" s="198">
        <f t="shared" si="74"/>
        <v>-2678</v>
      </c>
      <c r="J562" s="198"/>
      <c r="K562" s="251">
        <v>5.9119999999999999</v>
      </c>
      <c r="L562" s="198"/>
      <c r="M562" s="198">
        <f t="shared" si="75"/>
        <v>-2743</v>
      </c>
      <c r="N562" s="198"/>
      <c r="O562" s="198"/>
      <c r="P562" s="198"/>
      <c r="Q562" s="198"/>
      <c r="Y562" s="92"/>
      <c r="Z562" s="92"/>
      <c r="AA562" s="92"/>
      <c r="AB562" s="92"/>
      <c r="AC562" s="92"/>
      <c r="AD562" s="92"/>
      <c r="AE562" s="92"/>
    </row>
    <row r="563" spans="1:33">
      <c r="A563" s="200" t="s">
        <v>178</v>
      </c>
      <c r="B563" s="144"/>
      <c r="C563" s="197">
        <f t="shared" si="72"/>
        <v>8425606.6666666716</v>
      </c>
      <c r="D563" s="267">
        <v>4.8499999999999996</v>
      </c>
      <c r="E563" s="198" t="s">
        <v>144</v>
      </c>
      <c r="F563" s="198">
        <f t="shared" si="73"/>
        <v>-4088</v>
      </c>
      <c r="G563" s="267">
        <v>5.2879999999999994</v>
      </c>
      <c r="H563" s="200" t="s">
        <v>144</v>
      </c>
      <c r="I563" s="198">
        <f t="shared" si="74"/>
        <v>-4455</v>
      </c>
      <c r="J563" s="198"/>
      <c r="K563" s="251">
        <v>5.41</v>
      </c>
      <c r="L563" s="198"/>
      <c r="M563" s="198">
        <f t="shared" si="75"/>
        <v>-4558</v>
      </c>
      <c r="N563" s="198"/>
      <c r="O563" s="198"/>
      <c r="P563" s="198"/>
      <c r="Q563" s="198"/>
      <c r="Y563" s="92"/>
      <c r="Z563" s="92"/>
      <c r="AA563" s="92"/>
      <c r="AB563" s="92"/>
      <c r="AC563" s="92"/>
      <c r="AD563" s="92"/>
      <c r="AE563" s="92"/>
    </row>
    <row r="564" spans="1:33">
      <c r="A564" s="200" t="s">
        <v>179</v>
      </c>
      <c r="B564" s="144"/>
      <c r="C564" s="197">
        <f t="shared" si="72"/>
        <v>8751.9666666666617</v>
      </c>
      <c r="D564" s="268">
        <v>56</v>
      </c>
      <c r="E564" s="198" t="s">
        <v>144</v>
      </c>
      <c r="F564" s="198">
        <f t="shared" si="73"/>
        <v>-49</v>
      </c>
      <c r="G564" s="268">
        <v>57</v>
      </c>
      <c r="H564" s="200" t="s">
        <v>144</v>
      </c>
      <c r="I564" s="198">
        <f t="shared" si="74"/>
        <v>-49</v>
      </c>
      <c r="J564" s="198"/>
      <c r="K564" s="252">
        <v>58</v>
      </c>
      <c r="L564" s="198"/>
      <c r="M564" s="198">
        <f t="shared" si="75"/>
        <v>-51</v>
      </c>
      <c r="N564" s="198"/>
      <c r="O564" s="198"/>
      <c r="P564" s="198"/>
      <c r="Q564" s="198"/>
      <c r="Y564" s="92"/>
      <c r="Z564" s="92"/>
      <c r="AA564" s="92"/>
      <c r="AB564" s="92"/>
      <c r="AC564" s="92"/>
      <c r="AD564" s="92"/>
      <c r="AE564" s="92"/>
    </row>
    <row r="565" spans="1:33">
      <c r="A565" s="200" t="s">
        <v>228</v>
      </c>
      <c r="B565" s="144"/>
      <c r="C565" s="197">
        <f t="shared" si="72"/>
        <v>135.96666666666667</v>
      </c>
      <c r="D565" s="154">
        <v>60</v>
      </c>
      <c r="E565" s="254" t="s">
        <v>10</v>
      </c>
      <c r="F565" s="198">
        <f t="shared" si="73"/>
        <v>8158</v>
      </c>
      <c r="G565" s="154">
        <v>60</v>
      </c>
      <c r="H565" s="144"/>
      <c r="I565" s="198">
        <f t="shared" si="74"/>
        <v>8158</v>
      </c>
      <c r="J565" s="198"/>
      <c r="K565" s="217">
        <v>60</v>
      </c>
      <c r="L565" s="198"/>
      <c r="M565" s="198">
        <f t="shared" si="75"/>
        <v>8158</v>
      </c>
      <c r="N565" s="198"/>
      <c r="O565" s="198"/>
      <c r="P565" s="198"/>
      <c r="Q565" s="198"/>
      <c r="Y565" s="92"/>
      <c r="Z565" s="92"/>
      <c r="AA565" s="92"/>
      <c r="AB565" s="92"/>
      <c r="AC565" s="92"/>
      <c r="AD565" s="92"/>
      <c r="AE565" s="92"/>
    </row>
    <row r="566" spans="1:33">
      <c r="A566" s="200" t="s">
        <v>229</v>
      </c>
      <c r="B566" s="144"/>
      <c r="C566" s="197">
        <f t="shared" si="72"/>
        <v>53526</v>
      </c>
      <c r="D566" s="223">
        <v>-30</v>
      </c>
      <c r="E566" s="198" t="s">
        <v>144</v>
      </c>
      <c r="F566" s="198">
        <f t="shared" si="73"/>
        <v>-16058</v>
      </c>
      <c r="G566" s="223">
        <v>-30</v>
      </c>
      <c r="H566" s="198" t="s">
        <v>144</v>
      </c>
      <c r="I566" s="198">
        <f t="shared" si="74"/>
        <v>-16058</v>
      </c>
      <c r="J566" s="198"/>
      <c r="K566" s="220">
        <v>-30</v>
      </c>
      <c r="L566" s="198"/>
      <c r="M566" s="198">
        <f t="shared" si="75"/>
        <v>-16058</v>
      </c>
      <c r="N566" s="198"/>
      <c r="O566" s="198"/>
      <c r="P566" s="198"/>
      <c r="Q566" s="198"/>
      <c r="Y566" s="92"/>
      <c r="Z566" s="92"/>
      <c r="AA566" s="92"/>
      <c r="AB566" s="92"/>
      <c r="AC566" s="92"/>
      <c r="AD566" s="92"/>
      <c r="AE566" s="92"/>
    </row>
    <row r="567" spans="1:33" s="120" customFormat="1" hidden="1">
      <c r="A567" s="119" t="s">
        <v>213</v>
      </c>
      <c r="C567" s="210">
        <f>C562</f>
        <v>4639573.3333333302</v>
      </c>
      <c r="D567" s="118"/>
      <c r="E567" s="122"/>
      <c r="F567" s="123"/>
      <c r="G567" s="118">
        <v>0</v>
      </c>
      <c r="H567" s="122"/>
      <c r="I567" s="123"/>
      <c r="J567" s="123"/>
      <c r="K567" s="172">
        <v>0</v>
      </c>
      <c r="L567" s="123"/>
      <c r="M567" s="123"/>
      <c r="N567" s="123"/>
      <c r="O567" s="123"/>
      <c r="P567" s="123"/>
      <c r="Q567" s="123"/>
      <c r="U567" s="122"/>
      <c r="V567" s="122"/>
      <c r="W567" s="122"/>
      <c r="X567" s="122"/>
      <c r="Y567" s="122"/>
      <c r="Z567" s="122"/>
      <c r="AA567" s="122"/>
      <c r="AB567" s="122"/>
      <c r="AC567" s="122"/>
      <c r="AD567" s="122"/>
      <c r="AE567" s="122"/>
      <c r="AG567" s="124"/>
    </row>
    <row r="568" spans="1:33" s="120" customFormat="1" hidden="1">
      <c r="A568" s="119" t="s">
        <v>214</v>
      </c>
      <c r="C568" s="210">
        <f>C563</f>
        <v>8425606.6666666716</v>
      </c>
      <c r="D568" s="118"/>
      <c r="E568" s="122"/>
      <c r="F568" s="123"/>
      <c r="G568" s="118">
        <v>0</v>
      </c>
      <c r="H568" s="122"/>
      <c r="I568" s="123"/>
      <c r="J568" s="123"/>
      <c r="K568" s="172">
        <v>0</v>
      </c>
      <c r="L568" s="123"/>
      <c r="M568" s="123"/>
      <c r="N568" s="123"/>
      <c r="O568" s="123"/>
      <c r="P568" s="123"/>
      <c r="Q568" s="123"/>
      <c r="U568" s="122"/>
      <c r="V568" s="122"/>
      <c r="W568" s="122"/>
      <c r="X568" s="122"/>
      <c r="Y568" s="122"/>
      <c r="Z568" s="122"/>
      <c r="AA568" s="122"/>
      <c r="AB568" s="122"/>
      <c r="AC568" s="122"/>
      <c r="AD568" s="122"/>
      <c r="AE568" s="122"/>
      <c r="AG568" s="124"/>
    </row>
    <row r="569" spans="1:33">
      <c r="A569" s="144" t="s">
        <v>157</v>
      </c>
      <c r="B569" s="269"/>
      <c r="C569" s="197">
        <f>C605+C639</f>
        <v>922516135.814906</v>
      </c>
      <c r="D569" s="202"/>
      <c r="E569" s="113"/>
      <c r="F569" s="113">
        <f>F605+F639</f>
        <v>65536520</v>
      </c>
      <c r="G569" s="202"/>
      <c r="H569" s="144"/>
      <c r="I569" s="113">
        <f>I605+I639</f>
        <v>72786063</v>
      </c>
      <c r="J569" s="113"/>
      <c r="K569" s="113"/>
      <c r="L569" s="113"/>
      <c r="M569" s="113">
        <f>M605+M639</f>
        <v>74506968</v>
      </c>
      <c r="N569" s="113"/>
      <c r="O569" s="113"/>
      <c r="P569" s="113"/>
      <c r="Q569" s="113"/>
      <c r="Y569" s="92"/>
      <c r="Z569" s="92"/>
      <c r="AA569" s="92"/>
      <c r="AB569" s="92"/>
      <c r="AC569" s="92"/>
      <c r="AD569" s="92"/>
      <c r="AE569" s="92"/>
    </row>
    <row r="570" spans="1:33">
      <c r="A570" s="144" t="s">
        <v>128</v>
      </c>
      <c r="B570" s="193"/>
      <c r="C570" s="224">
        <f>C606+C640</f>
        <v>6097942.0909218071</v>
      </c>
      <c r="D570" s="133"/>
      <c r="E570" s="133"/>
      <c r="F570" s="186">
        <f>I570</f>
        <v>526986.3902728206</v>
      </c>
      <c r="G570" s="133"/>
      <c r="H570" s="133"/>
      <c r="I570" s="186">
        <f>I606+I640</f>
        <v>526986.3902728206</v>
      </c>
      <c r="J570" s="131"/>
      <c r="K570" s="188"/>
      <c r="L570" s="131"/>
      <c r="M570" s="186">
        <f>M606+M640</f>
        <v>526986.3902728206</v>
      </c>
      <c r="N570" s="131"/>
      <c r="O570" s="131"/>
      <c r="P570" s="131"/>
      <c r="Q570" s="131"/>
      <c r="Y570" s="92"/>
      <c r="Z570" s="92"/>
      <c r="AA570" s="92"/>
      <c r="AB570" s="92"/>
      <c r="AC570" s="92"/>
      <c r="AD570" s="92"/>
      <c r="AE570" s="92"/>
    </row>
    <row r="571" spans="1:33" ht="16.5" thickBot="1">
      <c r="A571" s="144" t="s">
        <v>158</v>
      </c>
      <c r="B571" s="144"/>
      <c r="C571" s="255">
        <f>SUM(C569)+C570</f>
        <v>928614077.90582776</v>
      </c>
      <c r="D571" s="239"/>
      <c r="E571" s="228"/>
      <c r="F571" s="229">
        <f>F569+F570</f>
        <v>66063506.390272819</v>
      </c>
      <c r="G571" s="239"/>
      <c r="H571" s="230"/>
      <c r="I571" s="229">
        <f>I569+I570</f>
        <v>73313049.390272826</v>
      </c>
      <c r="J571" s="229"/>
      <c r="K571" s="239"/>
      <c r="L571" s="229"/>
      <c r="M571" s="229">
        <f>M569+M570</f>
        <v>75033954.390272826</v>
      </c>
      <c r="N571" s="229"/>
      <c r="O571" s="229"/>
      <c r="P571" s="229"/>
      <c r="Q571" s="229"/>
      <c r="Y571" s="92"/>
      <c r="Z571" s="92"/>
      <c r="AA571" s="92"/>
      <c r="AB571" s="92"/>
      <c r="AC571" s="92"/>
      <c r="AD571" s="92"/>
      <c r="AE571" s="92"/>
    </row>
    <row r="572" spans="1:33" ht="16.5" thickTop="1">
      <c r="A572" s="144"/>
      <c r="B572" s="144"/>
      <c r="C572" s="187"/>
      <c r="D572" s="216"/>
      <c r="E572" s="232"/>
      <c r="F572" s="199"/>
      <c r="G572" s="216"/>
      <c r="H572" s="188"/>
      <c r="I572" s="199"/>
      <c r="J572" s="199"/>
      <c r="K572" s="216"/>
      <c r="L572" s="199"/>
      <c r="M572" s="199"/>
      <c r="N572" s="199"/>
      <c r="O572" s="199"/>
      <c r="P572" s="199"/>
      <c r="Q572" s="199"/>
      <c r="Y572" s="92"/>
      <c r="Z572" s="92"/>
      <c r="AA572" s="92"/>
      <c r="AB572" s="92"/>
      <c r="AC572" s="92"/>
      <c r="AD572" s="92"/>
      <c r="AE572" s="92"/>
    </row>
    <row r="573" spans="1:33" hidden="1">
      <c r="A573" s="144"/>
      <c r="B573" s="144"/>
      <c r="C573" s="187"/>
      <c r="D573" s="216"/>
      <c r="E573" s="232"/>
      <c r="F573" s="199"/>
      <c r="G573" s="216"/>
      <c r="H573" s="188"/>
      <c r="I573" s="199"/>
      <c r="J573" s="199"/>
      <c r="K573" s="216"/>
      <c r="L573" s="199"/>
      <c r="M573" s="199"/>
      <c r="N573" s="199"/>
      <c r="O573" s="199"/>
      <c r="P573" s="199"/>
      <c r="Q573" s="199"/>
      <c r="Y573" s="92"/>
      <c r="Z573" s="92"/>
      <c r="AA573" s="92"/>
      <c r="AB573" s="92"/>
      <c r="AC573" s="92"/>
      <c r="AD573" s="92"/>
      <c r="AE573" s="92"/>
    </row>
    <row r="574" spans="1:33" hidden="1">
      <c r="A574" s="144"/>
      <c r="B574" s="144"/>
      <c r="C574" s="145"/>
      <c r="D574" s="222" t="s">
        <v>10</v>
      </c>
      <c r="E574" s="113"/>
      <c r="F574" s="113"/>
      <c r="G574" s="222" t="s">
        <v>10</v>
      </c>
      <c r="H574" s="144"/>
      <c r="I574" s="113" t="s">
        <v>10</v>
      </c>
      <c r="J574" s="113"/>
      <c r="K574" s="155" t="s">
        <v>10</v>
      </c>
      <c r="L574" s="113"/>
      <c r="M574" s="113" t="s">
        <v>10</v>
      </c>
      <c r="N574" s="113"/>
      <c r="O574" s="113"/>
      <c r="P574" s="113"/>
      <c r="Q574" s="113"/>
      <c r="Y574" s="92"/>
      <c r="Z574" s="92"/>
      <c r="AA574" s="92"/>
      <c r="AB574" s="92"/>
      <c r="AC574" s="92"/>
      <c r="AD574" s="92"/>
      <c r="AE574" s="92"/>
    </row>
    <row r="575" spans="1:33" hidden="1">
      <c r="A575" s="143" t="s">
        <v>222</v>
      </c>
      <c r="B575" s="144"/>
      <c r="C575" s="144"/>
      <c r="D575" s="113"/>
      <c r="E575" s="113"/>
      <c r="F575" s="144" t="s">
        <v>10</v>
      </c>
      <c r="G575" s="113"/>
      <c r="H575" s="144"/>
      <c r="I575" s="144"/>
      <c r="J575" s="144"/>
      <c r="K575" s="113"/>
      <c r="L575" s="144"/>
      <c r="M575" s="144"/>
      <c r="N575" s="144"/>
      <c r="O575" s="144"/>
      <c r="P575" s="144"/>
      <c r="Q575" s="144"/>
      <c r="Y575" s="92"/>
      <c r="Z575" s="92"/>
      <c r="AA575" s="92"/>
      <c r="AB575" s="92"/>
      <c r="AC575" s="92"/>
      <c r="AD575" s="92"/>
      <c r="AE575" s="92"/>
    </row>
    <row r="576" spans="1:33" hidden="1">
      <c r="A576" s="133" t="s">
        <v>230</v>
      </c>
      <c r="B576" s="144"/>
      <c r="C576" s="144"/>
      <c r="D576" s="113"/>
      <c r="E576" s="113"/>
      <c r="F576" s="144"/>
      <c r="G576" s="113"/>
      <c r="H576" s="144"/>
      <c r="I576" s="144"/>
      <c r="J576" s="144"/>
      <c r="K576" s="113"/>
      <c r="L576" s="144"/>
      <c r="M576" s="144"/>
      <c r="N576" s="144"/>
      <c r="O576" s="144"/>
      <c r="P576" s="144"/>
      <c r="Q576" s="144"/>
      <c r="Y576" s="92"/>
      <c r="Z576" s="92"/>
      <c r="AA576" s="92"/>
      <c r="AB576" s="92"/>
      <c r="AC576" s="92"/>
      <c r="AD576" s="92"/>
      <c r="AE576" s="92"/>
    </row>
    <row r="577" spans="1:31" hidden="1">
      <c r="A577" s="200"/>
      <c r="B577" s="144"/>
      <c r="C577" s="144"/>
      <c r="D577" s="113"/>
      <c r="E577" s="113"/>
      <c r="F577" s="144"/>
      <c r="G577" s="113"/>
      <c r="H577" s="144"/>
      <c r="I577" s="144"/>
      <c r="J577" s="144"/>
      <c r="K577" s="113"/>
      <c r="L577" s="144"/>
      <c r="M577" s="144"/>
      <c r="N577" s="144"/>
      <c r="O577" s="144"/>
      <c r="P577" s="144"/>
      <c r="Q577" s="144"/>
      <c r="R577" s="92"/>
      <c r="S577" s="92"/>
      <c r="T577" s="92"/>
      <c r="U577" s="92"/>
      <c r="V577" s="92"/>
      <c r="W577" s="92"/>
      <c r="X577" s="92"/>
      <c r="Y577" s="92"/>
      <c r="Z577" s="92"/>
      <c r="AA577" s="92"/>
      <c r="AB577" s="92"/>
      <c r="AC577" s="92"/>
      <c r="AD577" s="92"/>
      <c r="AE577" s="92"/>
    </row>
    <row r="578" spans="1:31" hidden="1">
      <c r="A578" s="200" t="s">
        <v>173</v>
      </c>
      <c r="B578" s="144"/>
      <c r="C578" s="197"/>
      <c r="D578" s="113"/>
      <c r="E578" s="113"/>
      <c r="F578" s="144"/>
      <c r="G578" s="113"/>
      <c r="H578" s="144"/>
      <c r="I578" s="144"/>
      <c r="J578" s="144"/>
      <c r="K578" s="113"/>
      <c r="L578" s="144"/>
      <c r="M578" s="144"/>
      <c r="N578" s="144"/>
      <c r="O578" s="144"/>
      <c r="P578" s="144"/>
      <c r="Q578" s="144"/>
      <c r="R578" s="92"/>
      <c r="S578" s="92"/>
      <c r="T578" s="92"/>
      <c r="U578" s="92"/>
      <c r="V578" s="92"/>
      <c r="W578" s="92"/>
      <c r="X578" s="92"/>
      <c r="Y578" s="92"/>
      <c r="Z578" s="92"/>
      <c r="AA578" s="92"/>
      <c r="AB578" s="92"/>
      <c r="AC578" s="92"/>
      <c r="AD578" s="92"/>
      <c r="AE578" s="92"/>
    </row>
    <row r="579" spans="1:31" hidden="1">
      <c r="A579" s="200" t="s">
        <v>205</v>
      </c>
      <c r="B579" s="144"/>
      <c r="C579" s="197">
        <v>389.06666666666672</v>
      </c>
      <c r="D579" s="154">
        <v>259</v>
      </c>
      <c r="E579" s="200"/>
      <c r="F579" s="198">
        <f>ROUND(D579*$C579,0)</f>
        <v>100768</v>
      </c>
      <c r="G579" s="154">
        <f>$G$537</f>
        <v>264</v>
      </c>
      <c r="H579" s="200"/>
      <c r="I579" s="198">
        <f>ROUND(G579*C579,0)</f>
        <v>102714</v>
      </c>
      <c r="J579" s="198"/>
      <c r="K579" s="154">
        <f>$K$537</f>
        <v>268</v>
      </c>
      <c r="L579" s="198"/>
      <c r="M579" s="198">
        <f>ROUND(K579*C579,0)</f>
        <v>104270</v>
      </c>
      <c r="N579" s="198"/>
      <c r="O579" s="198"/>
      <c r="P579" s="198"/>
      <c r="Q579" s="198"/>
      <c r="R579" s="92"/>
      <c r="S579" s="92"/>
      <c r="T579" s="92"/>
      <c r="U579" s="92"/>
      <c r="V579" s="92"/>
      <c r="W579" s="92"/>
      <c r="X579" s="92"/>
      <c r="Y579" s="92"/>
      <c r="Z579" s="92"/>
      <c r="AA579" s="92"/>
      <c r="AB579" s="92"/>
      <c r="AC579" s="92"/>
      <c r="AD579" s="92"/>
      <c r="AE579" s="92"/>
    </row>
    <row r="580" spans="1:31" hidden="1">
      <c r="A580" s="200" t="s">
        <v>206</v>
      </c>
      <c r="B580" s="144"/>
      <c r="C580" s="197">
        <v>7908.9999999999536</v>
      </c>
      <c r="D580" s="154">
        <v>96</v>
      </c>
      <c r="E580" s="200"/>
      <c r="F580" s="198">
        <f>ROUND(D580*$C580,0)</f>
        <v>759264</v>
      </c>
      <c r="G580" s="154">
        <f>$G$538</f>
        <v>98</v>
      </c>
      <c r="H580" s="200"/>
      <c r="I580" s="198">
        <f>ROUND(G580*C580,0)</f>
        <v>775082</v>
      </c>
      <c r="J580" s="198"/>
      <c r="K580" s="154">
        <f>$K$538</f>
        <v>100</v>
      </c>
      <c r="L580" s="198"/>
      <c r="M580" s="198">
        <f>ROUND(K580*C580,0)</f>
        <v>790900</v>
      </c>
      <c r="N580" s="198"/>
      <c r="O580" s="198"/>
      <c r="P580" s="198"/>
      <c r="Q580" s="198"/>
      <c r="R580" s="92"/>
      <c r="S580" s="92"/>
      <c r="T580" s="92"/>
      <c r="U580" s="92"/>
      <c r="V580" s="92"/>
      <c r="W580" s="92"/>
      <c r="X580" s="92"/>
      <c r="Y580" s="92"/>
      <c r="Z580" s="92"/>
      <c r="AA580" s="92"/>
      <c r="AB580" s="92"/>
      <c r="AC580" s="92"/>
      <c r="AD580" s="92"/>
      <c r="AE580" s="92"/>
    </row>
    <row r="581" spans="1:31" hidden="1">
      <c r="A581" s="200" t="s">
        <v>207</v>
      </c>
      <c r="B581" s="144"/>
      <c r="C581" s="197">
        <v>3359.0333333333369</v>
      </c>
      <c r="D581" s="154">
        <v>192</v>
      </c>
      <c r="E581" s="203"/>
      <c r="F581" s="198">
        <f>ROUND(D581*$C581,0)</f>
        <v>644934</v>
      </c>
      <c r="G581" s="154">
        <f>$G$539</f>
        <v>195</v>
      </c>
      <c r="H581" s="203"/>
      <c r="I581" s="198">
        <f>ROUND(G581*C581,0)</f>
        <v>655012</v>
      </c>
      <c r="J581" s="198"/>
      <c r="K581" s="154">
        <f>$K$539</f>
        <v>200</v>
      </c>
      <c r="L581" s="198"/>
      <c r="M581" s="198">
        <f>ROUND(K581*C581,0)</f>
        <v>671807</v>
      </c>
      <c r="N581" s="198"/>
      <c r="O581" s="198"/>
      <c r="P581" s="198"/>
      <c r="Q581" s="198"/>
      <c r="R581" s="92"/>
      <c r="S581" s="92"/>
      <c r="T581" s="92"/>
      <c r="U581" s="92"/>
      <c r="V581" s="92"/>
      <c r="W581" s="92"/>
      <c r="X581" s="92"/>
      <c r="Y581" s="92"/>
      <c r="Z581" s="92"/>
      <c r="AA581" s="92"/>
      <c r="AB581" s="92"/>
      <c r="AC581" s="92"/>
      <c r="AD581" s="92"/>
      <c r="AE581" s="92"/>
    </row>
    <row r="582" spans="1:31" hidden="1">
      <c r="A582" s="200" t="s">
        <v>174</v>
      </c>
      <c r="B582" s="144"/>
      <c r="C582" s="197">
        <f>SUM(C579:C581)</f>
        <v>11657.099999999957</v>
      </c>
      <c r="D582" s="154"/>
      <c r="E582" s="200"/>
      <c r="F582" s="198"/>
      <c r="G582" s="154"/>
      <c r="H582" s="200"/>
      <c r="I582" s="198"/>
      <c r="J582" s="198"/>
      <c r="K582" s="154"/>
      <c r="L582" s="198"/>
      <c r="M582" s="198"/>
      <c r="N582" s="198"/>
      <c r="O582" s="198"/>
      <c r="P582" s="198"/>
      <c r="Q582" s="198"/>
      <c r="R582" s="92"/>
      <c r="S582" s="92"/>
      <c r="T582" s="92"/>
      <c r="U582" s="92"/>
      <c r="V582" s="92"/>
      <c r="W582" s="92"/>
      <c r="X582" s="92"/>
      <c r="Y582" s="92"/>
      <c r="Z582" s="92"/>
      <c r="AA582" s="92"/>
      <c r="AB582" s="92"/>
      <c r="AC582" s="92"/>
      <c r="AD582" s="92"/>
      <c r="AE582" s="92"/>
    </row>
    <row r="583" spans="1:31" hidden="1">
      <c r="A583" s="200" t="s">
        <v>206</v>
      </c>
      <c r="B583" s="144"/>
      <c r="C583" s="197">
        <v>1361738.5</v>
      </c>
      <c r="D583" s="154">
        <v>1.7</v>
      </c>
      <c r="E583" s="200" t="s">
        <v>10</v>
      </c>
      <c r="F583" s="198">
        <f>ROUND(D583*$C583,0)</f>
        <v>2314955</v>
      </c>
      <c r="G583" s="154">
        <f>$G$541</f>
        <v>1.79</v>
      </c>
      <c r="H583" s="200" t="s">
        <v>10</v>
      </c>
      <c r="I583" s="198">
        <f t="shared" ref="I583:I584" si="76">ROUND(G583*C583,0)</f>
        <v>2437512</v>
      </c>
      <c r="J583" s="198"/>
      <c r="K583" s="154">
        <f>$K$541</f>
        <v>1.83</v>
      </c>
      <c r="L583" s="198"/>
      <c r="M583" s="198">
        <f>ROUND(K583*C583,0)</f>
        <v>2491981</v>
      </c>
      <c r="N583" s="198"/>
      <c r="O583" s="198"/>
      <c r="P583" s="198"/>
      <c r="Q583" s="198"/>
      <c r="R583" s="92"/>
      <c r="S583" s="92"/>
      <c r="T583" s="92"/>
      <c r="U583" s="92"/>
      <c r="V583" s="92"/>
      <c r="W583" s="92"/>
      <c r="X583" s="92"/>
      <c r="Y583" s="92"/>
      <c r="Z583" s="92"/>
      <c r="AA583" s="92"/>
      <c r="AB583" s="92"/>
      <c r="AC583" s="92"/>
      <c r="AD583" s="92"/>
      <c r="AE583" s="92"/>
    </row>
    <row r="584" spans="1:31" hidden="1">
      <c r="A584" s="200" t="s">
        <v>207</v>
      </c>
      <c r="B584" s="144"/>
      <c r="C584" s="197">
        <v>1673144</v>
      </c>
      <c r="D584" s="154">
        <v>1.39</v>
      </c>
      <c r="E584" s="200" t="s">
        <v>10</v>
      </c>
      <c r="F584" s="198">
        <f>ROUND(D584*$C584,0)</f>
        <v>2325670</v>
      </c>
      <c r="G584" s="154">
        <f>$G$542</f>
        <v>1.46</v>
      </c>
      <c r="H584" s="200" t="s">
        <v>10</v>
      </c>
      <c r="I584" s="198">
        <f t="shared" si="76"/>
        <v>2442790</v>
      </c>
      <c r="J584" s="198"/>
      <c r="K584" s="154">
        <f>$K$542</f>
        <v>1.5</v>
      </c>
      <c r="L584" s="198"/>
      <c r="M584" s="198">
        <f>ROUND(K584*C584,0)</f>
        <v>2509716</v>
      </c>
      <c r="N584" s="198"/>
      <c r="O584" s="198"/>
      <c r="P584" s="198"/>
      <c r="Q584" s="198"/>
      <c r="R584" s="92"/>
      <c r="S584" s="92"/>
      <c r="T584" s="92"/>
      <c r="U584" s="92"/>
      <c r="V584" s="92"/>
      <c r="W584" s="92"/>
      <c r="X584" s="92"/>
      <c r="Y584" s="92"/>
      <c r="Z584" s="92"/>
      <c r="AA584" s="92"/>
      <c r="AB584" s="92"/>
      <c r="AC584" s="92"/>
      <c r="AD584" s="92"/>
      <c r="AE584" s="92"/>
    </row>
    <row r="585" spans="1:31" hidden="1">
      <c r="A585" s="133" t="s">
        <v>208</v>
      </c>
      <c r="B585" s="144"/>
      <c r="C585" s="197"/>
      <c r="D585" s="169"/>
      <c r="E585" s="200"/>
      <c r="F585" s="198"/>
      <c r="G585" s="169"/>
      <c r="H585" s="200"/>
      <c r="I585" s="198"/>
      <c r="J585" s="198"/>
      <c r="K585" s="169"/>
      <c r="L585" s="198"/>
      <c r="M585" s="198"/>
      <c r="N585" s="198"/>
      <c r="O585" s="198"/>
      <c r="P585" s="198"/>
      <c r="Q585" s="198"/>
      <c r="R585" s="92"/>
      <c r="S585" s="92"/>
      <c r="T585" s="92"/>
      <c r="U585" s="92"/>
      <c r="V585" s="92"/>
      <c r="W585" s="92"/>
      <c r="X585" s="92"/>
      <c r="Y585" s="92"/>
      <c r="Z585" s="92"/>
      <c r="AA585" s="92"/>
      <c r="AB585" s="92"/>
      <c r="AC585" s="92"/>
      <c r="AD585" s="92"/>
      <c r="AE585" s="92"/>
    </row>
    <row r="586" spans="1:31" hidden="1">
      <c r="A586" s="133" t="s">
        <v>209</v>
      </c>
      <c r="B586" s="144"/>
      <c r="C586" s="197">
        <v>2302073.5</v>
      </c>
      <c r="D586" s="154">
        <v>4.4400000000000004</v>
      </c>
      <c r="E586" s="200"/>
      <c r="F586" s="198">
        <f>ROUND(D586*$C586,0)</f>
        <v>10221206</v>
      </c>
      <c r="G586" s="154">
        <f>$G$544</f>
        <v>5.47</v>
      </c>
      <c r="H586" s="200"/>
      <c r="I586" s="198">
        <f t="shared" ref="I586:I587" si="77">ROUND(G586*C586,0)</f>
        <v>12592342</v>
      </c>
      <c r="J586" s="198"/>
      <c r="K586" s="154">
        <f>$K$544</f>
        <v>5.6</v>
      </c>
      <c r="L586" s="198"/>
      <c r="M586" s="198">
        <f>ROUND(K586*C586,0)</f>
        <v>12891612</v>
      </c>
      <c r="N586" s="198"/>
      <c r="O586" s="198"/>
      <c r="P586" s="198"/>
      <c r="Q586" s="198"/>
      <c r="R586" s="92"/>
      <c r="S586" s="92"/>
      <c r="T586" s="92"/>
      <c r="U586" s="92"/>
      <c r="V586" s="92"/>
      <c r="W586" s="92"/>
      <c r="X586" s="92"/>
      <c r="Y586" s="92"/>
      <c r="Z586" s="92"/>
      <c r="AA586" s="92"/>
      <c r="AB586" s="92"/>
      <c r="AC586" s="92"/>
      <c r="AD586" s="92"/>
      <c r="AE586" s="92"/>
    </row>
    <row r="587" spans="1:31" hidden="1">
      <c r="A587" s="133" t="s">
        <v>225</v>
      </c>
      <c r="B587" s="144"/>
      <c r="C587" s="197">
        <v>3562.6666666666692</v>
      </c>
      <c r="D587" s="258">
        <v>4.4400000000000004</v>
      </c>
      <c r="E587" s="200"/>
      <c r="F587" s="198">
        <f>ROUND(D587*$C587,0)</f>
        <v>15818</v>
      </c>
      <c r="G587" s="154">
        <f>$G$545</f>
        <v>5.47</v>
      </c>
      <c r="H587" s="200"/>
      <c r="I587" s="198">
        <f t="shared" si="77"/>
        <v>19488</v>
      </c>
      <c r="J587" s="198"/>
      <c r="K587" s="154">
        <f>$K$545</f>
        <v>5.6</v>
      </c>
      <c r="L587" s="198"/>
      <c r="M587" s="198">
        <f>ROUND(K587*C587,0)</f>
        <v>19951</v>
      </c>
      <c r="N587" s="198"/>
      <c r="O587" s="198"/>
      <c r="P587" s="198"/>
      <c r="Q587" s="198"/>
      <c r="R587" s="92"/>
      <c r="S587" s="92"/>
      <c r="T587" s="92"/>
      <c r="U587" s="92"/>
      <c r="V587" s="92"/>
      <c r="W587" s="92"/>
      <c r="X587" s="92"/>
      <c r="Y587" s="92"/>
      <c r="Z587" s="92"/>
      <c r="AA587" s="92"/>
      <c r="AB587" s="92"/>
      <c r="AC587" s="92"/>
      <c r="AD587" s="92"/>
      <c r="AE587" s="92"/>
    </row>
    <row r="588" spans="1:31" hidden="1">
      <c r="A588" s="200" t="s">
        <v>210</v>
      </c>
      <c r="B588" s="144"/>
      <c r="C588" s="197"/>
      <c r="D588" s="154"/>
      <c r="E588" s="200"/>
      <c r="F588" s="198"/>
      <c r="G588" s="154"/>
      <c r="H588" s="200"/>
      <c r="I588" s="198"/>
      <c r="J588" s="198"/>
      <c r="K588" s="154"/>
      <c r="L588" s="198"/>
      <c r="M588" s="198"/>
      <c r="N588" s="198"/>
      <c r="O588" s="198"/>
      <c r="P588" s="198"/>
      <c r="Q588" s="198"/>
      <c r="R588" s="92"/>
      <c r="S588" s="92"/>
      <c r="T588" s="92"/>
      <c r="U588" s="92"/>
      <c r="V588" s="92"/>
      <c r="W588" s="92"/>
      <c r="X588" s="92"/>
      <c r="Y588" s="92"/>
      <c r="Z588" s="92"/>
      <c r="AA588" s="92"/>
      <c r="AB588" s="92"/>
      <c r="AC588" s="92"/>
      <c r="AD588" s="92"/>
      <c r="AE588" s="92"/>
    </row>
    <row r="589" spans="1:31" hidden="1">
      <c r="A589" s="200" t="s">
        <v>211</v>
      </c>
      <c r="B589" s="197"/>
      <c r="C589" s="197">
        <v>364977559.51704049</v>
      </c>
      <c r="D589" s="270">
        <v>5.2919999999999998</v>
      </c>
      <c r="E589" s="200" t="s">
        <v>144</v>
      </c>
      <c r="F589" s="198">
        <f>ROUND(D589*$C589/100,0)</f>
        <v>19314612</v>
      </c>
      <c r="G589" s="259">
        <f>$G$547</f>
        <v>5.7730000000000006</v>
      </c>
      <c r="H589" s="200" t="s">
        <v>144</v>
      </c>
      <c r="I589" s="198">
        <f>ROUND(G589*C589/100,0)</f>
        <v>21070155</v>
      </c>
      <c r="J589" s="198"/>
      <c r="K589" s="259">
        <f>$K$547</f>
        <v>5.9119999999999999</v>
      </c>
      <c r="L589" s="198"/>
      <c r="M589" s="198">
        <f>ROUND(K589*C589/100,0)</f>
        <v>21577473</v>
      </c>
      <c r="N589" s="198"/>
      <c r="O589" s="198"/>
      <c r="P589" s="198"/>
      <c r="Q589" s="198"/>
      <c r="R589" s="92"/>
      <c r="S589" s="92"/>
      <c r="T589" s="92"/>
      <c r="U589" s="92"/>
      <c r="V589" s="92"/>
      <c r="W589" s="92"/>
      <c r="X589" s="92"/>
      <c r="Y589" s="92"/>
      <c r="Z589" s="92"/>
      <c r="AA589" s="92"/>
      <c r="AB589" s="92"/>
      <c r="AC589" s="92"/>
      <c r="AD589" s="92"/>
      <c r="AE589" s="92"/>
    </row>
    <row r="590" spans="1:31" hidden="1">
      <c r="A590" s="200" t="s">
        <v>178</v>
      </c>
      <c r="B590" s="197"/>
      <c r="C590" s="197">
        <v>452336004.29786551</v>
      </c>
      <c r="D590" s="270">
        <v>4.8499999999999996</v>
      </c>
      <c r="E590" s="200" t="s">
        <v>144</v>
      </c>
      <c r="F590" s="198">
        <f>ROUND(D590*$C590/100,0)</f>
        <v>21938296</v>
      </c>
      <c r="G590" s="259">
        <f>$G$548</f>
        <v>5.2879999999999994</v>
      </c>
      <c r="H590" s="200" t="s">
        <v>144</v>
      </c>
      <c r="I590" s="198">
        <f t="shared" ref="I590:I591" si="78">ROUND(G590*C590/100,0)</f>
        <v>23919528</v>
      </c>
      <c r="J590" s="198"/>
      <c r="K590" s="259">
        <f>$K$548</f>
        <v>5.41</v>
      </c>
      <c r="L590" s="198"/>
      <c r="M590" s="198">
        <f>ROUND(K590*C590/100,0)</f>
        <v>24471378</v>
      </c>
      <c r="N590" s="198"/>
      <c r="O590" s="198"/>
      <c r="P590" s="198"/>
      <c r="Q590" s="198"/>
      <c r="R590" s="92"/>
      <c r="S590" s="92"/>
      <c r="T590" s="92"/>
      <c r="U590" s="92"/>
      <c r="V590" s="92"/>
      <c r="W590" s="92"/>
      <c r="X590" s="92"/>
      <c r="Y590" s="92"/>
      <c r="Z590" s="92"/>
      <c r="AA590" s="92"/>
      <c r="AB590" s="92"/>
      <c r="AC590" s="92"/>
      <c r="AD590" s="92"/>
      <c r="AE590" s="92"/>
    </row>
    <row r="591" spans="1:31" hidden="1">
      <c r="A591" s="200" t="s">
        <v>179</v>
      </c>
      <c r="B591" s="144"/>
      <c r="C591" s="197">
        <v>391011.43333333306</v>
      </c>
      <c r="D591" s="271">
        <v>56</v>
      </c>
      <c r="E591" s="200" t="s">
        <v>144</v>
      </c>
      <c r="F591" s="198">
        <f>ROUND(D591*$C591/100,0)</f>
        <v>218966</v>
      </c>
      <c r="G591" s="261">
        <f>$G$549</f>
        <v>57</v>
      </c>
      <c r="H591" s="200" t="s">
        <v>144</v>
      </c>
      <c r="I591" s="198">
        <f t="shared" si="78"/>
        <v>222877</v>
      </c>
      <c r="J591" s="198"/>
      <c r="K591" s="261">
        <f>$K$549</f>
        <v>58</v>
      </c>
      <c r="L591" s="198"/>
      <c r="M591" s="198">
        <f>ROUND(K591*C591/100,0)</f>
        <v>226787</v>
      </c>
      <c r="N591" s="198"/>
      <c r="O591" s="198"/>
      <c r="P591" s="198"/>
      <c r="Q591" s="198"/>
      <c r="R591" s="92"/>
      <c r="S591" s="92"/>
      <c r="T591" s="92"/>
      <c r="U591" s="92"/>
      <c r="V591" s="92"/>
      <c r="W591" s="92"/>
      <c r="X591" s="92"/>
      <c r="Y591" s="92"/>
      <c r="Z591" s="92"/>
      <c r="AA591" s="92"/>
      <c r="AB591" s="92"/>
      <c r="AC591" s="92"/>
      <c r="AD591" s="92"/>
      <c r="AE591" s="92"/>
    </row>
    <row r="592" spans="1:31" hidden="1">
      <c r="A592" s="249" t="s">
        <v>186</v>
      </c>
      <c r="B592" s="144"/>
      <c r="C592" s="197"/>
      <c r="D592" s="215">
        <v>-0.01</v>
      </c>
      <c r="E592" s="113"/>
      <c r="F592" s="198"/>
      <c r="G592" s="215">
        <v>-0.01</v>
      </c>
      <c r="H592" s="144"/>
      <c r="I592" s="198"/>
      <c r="J592" s="198"/>
      <c r="K592" s="215">
        <v>-0.01</v>
      </c>
      <c r="L592" s="198"/>
      <c r="M592" s="198"/>
      <c r="N592" s="198"/>
      <c r="O592" s="198"/>
      <c r="P592" s="198"/>
      <c r="Q592" s="198"/>
      <c r="R592" s="92"/>
      <c r="S592" s="92"/>
      <c r="T592" s="92"/>
      <c r="U592" s="92"/>
      <c r="V592" s="92"/>
      <c r="W592" s="92"/>
      <c r="X592" s="92"/>
      <c r="Y592" s="92"/>
      <c r="Z592" s="92"/>
      <c r="AA592" s="92"/>
      <c r="AB592" s="92"/>
      <c r="AC592" s="92"/>
      <c r="AD592" s="92"/>
      <c r="AE592" s="92"/>
    </row>
    <row r="593" spans="1:31" hidden="1">
      <c r="A593" s="200" t="s">
        <v>205</v>
      </c>
      <c r="B593" s="145"/>
      <c r="C593" s="197">
        <v>7</v>
      </c>
      <c r="D593" s="169">
        <v>259</v>
      </c>
      <c r="E593" s="254"/>
      <c r="F593" s="198">
        <f>ROUND(D593*$C593*D592,0)</f>
        <v>-18</v>
      </c>
      <c r="G593" s="169">
        <f>$G$555</f>
        <v>264</v>
      </c>
      <c r="H593" s="143"/>
      <c r="I593" s="198">
        <f>ROUND(G593*C593*$G$592,0)</f>
        <v>-18</v>
      </c>
      <c r="J593" s="198"/>
      <c r="K593" s="169">
        <f>$K$555</f>
        <v>268</v>
      </c>
      <c r="L593" s="198"/>
      <c r="M593" s="198">
        <f>ROUND(K593*C593*$K$592,0)</f>
        <v>-19</v>
      </c>
      <c r="N593" s="198"/>
      <c r="O593" s="198"/>
      <c r="P593" s="198"/>
      <c r="Q593" s="198"/>
      <c r="R593" s="92"/>
      <c r="S593" s="92"/>
      <c r="T593" s="92"/>
      <c r="U593" s="92"/>
      <c r="V593" s="92"/>
      <c r="W593" s="92"/>
      <c r="X593" s="92"/>
      <c r="Y593" s="92"/>
      <c r="Z593" s="92"/>
      <c r="AA593" s="92"/>
      <c r="AB593" s="92"/>
      <c r="AC593" s="92"/>
      <c r="AD593" s="92"/>
      <c r="AE593" s="92"/>
    </row>
    <row r="594" spans="1:31" hidden="1">
      <c r="A594" s="200" t="s">
        <v>206</v>
      </c>
      <c r="B594" s="144"/>
      <c r="C594" s="197">
        <v>40.89999999999997</v>
      </c>
      <c r="D594" s="169">
        <v>96</v>
      </c>
      <c r="E594" s="254"/>
      <c r="F594" s="198">
        <f>ROUND(D594*$C594*D592,0)</f>
        <v>-39</v>
      </c>
      <c r="G594" s="169">
        <f>$G$556</f>
        <v>98</v>
      </c>
      <c r="H594" s="143"/>
      <c r="I594" s="198">
        <f t="shared" ref="I594:I599" si="79">ROUND(G594*C594*$G$592,0)</f>
        <v>-40</v>
      </c>
      <c r="J594" s="198"/>
      <c r="K594" s="169">
        <f>$K$556</f>
        <v>100</v>
      </c>
      <c r="L594" s="198"/>
      <c r="M594" s="198">
        <f t="shared" ref="M594:M599" si="80">ROUND(K594*C594*$K$592,0)</f>
        <v>-41</v>
      </c>
      <c r="N594" s="198"/>
      <c r="O594" s="198"/>
      <c r="P594" s="198"/>
      <c r="Q594" s="198"/>
      <c r="R594" s="92"/>
      <c r="S594" s="92"/>
      <c r="T594" s="92"/>
      <c r="U594" s="92"/>
      <c r="V594" s="92"/>
      <c r="W594" s="92"/>
      <c r="X594" s="92"/>
      <c r="Y594" s="92"/>
      <c r="Z594" s="92"/>
      <c r="AA594" s="92"/>
      <c r="AB594" s="92"/>
      <c r="AC594" s="92"/>
      <c r="AD594" s="92"/>
      <c r="AE594" s="92"/>
    </row>
    <row r="595" spans="1:31" hidden="1">
      <c r="A595" s="200" t="s">
        <v>207</v>
      </c>
      <c r="B595" s="144"/>
      <c r="C595" s="197">
        <v>71.866666666666703</v>
      </c>
      <c r="D595" s="169">
        <v>192</v>
      </c>
      <c r="E595" s="265"/>
      <c r="F595" s="198">
        <f>ROUND(D595*$C595*D592,0)</f>
        <v>-138</v>
      </c>
      <c r="G595" s="169">
        <f>$G$557</f>
        <v>195</v>
      </c>
      <c r="H595" s="266"/>
      <c r="I595" s="198">
        <f t="shared" si="79"/>
        <v>-140</v>
      </c>
      <c r="J595" s="198"/>
      <c r="K595" s="169">
        <f>$K$557</f>
        <v>200</v>
      </c>
      <c r="L595" s="198"/>
      <c r="M595" s="198">
        <f t="shared" si="80"/>
        <v>-144</v>
      </c>
      <c r="N595" s="198"/>
      <c r="O595" s="198"/>
      <c r="P595" s="198"/>
      <c r="Q595" s="198"/>
      <c r="R595" s="92"/>
      <c r="S595" s="92"/>
      <c r="T595" s="92"/>
      <c r="U595" s="92"/>
      <c r="V595" s="92"/>
      <c r="W595" s="92"/>
      <c r="X595" s="92"/>
      <c r="Y595" s="92"/>
      <c r="Z595" s="92"/>
      <c r="AA595" s="92"/>
      <c r="AB595" s="92"/>
      <c r="AC595" s="92"/>
      <c r="AD595" s="92"/>
      <c r="AE595" s="92"/>
    </row>
    <row r="596" spans="1:31" hidden="1">
      <c r="A596" s="200" t="s">
        <v>206</v>
      </c>
      <c r="B596" s="144"/>
      <c r="C596" s="197">
        <v>6443</v>
      </c>
      <c r="D596" s="169">
        <v>1.7</v>
      </c>
      <c r="E596" s="254"/>
      <c r="F596" s="198">
        <f>ROUND(D596*$C596*D592,0)</f>
        <v>-110</v>
      </c>
      <c r="G596" s="169">
        <f>$G$558</f>
        <v>1.79</v>
      </c>
      <c r="H596" s="143"/>
      <c r="I596" s="198">
        <f t="shared" si="79"/>
        <v>-115</v>
      </c>
      <c r="J596" s="198"/>
      <c r="K596" s="169">
        <f>$K$558</f>
        <v>1.83</v>
      </c>
      <c r="L596" s="198"/>
      <c r="M596" s="198">
        <f t="shared" si="80"/>
        <v>-118</v>
      </c>
      <c r="N596" s="198"/>
      <c r="O596" s="198"/>
      <c r="P596" s="198"/>
      <c r="Q596" s="198"/>
      <c r="R596" s="92"/>
      <c r="S596" s="92"/>
      <c r="T596" s="92"/>
      <c r="U596" s="92"/>
      <c r="V596" s="92"/>
      <c r="W596" s="92"/>
      <c r="X596" s="92"/>
      <c r="Y596" s="92"/>
      <c r="Z596" s="92"/>
      <c r="AA596" s="92"/>
      <c r="AB596" s="92"/>
      <c r="AC596" s="92"/>
      <c r="AD596" s="92"/>
      <c r="AE596" s="92"/>
    </row>
    <row r="597" spans="1:31" hidden="1">
      <c r="A597" s="200" t="s">
        <v>207</v>
      </c>
      <c r="B597" s="144"/>
      <c r="C597" s="197">
        <v>44991</v>
      </c>
      <c r="D597" s="169">
        <v>1.39</v>
      </c>
      <c r="E597" s="254" t="s">
        <v>10</v>
      </c>
      <c r="F597" s="198">
        <f>ROUND(D597*$C597*D592,0)</f>
        <v>-625</v>
      </c>
      <c r="G597" s="169">
        <f>$G$559</f>
        <v>1.46</v>
      </c>
      <c r="H597" s="143"/>
      <c r="I597" s="198">
        <f t="shared" si="79"/>
        <v>-657</v>
      </c>
      <c r="J597" s="198"/>
      <c r="K597" s="169">
        <f>$K$559</f>
        <v>1.5</v>
      </c>
      <c r="L597" s="198"/>
      <c r="M597" s="198">
        <f t="shared" si="80"/>
        <v>-675</v>
      </c>
      <c r="N597" s="198"/>
      <c r="O597" s="198"/>
      <c r="P597" s="198"/>
      <c r="Q597" s="198"/>
      <c r="R597" s="92"/>
      <c r="S597" s="92"/>
      <c r="T597" s="92"/>
      <c r="U597" s="92"/>
      <c r="V597" s="92"/>
      <c r="W597" s="92"/>
      <c r="X597" s="92"/>
      <c r="Y597" s="92"/>
      <c r="Z597" s="92"/>
      <c r="AA597" s="92"/>
      <c r="AB597" s="92"/>
      <c r="AC597" s="92"/>
      <c r="AD597" s="92"/>
      <c r="AE597" s="92"/>
    </row>
    <row r="598" spans="1:31" hidden="1">
      <c r="A598" s="133" t="s">
        <v>209</v>
      </c>
      <c r="B598" s="144"/>
      <c r="C598" s="197">
        <v>34590</v>
      </c>
      <c r="D598" s="169">
        <v>4.4400000000000004</v>
      </c>
      <c r="E598" s="254" t="s">
        <v>10</v>
      </c>
      <c r="F598" s="198">
        <f>ROUND(D598*$C598*D592,0)</f>
        <v>-1536</v>
      </c>
      <c r="G598" s="169">
        <f>$G$560</f>
        <v>5.47</v>
      </c>
      <c r="H598" s="143"/>
      <c r="I598" s="198">
        <f t="shared" si="79"/>
        <v>-1892</v>
      </c>
      <c r="J598" s="198"/>
      <c r="K598" s="169">
        <f>$K$560</f>
        <v>5.6</v>
      </c>
      <c r="L598" s="198"/>
      <c r="M598" s="198">
        <f t="shared" si="80"/>
        <v>-1937</v>
      </c>
      <c r="N598" s="198"/>
      <c r="O598" s="198"/>
      <c r="P598" s="198"/>
      <c r="Q598" s="198"/>
      <c r="R598" s="92"/>
      <c r="S598" s="92"/>
      <c r="T598" s="92"/>
      <c r="U598" s="92"/>
      <c r="V598" s="92"/>
      <c r="W598" s="92"/>
      <c r="X598" s="92"/>
      <c r="Y598" s="92"/>
      <c r="Z598" s="92"/>
      <c r="AA598" s="92"/>
      <c r="AB598" s="92"/>
      <c r="AC598" s="92"/>
      <c r="AD598" s="92"/>
      <c r="AE598" s="92"/>
    </row>
    <row r="599" spans="1:31" hidden="1">
      <c r="A599" s="133" t="s">
        <v>225</v>
      </c>
      <c r="B599" s="144"/>
      <c r="C599" s="197">
        <v>307</v>
      </c>
      <c r="D599" s="169">
        <v>4.4400000000000004</v>
      </c>
      <c r="E599" s="254" t="s">
        <v>10</v>
      </c>
      <c r="F599" s="198">
        <f>ROUND(D599*$C599*D592,0)</f>
        <v>-14</v>
      </c>
      <c r="G599" s="169">
        <f>$G$561</f>
        <v>5.47</v>
      </c>
      <c r="H599" s="143"/>
      <c r="I599" s="198">
        <f t="shared" si="79"/>
        <v>-17</v>
      </c>
      <c r="J599" s="198"/>
      <c r="K599" s="169">
        <f>$K$561</f>
        <v>5.6</v>
      </c>
      <c r="L599" s="198"/>
      <c r="M599" s="198">
        <f t="shared" si="80"/>
        <v>-17</v>
      </c>
      <c r="N599" s="198"/>
      <c r="O599" s="198"/>
      <c r="P599" s="198"/>
      <c r="Q599" s="198"/>
      <c r="R599" s="92"/>
      <c r="S599" s="92"/>
      <c r="T599" s="92"/>
      <c r="U599" s="92"/>
      <c r="V599" s="92"/>
      <c r="W599" s="92"/>
      <c r="X599" s="92"/>
      <c r="Y599" s="92"/>
      <c r="Z599" s="92"/>
      <c r="AA599" s="92"/>
      <c r="AB599" s="92"/>
      <c r="AC599" s="92"/>
      <c r="AD599" s="92"/>
      <c r="AE599" s="92"/>
    </row>
    <row r="600" spans="1:31" hidden="1">
      <c r="A600" s="200" t="s">
        <v>211</v>
      </c>
      <c r="B600" s="144"/>
      <c r="C600" s="197">
        <v>4148839.9999999972</v>
      </c>
      <c r="D600" s="267">
        <v>5.2939999999999996</v>
      </c>
      <c r="E600" s="198" t="s">
        <v>144</v>
      </c>
      <c r="F600" s="198">
        <f>ROUND(D600*$C600/100*D592,0)</f>
        <v>-2196</v>
      </c>
      <c r="G600" s="267">
        <f>$G$562</f>
        <v>5.7730000000000006</v>
      </c>
      <c r="H600" s="200" t="s">
        <v>144</v>
      </c>
      <c r="I600" s="198">
        <f>ROUND(G600*C600/100*$G$592,0)</f>
        <v>-2395</v>
      </c>
      <c r="J600" s="198"/>
      <c r="K600" s="267">
        <f>$K$562</f>
        <v>5.9119999999999999</v>
      </c>
      <c r="L600" s="198"/>
      <c r="M600" s="198">
        <f>ROUND(K600*C600/100*$K$592,0)</f>
        <v>-2453</v>
      </c>
      <c r="N600" s="198"/>
      <c r="O600" s="198"/>
      <c r="P600" s="198"/>
      <c r="Q600" s="198"/>
      <c r="R600" s="92"/>
      <c r="S600" s="92"/>
      <c r="T600" s="92"/>
      <c r="U600" s="92"/>
      <c r="V600" s="92"/>
      <c r="W600" s="92"/>
      <c r="X600" s="92"/>
      <c r="Y600" s="92"/>
      <c r="Z600" s="92"/>
      <c r="AA600" s="92"/>
      <c r="AB600" s="92"/>
      <c r="AC600" s="92"/>
      <c r="AD600" s="92"/>
      <c r="AE600" s="92"/>
    </row>
    <row r="601" spans="1:31" hidden="1">
      <c r="A601" s="200" t="s">
        <v>178</v>
      </c>
      <c r="B601" s="144"/>
      <c r="C601" s="197">
        <v>8404540.0000000037</v>
      </c>
      <c r="D601" s="267">
        <v>4.8520000000000003</v>
      </c>
      <c r="E601" s="198" t="s">
        <v>144</v>
      </c>
      <c r="F601" s="198">
        <f>ROUND(D601*$C601/100*D592,0)</f>
        <v>-4078</v>
      </c>
      <c r="G601" s="267">
        <f>$G$563</f>
        <v>5.2879999999999994</v>
      </c>
      <c r="H601" s="200" t="s">
        <v>144</v>
      </c>
      <c r="I601" s="198">
        <f>ROUND(G601*C601/100*$G$592,0)</f>
        <v>-4444</v>
      </c>
      <c r="J601" s="198"/>
      <c r="K601" s="267">
        <f>$K$563</f>
        <v>5.41</v>
      </c>
      <c r="L601" s="198"/>
      <c r="M601" s="198">
        <f>ROUND(K601*C601/100*$K$592,0)</f>
        <v>-4547</v>
      </c>
      <c r="N601" s="198"/>
      <c r="O601" s="198"/>
      <c r="P601" s="198"/>
      <c r="Q601" s="198"/>
      <c r="R601" s="92"/>
      <c r="S601" s="92"/>
      <c r="T601" s="92"/>
      <c r="U601" s="92"/>
      <c r="V601" s="92"/>
      <c r="W601" s="92"/>
      <c r="X601" s="92"/>
      <c r="Y601" s="92"/>
      <c r="Z601" s="92"/>
      <c r="AA601" s="92"/>
      <c r="AB601" s="92"/>
      <c r="AC601" s="92"/>
      <c r="AD601" s="92"/>
      <c r="AE601" s="92"/>
    </row>
    <row r="602" spans="1:31" hidden="1">
      <c r="A602" s="200" t="s">
        <v>179</v>
      </c>
      <c r="B602" s="144"/>
      <c r="C602" s="197">
        <v>7796.8333333333294</v>
      </c>
      <c r="D602" s="268">
        <v>56</v>
      </c>
      <c r="E602" s="198" t="s">
        <v>144</v>
      </c>
      <c r="F602" s="198">
        <f>ROUND(D602*$C602/100*D592,0)</f>
        <v>-44</v>
      </c>
      <c r="G602" s="268">
        <f>$G$564</f>
        <v>57</v>
      </c>
      <c r="H602" s="200" t="s">
        <v>144</v>
      </c>
      <c r="I602" s="198">
        <f>ROUND(G602*C602/100*$G$592,0)</f>
        <v>-44</v>
      </c>
      <c r="J602" s="198"/>
      <c r="K602" s="268">
        <f>$K$564</f>
        <v>58</v>
      </c>
      <c r="L602" s="198"/>
      <c r="M602" s="198">
        <f>ROUND(K602*C602/100*$K$592,0)</f>
        <v>-45</v>
      </c>
      <c r="N602" s="198"/>
      <c r="O602" s="198"/>
      <c r="P602" s="198"/>
      <c r="Q602" s="198"/>
      <c r="R602" s="92"/>
      <c r="S602" s="92"/>
      <c r="T602" s="92"/>
      <c r="U602" s="92"/>
      <c r="V602" s="92"/>
      <c r="W602" s="92"/>
      <c r="X602" s="92"/>
      <c r="Y602" s="92"/>
      <c r="Z602" s="92"/>
      <c r="AA602" s="92"/>
      <c r="AB602" s="92"/>
      <c r="AC602" s="92"/>
      <c r="AD602" s="92"/>
      <c r="AE602" s="92"/>
    </row>
    <row r="603" spans="1:31" hidden="1">
      <c r="A603" s="200" t="s">
        <v>228</v>
      </c>
      <c r="B603" s="144"/>
      <c r="C603" s="197">
        <v>119.76666666666668</v>
      </c>
      <c r="D603" s="154">
        <v>60</v>
      </c>
      <c r="E603" s="254" t="s">
        <v>10</v>
      </c>
      <c r="F603" s="198">
        <f>ROUND(D603*$C603,0)</f>
        <v>7186</v>
      </c>
      <c r="G603" s="154">
        <f>$G$565</f>
        <v>60</v>
      </c>
      <c r="H603" s="144"/>
      <c r="I603" s="198">
        <f>ROUND(G603*C603,0)</f>
        <v>7186</v>
      </c>
      <c r="J603" s="198"/>
      <c r="K603" s="154">
        <f>$K$565</f>
        <v>60</v>
      </c>
      <c r="L603" s="198"/>
      <c r="M603" s="198">
        <f>ROUND(K603*C603,0)</f>
        <v>7186</v>
      </c>
      <c r="N603" s="198"/>
      <c r="O603" s="198"/>
      <c r="P603" s="198"/>
      <c r="Q603" s="198"/>
      <c r="R603" s="92"/>
      <c r="S603" s="92"/>
      <c r="T603" s="92"/>
      <c r="U603" s="92"/>
      <c r="V603" s="92"/>
      <c r="W603" s="92"/>
      <c r="X603" s="92"/>
      <c r="Y603" s="92"/>
      <c r="Z603" s="92"/>
      <c r="AA603" s="92"/>
      <c r="AB603" s="92"/>
      <c r="AC603" s="92"/>
      <c r="AD603" s="92"/>
      <c r="AE603" s="92"/>
    </row>
    <row r="604" spans="1:31" hidden="1">
      <c r="A604" s="200" t="s">
        <v>229</v>
      </c>
      <c r="B604" s="182"/>
      <c r="C604" s="197">
        <v>51494</v>
      </c>
      <c r="D604" s="223">
        <v>-30</v>
      </c>
      <c r="E604" s="198" t="s">
        <v>144</v>
      </c>
      <c r="F604" s="198">
        <f>ROUND(D604*$C604/100,0)</f>
        <v>-15448</v>
      </c>
      <c r="G604" s="223">
        <f>$G$566</f>
        <v>-30</v>
      </c>
      <c r="H604" s="198" t="s">
        <v>144</v>
      </c>
      <c r="I604" s="198">
        <f>-ROUND(G604*C604*$G$592,0)</f>
        <v>-15448</v>
      </c>
      <c r="J604" s="198"/>
      <c r="K604" s="223">
        <f>$K$566</f>
        <v>-30</v>
      </c>
      <c r="L604" s="198"/>
      <c r="M604" s="198">
        <f>-ROUND(K604*C604*$K$592,0)</f>
        <v>-15448</v>
      </c>
      <c r="N604" s="198"/>
      <c r="O604" s="198"/>
      <c r="P604" s="198"/>
      <c r="Q604" s="198"/>
      <c r="R604" s="92"/>
      <c r="S604" s="92"/>
      <c r="T604" s="92"/>
      <c r="U604" s="92"/>
      <c r="V604" s="92"/>
      <c r="W604" s="92"/>
      <c r="X604" s="92"/>
      <c r="Y604" s="92"/>
      <c r="Z604" s="92"/>
      <c r="AA604" s="92"/>
      <c r="AB604" s="92"/>
      <c r="AC604" s="92"/>
      <c r="AD604" s="92"/>
      <c r="AE604" s="92"/>
    </row>
    <row r="605" spans="1:31" hidden="1">
      <c r="A605" s="144" t="s">
        <v>157</v>
      </c>
      <c r="B605" s="184"/>
      <c r="C605" s="197">
        <f>SUM(C589:C590)</f>
        <v>817313563.814906</v>
      </c>
      <c r="D605" s="208"/>
      <c r="E605" s="113"/>
      <c r="F605" s="113">
        <f>SUM(F579:F604)</f>
        <v>57837429</v>
      </c>
      <c r="G605" s="208"/>
      <c r="H605" s="144"/>
      <c r="I605" s="113">
        <f>SUM(I579:I604)</f>
        <v>64219476</v>
      </c>
      <c r="J605" s="113"/>
      <c r="K605" s="242"/>
      <c r="L605" s="113"/>
      <c r="M605" s="113">
        <f>SUM(M579:M604)</f>
        <v>65737617</v>
      </c>
      <c r="N605" s="113"/>
      <c r="O605" s="113"/>
      <c r="P605" s="113"/>
      <c r="Q605" s="113"/>
      <c r="R605" s="92"/>
      <c r="S605" s="92"/>
      <c r="T605" s="92"/>
      <c r="U605" s="92"/>
      <c r="V605" s="92"/>
      <c r="W605" s="92"/>
      <c r="X605" s="92"/>
      <c r="Y605" s="92"/>
      <c r="Z605" s="92"/>
      <c r="AA605" s="92"/>
      <c r="AB605" s="92"/>
      <c r="AC605" s="92"/>
      <c r="AD605" s="92"/>
      <c r="AE605" s="92"/>
    </row>
    <row r="606" spans="1:31" hidden="1">
      <c r="A606" s="144" t="s">
        <v>128</v>
      </c>
      <c r="B606" s="144"/>
      <c r="C606" s="241">
        <v>5770845.7835495584</v>
      </c>
      <c r="D606" s="133"/>
      <c r="E606" s="133"/>
      <c r="F606" s="186">
        <f>I606</f>
        <v>500452.88870847702</v>
      </c>
      <c r="G606" s="133"/>
      <c r="H606" s="133"/>
      <c r="I606" s="186">
        <v>500452.88870847702</v>
      </c>
      <c r="J606" s="131"/>
      <c r="K606" s="188"/>
      <c r="L606" s="131"/>
      <c r="M606" s="186">
        <v>500452.88870847702</v>
      </c>
      <c r="N606" s="131"/>
      <c r="O606" s="131"/>
      <c r="P606" s="131"/>
      <c r="Q606" s="131"/>
      <c r="R606" s="92"/>
      <c r="S606" s="92"/>
      <c r="T606" s="92"/>
      <c r="U606" s="92"/>
      <c r="V606" s="92"/>
      <c r="W606" s="92"/>
      <c r="X606" s="92"/>
      <c r="Y606" s="92"/>
      <c r="Z606" s="92"/>
      <c r="AA606" s="92"/>
      <c r="AB606" s="92"/>
      <c r="AC606" s="92"/>
      <c r="AD606" s="92"/>
      <c r="AE606" s="92"/>
    </row>
    <row r="607" spans="1:31" ht="16.5" hidden="1" thickBot="1">
      <c r="A607" s="144" t="s">
        <v>158</v>
      </c>
      <c r="B607" s="144"/>
      <c r="C607" s="255">
        <f>SUM(C605)+C606</f>
        <v>823084409.59845555</v>
      </c>
      <c r="D607" s="239"/>
      <c r="E607" s="228"/>
      <c r="F607" s="229">
        <f>F605+F606</f>
        <v>58337881.88870848</v>
      </c>
      <c r="G607" s="239"/>
      <c r="H607" s="230"/>
      <c r="I607" s="229">
        <f>I605+I606</f>
        <v>64719928.88870848</v>
      </c>
      <c r="J607" s="229"/>
      <c r="K607" s="239"/>
      <c r="L607" s="229"/>
      <c r="M607" s="229">
        <f>M605+M606</f>
        <v>66238069.88870848</v>
      </c>
      <c r="N607" s="229"/>
      <c r="O607" s="229"/>
      <c r="P607" s="229"/>
      <c r="Q607" s="229"/>
      <c r="R607" s="92"/>
      <c r="S607" s="92"/>
      <c r="T607" s="92"/>
      <c r="U607" s="92"/>
      <c r="V607" s="92"/>
      <c r="W607" s="92"/>
      <c r="X607" s="92"/>
      <c r="Y607" s="92"/>
      <c r="Z607" s="92"/>
      <c r="AA607" s="92"/>
      <c r="AB607" s="92"/>
      <c r="AC607" s="92"/>
      <c r="AD607" s="92"/>
      <c r="AE607" s="92"/>
    </row>
    <row r="608" spans="1:31" hidden="1">
      <c r="A608" s="144"/>
      <c r="B608" s="144"/>
      <c r="C608" s="145"/>
      <c r="D608" s="222" t="s">
        <v>10</v>
      </c>
      <c r="E608" s="113"/>
      <c r="F608" s="113"/>
      <c r="G608" s="222" t="s">
        <v>10</v>
      </c>
      <c r="H608" s="144"/>
      <c r="I608" s="113"/>
      <c r="J608" s="113"/>
      <c r="K608" s="155" t="s">
        <v>10</v>
      </c>
      <c r="L608" s="113"/>
      <c r="M608" s="113"/>
      <c r="N608" s="113"/>
      <c r="O608" s="113"/>
      <c r="P608" s="113"/>
      <c r="Q608" s="113"/>
      <c r="R608" s="92"/>
      <c r="S608" s="92"/>
      <c r="T608" s="92"/>
      <c r="U608" s="92"/>
      <c r="V608" s="92"/>
      <c r="W608" s="92"/>
      <c r="X608" s="92"/>
      <c r="Y608" s="92"/>
      <c r="Z608" s="92"/>
      <c r="AA608" s="92"/>
      <c r="AB608" s="92"/>
      <c r="AC608" s="92"/>
      <c r="AD608" s="92"/>
      <c r="AE608" s="92"/>
    </row>
    <row r="609" spans="1:31" hidden="1">
      <c r="A609" s="143" t="s">
        <v>222</v>
      </c>
      <c r="B609" s="144"/>
      <c r="C609" s="144"/>
      <c r="D609" s="113"/>
      <c r="E609" s="113"/>
      <c r="F609" s="144" t="s">
        <v>10</v>
      </c>
      <c r="G609" s="113"/>
      <c r="H609" s="144"/>
      <c r="I609" s="144"/>
      <c r="J609" s="144"/>
      <c r="K609" s="113"/>
      <c r="L609" s="144"/>
      <c r="M609" s="144"/>
      <c r="N609" s="144"/>
      <c r="O609" s="144"/>
      <c r="P609" s="144"/>
      <c r="Q609" s="144"/>
      <c r="R609" s="92"/>
      <c r="S609" s="92"/>
      <c r="T609" s="92"/>
      <c r="U609" s="92"/>
      <c r="V609" s="92"/>
      <c r="W609" s="92"/>
      <c r="X609" s="92"/>
      <c r="Y609" s="92"/>
      <c r="Z609" s="92"/>
      <c r="AA609" s="92"/>
      <c r="AB609" s="92"/>
      <c r="AC609" s="92"/>
      <c r="AD609" s="92"/>
      <c r="AE609" s="92"/>
    </row>
    <row r="610" spans="1:31" hidden="1">
      <c r="A610" s="133" t="s">
        <v>231</v>
      </c>
      <c r="B610" s="144"/>
      <c r="C610" s="144"/>
      <c r="D610" s="113"/>
      <c r="E610" s="113"/>
      <c r="F610" s="144"/>
      <c r="G610" s="113"/>
      <c r="H610" s="144"/>
      <c r="I610" s="144"/>
      <c r="J610" s="144"/>
      <c r="K610" s="113"/>
      <c r="L610" s="144"/>
      <c r="M610" s="144"/>
      <c r="N610" s="144"/>
      <c r="O610" s="144"/>
      <c r="P610" s="144"/>
      <c r="Q610" s="144"/>
      <c r="R610" s="92"/>
      <c r="S610" s="92"/>
      <c r="T610" s="92"/>
      <c r="U610" s="92"/>
      <c r="V610" s="92"/>
      <c r="W610" s="92"/>
      <c r="X610" s="92"/>
      <c r="Y610" s="92"/>
      <c r="Z610" s="92"/>
      <c r="AA610" s="92"/>
      <c r="AB610" s="92"/>
      <c r="AC610" s="92"/>
      <c r="AD610" s="92"/>
      <c r="AE610" s="92"/>
    </row>
    <row r="611" spans="1:31" hidden="1">
      <c r="A611" s="200"/>
      <c r="B611" s="144"/>
      <c r="C611" s="144"/>
      <c r="D611" s="113"/>
      <c r="E611" s="113"/>
      <c r="F611" s="144"/>
      <c r="G611" s="113"/>
      <c r="H611" s="144"/>
      <c r="I611" s="144"/>
      <c r="J611" s="144"/>
      <c r="K611" s="113"/>
      <c r="L611" s="144"/>
      <c r="M611" s="144"/>
      <c r="N611" s="144"/>
      <c r="O611" s="144"/>
      <c r="P611" s="144"/>
      <c r="Q611" s="144"/>
      <c r="R611" s="92"/>
      <c r="S611" s="92"/>
      <c r="T611" s="92"/>
      <c r="U611" s="92"/>
      <c r="V611" s="92"/>
      <c r="W611" s="92"/>
      <c r="X611" s="92"/>
      <c r="Y611" s="92"/>
      <c r="Z611" s="92"/>
      <c r="AA611" s="92"/>
      <c r="AB611" s="92"/>
      <c r="AC611" s="92"/>
      <c r="AD611" s="92"/>
      <c r="AE611" s="92"/>
    </row>
    <row r="612" spans="1:31" hidden="1">
      <c r="A612" s="200" t="s">
        <v>173</v>
      </c>
      <c r="B612" s="145"/>
      <c r="C612" s="197"/>
      <c r="D612" s="113"/>
      <c r="E612" s="113"/>
      <c r="F612" s="144"/>
      <c r="G612" s="113"/>
      <c r="H612" s="144"/>
      <c r="I612" s="144"/>
      <c r="J612" s="144"/>
      <c r="K612" s="113"/>
      <c r="L612" s="144"/>
      <c r="M612" s="144"/>
      <c r="N612" s="144"/>
      <c r="O612" s="144"/>
      <c r="P612" s="144"/>
      <c r="Q612" s="144"/>
      <c r="R612" s="92"/>
      <c r="S612" s="92"/>
      <c r="T612" s="92"/>
      <c r="U612" s="92"/>
      <c r="V612" s="92"/>
      <c r="W612" s="92"/>
      <c r="X612" s="92"/>
      <c r="Y612" s="92"/>
      <c r="Z612" s="92"/>
      <c r="AA612" s="92"/>
      <c r="AB612" s="92"/>
      <c r="AC612" s="92"/>
      <c r="AD612" s="92"/>
      <c r="AE612" s="92"/>
    </row>
    <row r="613" spans="1:31" hidden="1">
      <c r="A613" s="200" t="s">
        <v>205</v>
      </c>
      <c r="B613" s="144"/>
      <c r="C613" s="197">
        <v>24.6</v>
      </c>
      <c r="D613" s="154">
        <v>259</v>
      </c>
      <c r="E613" s="200"/>
      <c r="F613" s="198">
        <f>ROUND(D613*$C613,0)</f>
        <v>6371</v>
      </c>
      <c r="G613" s="154">
        <f>$G$537</f>
        <v>264</v>
      </c>
      <c r="H613" s="200"/>
      <c r="I613" s="198">
        <f>ROUND(G613*C613,0)</f>
        <v>6494</v>
      </c>
      <c r="J613" s="198"/>
      <c r="K613" s="154">
        <f>$K$537</f>
        <v>268</v>
      </c>
      <c r="L613" s="198"/>
      <c r="M613" s="198">
        <f>ROUND(K613*C613,0)</f>
        <v>6593</v>
      </c>
      <c r="N613" s="198"/>
      <c r="O613" s="198"/>
      <c r="P613" s="198"/>
      <c r="Q613" s="198"/>
      <c r="R613" s="92"/>
      <c r="S613" s="92"/>
      <c r="T613" s="92"/>
      <c r="U613" s="92"/>
      <c r="V613" s="92"/>
      <c r="W613" s="92"/>
      <c r="X613" s="92"/>
      <c r="Y613" s="92"/>
      <c r="Z613" s="92"/>
      <c r="AA613" s="92"/>
      <c r="AB613" s="92"/>
      <c r="AC613" s="92"/>
      <c r="AD613" s="92"/>
      <c r="AE613" s="92"/>
    </row>
    <row r="614" spans="1:31" hidden="1">
      <c r="A614" s="200" t="s">
        <v>206</v>
      </c>
      <c r="B614" s="144"/>
      <c r="C614" s="197">
        <v>807.26666666666597</v>
      </c>
      <c r="D614" s="154">
        <v>96</v>
      </c>
      <c r="E614" s="200"/>
      <c r="F614" s="198">
        <f>ROUND(D614*$C614,0)</f>
        <v>77498</v>
      </c>
      <c r="G614" s="154">
        <f>$G$538</f>
        <v>98</v>
      </c>
      <c r="H614" s="200"/>
      <c r="I614" s="198">
        <f>ROUND(G614*C614,0)</f>
        <v>79112</v>
      </c>
      <c r="J614" s="198"/>
      <c r="K614" s="154">
        <f>$K$538</f>
        <v>100</v>
      </c>
      <c r="L614" s="198"/>
      <c r="M614" s="198">
        <f>ROUND(K614*C614,0)</f>
        <v>80727</v>
      </c>
      <c r="N614" s="198"/>
      <c r="O614" s="198"/>
      <c r="P614" s="198"/>
      <c r="Q614" s="198"/>
      <c r="R614" s="92"/>
      <c r="S614" s="92"/>
      <c r="T614" s="92"/>
      <c r="U614" s="92"/>
      <c r="V614" s="92"/>
      <c r="W614" s="92"/>
      <c r="X614" s="92"/>
      <c r="Y614" s="92"/>
      <c r="Z614" s="92"/>
      <c r="AA614" s="92"/>
      <c r="AB614" s="92"/>
      <c r="AC614" s="92"/>
      <c r="AD614" s="92"/>
      <c r="AE614" s="92"/>
    </row>
    <row r="615" spans="1:31" hidden="1">
      <c r="A615" s="200" t="s">
        <v>207</v>
      </c>
      <c r="B615" s="144"/>
      <c r="C615" s="197">
        <v>541.26666666666597</v>
      </c>
      <c r="D615" s="154">
        <v>192</v>
      </c>
      <c r="E615" s="203"/>
      <c r="F615" s="198">
        <f>ROUND(D615*$C615,0)</f>
        <v>103923</v>
      </c>
      <c r="G615" s="154">
        <f>$G$539</f>
        <v>195</v>
      </c>
      <c r="H615" s="203"/>
      <c r="I615" s="198">
        <f>ROUND(G615*C615,0)</f>
        <v>105547</v>
      </c>
      <c r="J615" s="198"/>
      <c r="K615" s="154">
        <f>$K$539</f>
        <v>200</v>
      </c>
      <c r="L615" s="198"/>
      <c r="M615" s="198">
        <f>ROUND(K615*C615,0)</f>
        <v>108253</v>
      </c>
      <c r="N615" s="198"/>
      <c r="O615" s="198"/>
      <c r="P615" s="198"/>
      <c r="Q615" s="198"/>
      <c r="R615" s="92"/>
      <c r="S615" s="92"/>
      <c r="T615" s="92"/>
      <c r="U615" s="92"/>
      <c r="V615" s="92"/>
      <c r="W615" s="92"/>
      <c r="X615" s="92"/>
      <c r="Y615" s="92"/>
      <c r="Z615" s="92"/>
      <c r="AA615" s="92"/>
      <c r="AB615" s="92"/>
      <c r="AC615" s="92"/>
      <c r="AD615" s="92"/>
      <c r="AE615" s="92"/>
    </row>
    <row r="616" spans="1:31" hidden="1">
      <c r="A616" s="200" t="s">
        <v>174</v>
      </c>
      <c r="B616" s="144"/>
      <c r="C616" s="197">
        <f>SUM(C613:C615)</f>
        <v>1373.1333333333318</v>
      </c>
      <c r="D616" s="154"/>
      <c r="E616" s="200"/>
      <c r="F616" s="198"/>
      <c r="G616" s="154"/>
      <c r="H616" s="200"/>
      <c r="I616" s="198"/>
      <c r="J616" s="198"/>
      <c r="K616" s="154"/>
      <c r="L616" s="198"/>
      <c r="M616" s="198"/>
      <c r="N616" s="198"/>
      <c r="O616" s="198"/>
      <c r="P616" s="198"/>
      <c r="Q616" s="198"/>
      <c r="R616" s="92"/>
      <c r="S616" s="92"/>
      <c r="T616" s="92"/>
      <c r="U616" s="92"/>
      <c r="V616" s="92"/>
      <c r="W616" s="92"/>
      <c r="X616" s="92"/>
      <c r="Y616" s="92"/>
      <c r="Z616" s="92"/>
      <c r="AA616" s="92"/>
      <c r="AB616" s="92"/>
      <c r="AC616" s="92"/>
      <c r="AD616" s="92"/>
      <c r="AE616" s="92"/>
    </row>
    <row r="617" spans="1:31" hidden="1">
      <c r="A617" s="200" t="s">
        <v>206</v>
      </c>
      <c r="B617" s="144"/>
      <c r="C617" s="197">
        <v>137328.5</v>
      </c>
      <c r="D617" s="154">
        <v>1.7</v>
      </c>
      <c r="E617" s="200" t="s">
        <v>10</v>
      </c>
      <c r="F617" s="198">
        <f>ROUND(D617*$C617,0)</f>
        <v>233458</v>
      </c>
      <c r="G617" s="154">
        <f>$G$541</f>
        <v>1.79</v>
      </c>
      <c r="H617" s="200" t="s">
        <v>10</v>
      </c>
      <c r="I617" s="198">
        <f t="shared" ref="I617:I618" si="81">ROUND(G617*C617,0)</f>
        <v>245818</v>
      </c>
      <c r="J617" s="198"/>
      <c r="K617" s="154">
        <f>$K$541</f>
        <v>1.83</v>
      </c>
      <c r="L617" s="198"/>
      <c r="M617" s="198">
        <f>ROUND(K617*C617,0)</f>
        <v>251311</v>
      </c>
      <c r="N617" s="198"/>
      <c r="O617" s="198"/>
      <c r="P617" s="198"/>
      <c r="Q617" s="198"/>
      <c r="R617" s="92"/>
      <c r="S617" s="92"/>
      <c r="T617" s="92"/>
      <c r="U617" s="92"/>
      <c r="V617" s="92"/>
      <c r="W617" s="92"/>
      <c r="X617" s="92"/>
      <c r="Y617" s="92"/>
      <c r="Z617" s="92"/>
      <c r="AA617" s="92"/>
      <c r="AB617" s="92"/>
      <c r="AC617" s="92"/>
      <c r="AD617" s="92"/>
      <c r="AE617" s="92"/>
    </row>
    <row r="618" spans="1:31" hidden="1">
      <c r="A618" s="200" t="s">
        <v>207</v>
      </c>
      <c r="B618" s="144"/>
      <c r="C618" s="197">
        <v>302902</v>
      </c>
      <c r="D618" s="154">
        <v>1.39</v>
      </c>
      <c r="E618" s="200" t="s">
        <v>10</v>
      </c>
      <c r="F618" s="198">
        <f>ROUND(D618*$C618,0)</f>
        <v>421034</v>
      </c>
      <c r="G618" s="154">
        <f>$G$542</f>
        <v>1.46</v>
      </c>
      <c r="H618" s="200" t="s">
        <v>10</v>
      </c>
      <c r="I618" s="198">
        <f t="shared" si="81"/>
        <v>442237</v>
      </c>
      <c r="J618" s="198"/>
      <c r="K618" s="154">
        <f>$K$542</f>
        <v>1.5</v>
      </c>
      <c r="L618" s="198"/>
      <c r="M618" s="198">
        <f>ROUND(K618*C618,0)</f>
        <v>454353</v>
      </c>
      <c r="N618" s="198"/>
      <c r="O618" s="198"/>
      <c r="P618" s="198"/>
      <c r="Q618" s="198"/>
      <c r="R618" s="92"/>
      <c r="S618" s="92"/>
      <c r="T618" s="92"/>
      <c r="U618" s="92"/>
      <c r="V618" s="92"/>
      <c r="W618" s="92"/>
      <c r="X618" s="92"/>
      <c r="Y618" s="92"/>
      <c r="Z618" s="92"/>
      <c r="AA618" s="92"/>
      <c r="AB618" s="92"/>
      <c r="AC618" s="92"/>
      <c r="AD618" s="92"/>
      <c r="AE618" s="92"/>
    </row>
    <row r="619" spans="1:31" hidden="1">
      <c r="A619" s="133" t="s">
        <v>208</v>
      </c>
      <c r="B619" s="144"/>
      <c r="C619" s="197"/>
      <c r="D619" s="169"/>
      <c r="E619" s="200"/>
      <c r="F619" s="198"/>
      <c r="G619" s="169"/>
      <c r="H619" s="200"/>
      <c r="I619" s="198"/>
      <c r="J619" s="198"/>
      <c r="K619" s="169"/>
      <c r="L619" s="198"/>
      <c r="M619" s="198"/>
      <c r="N619" s="198"/>
      <c r="O619" s="198"/>
      <c r="P619" s="198"/>
      <c r="Q619" s="198"/>
      <c r="R619" s="92"/>
      <c r="S619" s="92"/>
      <c r="T619" s="92"/>
      <c r="U619" s="92"/>
      <c r="V619" s="92"/>
      <c r="W619" s="92"/>
      <c r="X619" s="92"/>
      <c r="Y619" s="92"/>
      <c r="Z619" s="92"/>
      <c r="AA619" s="92"/>
      <c r="AB619" s="92"/>
      <c r="AC619" s="92"/>
      <c r="AD619" s="92"/>
      <c r="AE619" s="92"/>
    </row>
    <row r="620" spans="1:31" hidden="1">
      <c r="A620" s="133" t="s">
        <v>209</v>
      </c>
      <c r="B620" s="144"/>
      <c r="C620" s="197">
        <v>340651</v>
      </c>
      <c r="D620" s="154">
        <v>4.4400000000000004</v>
      </c>
      <c r="E620" s="200"/>
      <c r="F620" s="198">
        <f>ROUND(D620*$C620,0)</f>
        <v>1512490</v>
      </c>
      <c r="G620" s="154">
        <f>$G$544</f>
        <v>5.47</v>
      </c>
      <c r="H620" s="200"/>
      <c r="I620" s="198">
        <f t="shared" ref="I620:I621" si="82">ROUND(G620*C620,0)</f>
        <v>1863361</v>
      </c>
      <c r="J620" s="198"/>
      <c r="K620" s="154">
        <f>$K$544</f>
        <v>5.6</v>
      </c>
      <c r="L620" s="198"/>
      <c r="M620" s="198">
        <f>ROUND(K620*C620,0)</f>
        <v>1907646</v>
      </c>
      <c r="N620" s="198"/>
      <c r="O620" s="198"/>
      <c r="P620" s="198"/>
      <c r="Q620" s="198"/>
      <c r="R620" s="92"/>
      <c r="S620" s="92"/>
      <c r="T620" s="92"/>
      <c r="U620" s="92"/>
      <c r="V620" s="92"/>
      <c r="W620" s="92"/>
      <c r="X620" s="92"/>
      <c r="Y620" s="92"/>
      <c r="Z620" s="92"/>
      <c r="AA620" s="92"/>
      <c r="AB620" s="92"/>
      <c r="AC620" s="92"/>
      <c r="AD620" s="92"/>
      <c r="AE620" s="92"/>
    </row>
    <row r="621" spans="1:31" hidden="1">
      <c r="A621" s="133" t="s">
        <v>225</v>
      </c>
      <c r="B621" s="144"/>
      <c r="C621" s="197">
        <v>17.5</v>
      </c>
      <c r="D621" s="258">
        <v>4.4400000000000004</v>
      </c>
      <c r="E621" s="200"/>
      <c r="F621" s="198">
        <f>ROUND(D621*$C621,0)</f>
        <v>78</v>
      </c>
      <c r="G621" s="154">
        <f>$G$545</f>
        <v>5.47</v>
      </c>
      <c r="H621" s="200"/>
      <c r="I621" s="198">
        <f t="shared" si="82"/>
        <v>96</v>
      </c>
      <c r="J621" s="198"/>
      <c r="K621" s="154">
        <f>$K$545</f>
        <v>5.6</v>
      </c>
      <c r="L621" s="198"/>
      <c r="M621" s="198">
        <f>ROUND(K621*C621,0)</f>
        <v>98</v>
      </c>
      <c r="N621" s="198"/>
      <c r="O621" s="198"/>
      <c r="P621" s="198"/>
      <c r="Q621" s="198"/>
      <c r="R621" s="92"/>
      <c r="S621" s="92"/>
      <c r="T621" s="92"/>
      <c r="U621" s="92"/>
      <c r="V621" s="92"/>
      <c r="W621" s="92"/>
      <c r="X621" s="92"/>
      <c r="Y621" s="92"/>
      <c r="Z621" s="92"/>
      <c r="AA621" s="92"/>
      <c r="AB621" s="92"/>
      <c r="AC621" s="92"/>
      <c r="AD621" s="92"/>
      <c r="AE621" s="92"/>
    </row>
    <row r="622" spans="1:31" hidden="1">
      <c r="A622" s="200" t="s">
        <v>210</v>
      </c>
      <c r="B622" s="144"/>
      <c r="C622" s="197"/>
      <c r="D622" s="154"/>
      <c r="E622" s="200"/>
      <c r="F622" s="198"/>
      <c r="G622" s="154"/>
      <c r="H622" s="200"/>
      <c r="I622" s="198"/>
      <c r="J622" s="198"/>
      <c r="K622" s="154"/>
      <c r="L622" s="198"/>
      <c r="M622" s="198"/>
      <c r="N622" s="198"/>
      <c r="O622" s="198"/>
      <c r="P622" s="198"/>
      <c r="Q622" s="198"/>
      <c r="R622" s="92"/>
      <c r="S622" s="92"/>
      <c r="T622" s="92"/>
      <c r="U622" s="92"/>
      <c r="V622" s="92"/>
      <c r="W622" s="92"/>
      <c r="X622" s="92"/>
      <c r="Y622" s="92"/>
      <c r="Z622" s="92"/>
      <c r="AA622" s="92"/>
      <c r="AB622" s="92"/>
      <c r="AC622" s="92"/>
      <c r="AD622" s="92"/>
      <c r="AE622" s="92"/>
    </row>
    <row r="623" spans="1:31" hidden="1">
      <c r="A623" s="200" t="s">
        <v>211</v>
      </c>
      <c r="B623" s="144"/>
      <c r="C623" s="197">
        <v>41625753.333333328</v>
      </c>
      <c r="D623" s="270">
        <v>5.2919999999999998</v>
      </c>
      <c r="E623" s="200" t="s">
        <v>144</v>
      </c>
      <c r="F623" s="198">
        <f>ROUND(D623*$C623/100,0)</f>
        <v>2202835</v>
      </c>
      <c r="G623" s="259">
        <f>$G$547</f>
        <v>5.7730000000000006</v>
      </c>
      <c r="H623" s="200" t="s">
        <v>144</v>
      </c>
      <c r="I623" s="198">
        <f>ROUND(G623*C623/100,0)</f>
        <v>2403055</v>
      </c>
      <c r="J623" s="198"/>
      <c r="K623" s="259">
        <f>$K$547</f>
        <v>5.9119999999999999</v>
      </c>
      <c r="L623" s="198"/>
      <c r="M623" s="198">
        <f>ROUND(K623*C623/100,0)</f>
        <v>2460915</v>
      </c>
      <c r="N623" s="198"/>
      <c r="O623" s="198"/>
      <c r="P623" s="198"/>
      <c r="Q623" s="198"/>
      <c r="R623" s="92"/>
      <c r="S623" s="92"/>
      <c r="T623" s="92"/>
      <c r="U623" s="92"/>
      <c r="V623" s="92"/>
      <c r="W623" s="92"/>
      <c r="X623" s="92"/>
      <c r="Y623" s="92"/>
      <c r="Z623" s="92"/>
      <c r="AA623" s="92"/>
      <c r="AB623" s="92"/>
      <c r="AC623" s="92"/>
      <c r="AD623" s="92"/>
      <c r="AE623" s="92"/>
    </row>
    <row r="624" spans="1:31" hidden="1">
      <c r="A624" s="200" t="s">
        <v>178</v>
      </c>
      <c r="B624" s="144"/>
      <c r="C624" s="197">
        <v>63576818.666666672</v>
      </c>
      <c r="D624" s="270">
        <v>4.8499999999999996</v>
      </c>
      <c r="E624" s="200" t="s">
        <v>144</v>
      </c>
      <c r="F624" s="198">
        <f>ROUND(D624*$C624/100,0)</f>
        <v>3083476</v>
      </c>
      <c r="G624" s="259">
        <f>$G$548</f>
        <v>5.2879999999999994</v>
      </c>
      <c r="H624" s="200" t="s">
        <v>144</v>
      </c>
      <c r="I624" s="198">
        <f t="shared" ref="I624:I625" si="83">ROUND(G624*C624/100,0)</f>
        <v>3361942</v>
      </c>
      <c r="J624" s="198"/>
      <c r="K624" s="259">
        <f>$K$548</f>
        <v>5.41</v>
      </c>
      <c r="L624" s="198"/>
      <c r="M624" s="198">
        <f>ROUND(K624*C624/100,0)</f>
        <v>3439506</v>
      </c>
      <c r="N624" s="198"/>
      <c r="O624" s="198"/>
      <c r="P624" s="198"/>
      <c r="Q624" s="198"/>
      <c r="R624" s="92"/>
      <c r="S624" s="92"/>
      <c r="T624" s="92"/>
      <c r="U624" s="92"/>
      <c r="V624" s="92"/>
      <c r="W624" s="92"/>
      <c r="X624" s="92"/>
      <c r="Y624" s="92"/>
      <c r="Z624" s="92"/>
      <c r="AA624" s="92"/>
      <c r="AB624" s="92"/>
      <c r="AC624" s="92"/>
      <c r="AD624" s="92"/>
      <c r="AE624" s="92"/>
    </row>
    <row r="625" spans="1:31" hidden="1">
      <c r="A625" s="200" t="s">
        <v>179</v>
      </c>
      <c r="B625" s="144"/>
      <c r="C625" s="197">
        <v>103480.49999999997</v>
      </c>
      <c r="D625" s="271">
        <v>56</v>
      </c>
      <c r="E625" s="200" t="s">
        <v>144</v>
      </c>
      <c r="F625" s="198">
        <f>ROUND(D625*$C625/100,0)</f>
        <v>57949</v>
      </c>
      <c r="G625" s="261">
        <f>$G$549</f>
        <v>57</v>
      </c>
      <c r="H625" s="200" t="s">
        <v>144</v>
      </c>
      <c r="I625" s="198">
        <f t="shared" si="83"/>
        <v>58984</v>
      </c>
      <c r="J625" s="198"/>
      <c r="K625" s="261">
        <f>$K$549</f>
        <v>58</v>
      </c>
      <c r="L625" s="198"/>
      <c r="M625" s="198">
        <f>ROUND(K625*C625/100,0)</f>
        <v>60019</v>
      </c>
      <c r="N625" s="198"/>
      <c r="O625" s="198"/>
      <c r="P625" s="198"/>
      <c r="Q625" s="198"/>
      <c r="R625" s="92"/>
      <c r="S625" s="92"/>
      <c r="T625" s="92"/>
      <c r="U625" s="92"/>
      <c r="V625" s="92"/>
      <c r="W625" s="92"/>
      <c r="X625" s="92"/>
      <c r="Y625" s="92"/>
      <c r="Z625" s="92"/>
      <c r="AA625" s="92"/>
      <c r="AB625" s="92"/>
      <c r="AC625" s="92"/>
      <c r="AD625" s="92"/>
      <c r="AE625" s="92"/>
    </row>
    <row r="626" spans="1:31" hidden="1">
      <c r="A626" s="249" t="s">
        <v>186</v>
      </c>
      <c r="B626" s="144"/>
      <c r="C626" s="197"/>
      <c r="D626" s="215">
        <v>-0.01</v>
      </c>
      <c r="E626" s="113"/>
      <c r="F626" s="198"/>
      <c r="G626" s="215">
        <v>-0.01</v>
      </c>
      <c r="H626" s="144"/>
      <c r="I626" s="198"/>
      <c r="J626" s="198"/>
      <c r="K626" s="215">
        <v>-0.01</v>
      </c>
      <c r="L626" s="198"/>
      <c r="M626" s="198"/>
      <c r="N626" s="198"/>
      <c r="O626" s="198"/>
      <c r="P626" s="198"/>
      <c r="Q626" s="198"/>
      <c r="R626" s="92"/>
      <c r="S626" s="92"/>
      <c r="T626" s="92"/>
      <c r="U626" s="92"/>
      <c r="V626" s="92"/>
      <c r="W626" s="92"/>
      <c r="X626" s="92"/>
      <c r="Y626" s="92"/>
      <c r="Z626" s="92"/>
      <c r="AA626" s="92"/>
      <c r="AB626" s="92"/>
      <c r="AC626" s="92"/>
      <c r="AD626" s="92"/>
      <c r="AE626" s="92"/>
    </row>
    <row r="627" spans="1:31" hidden="1">
      <c r="A627" s="200" t="s">
        <v>205</v>
      </c>
      <c r="B627" s="144"/>
      <c r="C627" s="197">
        <v>0</v>
      </c>
      <c r="D627" s="169">
        <v>259</v>
      </c>
      <c r="E627" s="254"/>
      <c r="F627" s="198">
        <f>ROUND(D627*$C627*D626,0)</f>
        <v>0</v>
      </c>
      <c r="G627" s="169">
        <f>$G$555</f>
        <v>264</v>
      </c>
      <c r="H627" s="143"/>
      <c r="I627" s="198">
        <f>ROUND(G627*C627*$G$592,0)</f>
        <v>0</v>
      </c>
      <c r="J627" s="198"/>
      <c r="K627" s="169">
        <f>$K$555</f>
        <v>268</v>
      </c>
      <c r="L627" s="198"/>
      <c r="M627" s="198">
        <f>ROUND(K627*C627*$K$592,0)</f>
        <v>0</v>
      </c>
      <c r="N627" s="198"/>
      <c r="O627" s="198"/>
      <c r="P627" s="198"/>
      <c r="Q627" s="198"/>
      <c r="R627" s="92"/>
      <c r="S627" s="92"/>
      <c r="T627" s="92"/>
      <c r="U627" s="92"/>
      <c r="V627" s="92"/>
      <c r="W627" s="92"/>
      <c r="X627" s="92"/>
      <c r="Y627" s="92"/>
      <c r="Z627" s="92"/>
      <c r="AA627" s="92"/>
      <c r="AB627" s="92"/>
      <c r="AC627" s="92"/>
      <c r="AD627" s="92"/>
      <c r="AE627" s="92"/>
    </row>
    <row r="628" spans="1:31" hidden="1">
      <c r="A628" s="200" t="s">
        <v>206</v>
      </c>
      <c r="B628" s="144"/>
      <c r="C628" s="197">
        <v>16.2</v>
      </c>
      <c r="D628" s="169">
        <v>96</v>
      </c>
      <c r="E628" s="254"/>
      <c r="F628" s="198">
        <f>ROUND(D628*$C628*D626,0)</f>
        <v>-16</v>
      </c>
      <c r="G628" s="169">
        <f>$G$556</f>
        <v>98</v>
      </c>
      <c r="H628" s="143"/>
      <c r="I628" s="198">
        <f t="shared" ref="I628:I633" si="84">ROUND(G628*C628*$G$592,0)</f>
        <v>-16</v>
      </c>
      <c r="J628" s="198"/>
      <c r="K628" s="169">
        <f>$K$556</f>
        <v>100</v>
      </c>
      <c r="L628" s="198"/>
      <c r="M628" s="198">
        <f>ROUND(K628*C628*$K$592,0)</f>
        <v>-16</v>
      </c>
      <c r="N628" s="198"/>
      <c r="O628" s="198"/>
      <c r="P628" s="198"/>
      <c r="Q628" s="198"/>
      <c r="R628" s="92"/>
      <c r="S628" s="92"/>
      <c r="T628" s="92"/>
      <c r="U628" s="92"/>
      <c r="V628" s="92"/>
      <c r="W628" s="92"/>
      <c r="X628" s="92"/>
      <c r="Y628" s="92"/>
      <c r="Z628" s="92"/>
      <c r="AA628" s="92"/>
      <c r="AB628" s="92"/>
      <c r="AC628" s="92"/>
      <c r="AD628" s="92"/>
      <c r="AE628" s="92"/>
    </row>
    <row r="629" spans="1:31" hidden="1">
      <c r="A629" s="200" t="s">
        <v>207</v>
      </c>
      <c r="B629" s="144"/>
      <c r="C629" s="197">
        <v>0</v>
      </c>
      <c r="D629" s="169">
        <v>192</v>
      </c>
      <c r="E629" s="265"/>
      <c r="F629" s="198">
        <f>ROUND(D629*$C629*D626,0)</f>
        <v>0</v>
      </c>
      <c r="G629" s="169">
        <f>$G$557</f>
        <v>195</v>
      </c>
      <c r="H629" s="266"/>
      <c r="I629" s="198">
        <f t="shared" si="84"/>
        <v>0</v>
      </c>
      <c r="J629" s="198"/>
      <c r="K629" s="169">
        <f>$K$557</f>
        <v>200</v>
      </c>
      <c r="L629" s="198"/>
      <c r="M629" s="198">
        <f t="shared" ref="M629:M633" si="85">ROUND(K629*C629*$K$592,0)</f>
        <v>0</v>
      </c>
      <c r="N629" s="198"/>
      <c r="O629" s="198"/>
      <c r="P629" s="198"/>
      <c r="Q629" s="198"/>
      <c r="R629" s="92"/>
      <c r="S629" s="92"/>
      <c r="T629" s="92"/>
      <c r="U629" s="92"/>
      <c r="V629" s="92"/>
      <c r="W629" s="92"/>
      <c r="X629" s="92"/>
      <c r="Y629" s="92"/>
      <c r="Z629" s="92"/>
      <c r="AA629" s="92"/>
      <c r="AB629" s="92"/>
      <c r="AC629" s="92"/>
      <c r="AD629" s="92"/>
      <c r="AE629" s="92"/>
    </row>
    <row r="630" spans="1:31" hidden="1">
      <c r="A630" s="200" t="s">
        <v>206</v>
      </c>
      <c r="B630" s="144"/>
      <c r="C630" s="197">
        <v>2032</v>
      </c>
      <c r="D630" s="169">
        <v>1.7</v>
      </c>
      <c r="E630" s="254"/>
      <c r="F630" s="198">
        <f>ROUND(D630*$C630*D626,0)</f>
        <v>-35</v>
      </c>
      <c r="G630" s="169">
        <f>$G$558</f>
        <v>1.79</v>
      </c>
      <c r="H630" s="143"/>
      <c r="I630" s="198">
        <f t="shared" si="84"/>
        <v>-36</v>
      </c>
      <c r="J630" s="198"/>
      <c r="K630" s="169">
        <f>$K$558</f>
        <v>1.83</v>
      </c>
      <c r="L630" s="198"/>
      <c r="M630" s="198">
        <f t="shared" si="85"/>
        <v>-37</v>
      </c>
      <c r="N630" s="198"/>
      <c r="O630" s="198"/>
      <c r="P630" s="198"/>
      <c r="Q630" s="198"/>
      <c r="R630" s="92"/>
      <c r="S630" s="92"/>
      <c r="T630" s="92"/>
      <c r="U630" s="92"/>
      <c r="V630" s="92"/>
      <c r="W630" s="92"/>
      <c r="X630" s="92"/>
      <c r="Y630" s="92"/>
      <c r="Z630" s="92"/>
      <c r="AA630" s="92"/>
      <c r="AB630" s="92"/>
      <c r="AC630" s="92"/>
      <c r="AD630" s="92"/>
      <c r="AE630" s="92"/>
    </row>
    <row r="631" spans="1:31" hidden="1">
      <c r="A631" s="200" t="s">
        <v>207</v>
      </c>
      <c r="B631" s="144"/>
      <c r="C631" s="197">
        <v>0</v>
      </c>
      <c r="D631" s="169">
        <v>1.39</v>
      </c>
      <c r="E631" s="254" t="s">
        <v>10</v>
      </c>
      <c r="F631" s="198">
        <f>ROUND(D631*$C631*D626,0)</f>
        <v>0</v>
      </c>
      <c r="G631" s="169">
        <f>$G$559</f>
        <v>1.46</v>
      </c>
      <c r="H631" s="143"/>
      <c r="I631" s="198">
        <f t="shared" si="84"/>
        <v>0</v>
      </c>
      <c r="J631" s="198"/>
      <c r="K631" s="169">
        <f>$K$559</f>
        <v>1.5</v>
      </c>
      <c r="L631" s="198"/>
      <c r="M631" s="198">
        <f t="shared" si="85"/>
        <v>0</v>
      </c>
      <c r="N631" s="198"/>
      <c r="O631" s="198"/>
      <c r="P631" s="198"/>
      <c r="Q631" s="198"/>
      <c r="R631" s="92"/>
      <c r="S631" s="92"/>
      <c r="T631" s="92"/>
      <c r="U631" s="92"/>
      <c r="V631" s="92"/>
      <c r="W631" s="92"/>
      <c r="X631" s="92"/>
      <c r="Y631" s="92"/>
      <c r="Z631" s="92"/>
      <c r="AA631" s="92"/>
      <c r="AB631" s="92"/>
      <c r="AC631" s="92"/>
      <c r="AD631" s="92"/>
      <c r="AE631" s="92"/>
    </row>
    <row r="632" spans="1:31" hidden="1">
      <c r="A632" s="133" t="s">
        <v>209</v>
      </c>
      <c r="B632" s="144"/>
      <c r="C632" s="197">
        <v>1286</v>
      </c>
      <c r="D632" s="169">
        <v>4.4400000000000004</v>
      </c>
      <c r="E632" s="254" t="s">
        <v>10</v>
      </c>
      <c r="F632" s="198">
        <f>ROUND(D632*$C632*D626,0)</f>
        <v>-57</v>
      </c>
      <c r="G632" s="169">
        <f>$G$560</f>
        <v>5.47</v>
      </c>
      <c r="H632" s="143"/>
      <c r="I632" s="198">
        <f t="shared" si="84"/>
        <v>-70</v>
      </c>
      <c r="J632" s="198"/>
      <c r="K632" s="169">
        <f>$K$560</f>
        <v>5.6</v>
      </c>
      <c r="L632" s="198"/>
      <c r="M632" s="198">
        <f t="shared" si="85"/>
        <v>-72</v>
      </c>
      <c r="N632" s="198"/>
      <c r="O632" s="198"/>
      <c r="P632" s="198"/>
      <c r="Q632" s="198"/>
      <c r="R632" s="92"/>
      <c r="S632" s="92"/>
      <c r="T632" s="92"/>
      <c r="U632" s="92"/>
      <c r="V632" s="92"/>
      <c r="W632" s="92"/>
      <c r="X632" s="92"/>
      <c r="Y632" s="92"/>
      <c r="Z632" s="92"/>
      <c r="AA632" s="92"/>
      <c r="AB632" s="92"/>
      <c r="AC632" s="92"/>
      <c r="AD632" s="92"/>
      <c r="AE632" s="92"/>
    </row>
    <row r="633" spans="1:31" hidden="1">
      <c r="A633" s="133" t="s">
        <v>225</v>
      </c>
      <c r="B633" s="144"/>
      <c r="C633" s="197">
        <v>0</v>
      </c>
      <c r="D633" s="169">
        <v>4.4400000000000004</v>
      </c>
      <c r="E633" s="254" t="s">
        <v>10</v>
      </c>
      <c r="F633" s="198">
        <f>ROUND(D633*$C633*D626,0)</f>
        <v>0</v>
      </c>
      <c r="G633" s="169">
        <f>$G$561</f>
        <v>5.47</v>
      </c>
      <c r="H633" s="143"/>
      <c r="I633" s="198">
        <f t="shared" si="84"/>
        <v>0</v>
      </c>
      <c r="J633" s="198"/>
      <c r="K633" s="169">
        <f>$K$561</f>
        <v>5.6</v>
      </c>
      <c r="L633" s="198"/>
      <c r="M633" s="198">
        <f t="shared" si="85"/>
        <v>0</v>
      </c>
      <c r="N633" s="198"/>
      <c r="O633" s="198"/>
      <c r="P633" s="198"/>
      <c r="Q633" s="198"/>
      <c r="R633" s="92"/>
      <c r="S633" s="92"/>
      <c r="T633" s="92"/>
      <c r="U633" s="92"/>
      <c r="V633" s="92"/>
      <c r="W633" s="92"/>
      <c r="X633" s="92"/>
      <c r="Y633" s="92"/>
      <c r="Z633" s="92"/>
      <c r="AA633" s="92"/>
      <c r="AB633" s="92"/>
      <c r="AC633" s="92"/>
      <c r="AD633" s="92"/>
      <c r="AE633" s="92"/>
    </row>
    <row r="634" spans="1:31" hidden="1">
      <c r="A634" s="200" t="s">
        <v>211</v>
      </c>
      <c r="B634" s="144"/>
      <c r="C634" s="197">
        <v>490733.33333333302</v>
      </c>
      <c r="D634" s="267">
        <v>5.2939999999999996</v>
      </c>
      <c r="E634" s="198" t="s">
        <v>144</v>
      </c>
      <c r="F634" s="198">
        <f>ROUND(D634*$C634/100*D626,0)</f>
        <v>-260</v>
      </c>
      <c r="G634" s="267">
        <f>$G$562</f>
        <v>5.7730000000000006</v>
      </c>
      <c r="H634" s="200" t="s">
        <v>144</v>
      </c>
      <c r="I634" s="198">
        <f>ROUND(G634*C634/100*$G$592,0)</f>
        <v>-283</v>
      </c>
      <c r="J634" s="198"/>
      <c r="K634" s="267">
        <f>$K$562</f>
        <v>5.9119999999999999</v>
      </c>
      <c r="L634" s="198"/>
      <c r="M634" s="198">
        <f>ROUND(K634*C634/100*$K$592,0)</f>
        <v>-290</v>
      </c>
      <c r="N634" s="198"/>
      <c r="O634" s="198"/>
      <c r="P634" s="198"/>
      <c r="Q634" s="198"/>
      <c r="R634" s="92"/>
      <c r="S634" s="92"/>
      <c r="T634" s="92"/>
      <c r="U634" s="92"/>
      <c r="V634" s="92"/>
      <c r="W634" s="92"/>
      <c r="X634" s="92"/>
      <c r="Y634" s="92"/>
      <c r="Z634" s="92"/>
      <c r="AA634" s="92"/>
      <c r="AB634" s="92"/>
      <c r="AC634" s="92"/>
      <c r="AD634" s="92"/>
      <c r="AE634" s="92"/>
    </row>
    <row r="635" spans="1:31" hidden="1">
      <c r="A635" s="200" t="s">
        <v>178</v>
      </c>
      <c r="B635" s="144"/>
      <c r="C635" s="197">
        <v>21066.666666666977</v>
      </c>
      <c r="D635" s="267">
        <v>4.8520000000000003</v>
      </c>
      <c r="E635" s="198" t="s">
        <v>144</v>
      </c>
      <c r="F635" s="198">
        <f>ROUND(D635*$C635/100*D626,0)</f>
        <v>-10</v>
      </c>
      <c r="G635" s="267">
        <f>$G$563</f>
        <v>5.2879999999999994</v>
      </c>
      <c r="H635" s="200" t="s">
        <v>144</v>
      </c>
      <c r="I635" s="198">
        <f>ROUND(G635*C635/100*$G$592,0)</f>
        <v>-11</v>
      </c>
      <c r="J635" s="198"/>
      <c r="K635" s="267">
        <f>$K$563</f>
        <v>5.41</v>
      </c>
      <c r="L635" s="198"/>
      <c r="M635" s="198">
        <f>ROUND(K635*C635/100*$K$592,0)</f>
        <v>-11</v>
      </c>
      <c r="N635" s="198"/>
      <c r="O635" s="198"/>
      <c r="P635" s="198"/>
      <c r="Q635" s="198"/>
      <c r="R635" s="92"/>
      <c r="S635" s="92"/>
      <c r="T635" s="92"/>
      <c r="U635" s="92"/>
      <c r="V635" s="92"/>
      <c r="W635" s="92"/>
      <c r="X635" s="92"/>
      <c r="Y635" s="92"/>
      <c r="Z635" s="92"/>
      <c r="AA635" s="92"/>
      <c r="AB635" s="92"/>
      <c r="AC635" s="92"/>
      <c r="AD635" s="92"/>
      <c r="AE635" s="92"/>
    </row>
    <row r="636" spans="1:31" hidden="1">
      <c r="A636" s="200" t="s">
        <v>179</v>
      </c>
      <c r="B636" s="144"/>
      <c r="C636" s="197">
        <v>955.13333333333298</v>
      </c>
      <c r="D636" s="268">
        <v>56</v>
      </c>
      <c r="E636" s="198" t="s">
        <v>144</v>
      </c>
      <c r="F636" s="198">
        <f>ROUND(D636*$C636/100*D626,0)</f>
        <v>-5</v>
      </c>
      <c r="G636" s="268">
        <f>$G$564</f>
        <v>57</v>
      </c>
      <c r="H636" s="200" t="s">
        <v>144</v>
      </c>
      <c r="I636" s="198">
        <f>ROUND(G636*C636/100*$G$592,0)</f>
        <v>-5</v>
      </c>
      <c r="J636" s="198"/>
      <c r="K636" s="268">
        <f>$K$564</f>
        <v>58</v>
      </c>
      <c r="L636" s="198"/>
      <c r="M636" s="198">
        <f>ROUND(K636*C636/100*$K$592,0)</f>
        <v>-6</v>
      </c>
      <c r="N636" s="198"/>
      <c r="O636" s="198"/>
      <c r="P636" s="198"/>
      <c r="Q636" s="198"/>
      <c r="R636" s="92"/>
      <c r="S636" s="92"/>
      <c r="T636" s="92"/>
      <c r="U636" s="92"/>
      <c r="V636" s="92"/>
      <c r="W636" s="92"/>
      <c r="X636" s="92"/>
      <c r="Y636" s="92"/>
      <c r="Z636" s="92"/>
      <c r="AA636" s="92"/>
      <c r="AB636" s="92"/>
      <c r="AC636" s="92"/>
      <c r="AD636" s="92"/>
      <c r="AE636" s="92"/>
    </row>
    <row r="637" spans="1:31" hidden="1">
      <c r="A637" s="200" t="s">
        <v>228</v>
      </c>
      <c r="B637" s="144"/>
      <c r="C637" s="197">
        <v>16.2</v>
      </c>
      <c r="D637" s="154">
        <v>60</v>
      </c>
      <c r="E637" s="254" t="s">
        <v>10</v>
      </c>
      <c r="F637" s="198">
        <f>ROUND(D637*$C637,0)</f>
        <v>972</v>
      </c>
      <c r="G637" s="154">
        <f>$G$565</f>
        <v>60</v>
      </c>
      <c r="H637" s="144"/>
      <c r="I637" s="198">
        <f>ROUND(G637*C637,0)</f>
        <v>972</v>
      </c>
      <c r="J637" s="198"/>
      <c r="K637" s="154">
        <f>$K$565</f>
        <v>60</v>
      </c>
      <c r="L637" s="198"/>
      <c r="M637" s="198">
        <f>ROUND(K637*C637,0)</f>
        <v>972</v>
      </c>
      <c r="N637" s="198"/>
      <c r="O637" s="198"/>
      <c r="P637" s="198"/>
      <c r="Q637" s="198"/>
      <c r="R637" s="92"/>
      <c r="S637" s="92"/>
      <c r="T637" s="92"/>
      <c r="U637" s="92"/>
      <c r="V637" s="92"/>
      <c r="W637" s="92"/>
      <c r="X637" s="92"/>
      <c r="Y637" s="92"/>
      <c r="Z637" s="92"/>
      <c r="AA637" s="92"/>
      <c r="AB637" s="92"/>
      <c r="AC637" s="92"/>
      <c r="AD637" s="92"/>
      <c r="AE637" s="92"/>
    </row>
    <row r="638" spans="1:31" hidden="1">
      <c r="A638" s="200" t="s">
        <v>229</v>
      </c>
      <c r="B638" s="144"/>
      <c r="C638" s="197">
        <v>2032</v>
      </c>
      <c r="D638" s="223">
        <v>-30</v>
      </c>
      <c r="E638" s="198" t="s">
        <v>144</v>
      </c>
      <c r="F638" s="198">
        <f>ROUND(D638*$C638/100,0)</f>
        <v>-610</v>
      </c>
      <c r="G638" s="223">
        <f>$G$566</f>
        <v>-30</v>
      </c>
      <c r="H638" s="198" t="s">
        <v>144</v>
      </c>
      <c r="I638" s="198">
        <f>-ROUND(G638*C638*$G$592,0)</f>
        <v>-610</v>
      </c>
      <c r="J638" s="198"/>
      <c r="K638" s="223">
        <f>$K$566</f>
        <v>-30</v>
      </c>
      <c r="L638" s="198"/>
      <c r="M638" s="198">
        <f>-ROUND(K638*C638*$K$592,0)</f>
        <v>-610</v>
      </c>
      <c r="N638" s="198"/>
      <c r="O638" s="198"/>
      <c r="P638" s="198"/>
      <c r="Q638" s="198"/>
      <c r="R638" s="92"/>
      <c r="S638" s="92"/>
      <c r="T638" s="92"/>
      <c r="U638" s="92"/>
      <c r="V638" s="92"/>
      <c r="W638" s="92"/>
      <c r="X638" s="92"/>
      <c r="Y638" s="92"/>
      <c r="Z638" s="92"/>
      <c r="AA638" s="92"/>
      <c r="AB638" s="92"/>
      <c r="AC638" s="92"/>
      <c r="AD638" s="92"/>
      <c r="AE638" s="92"/>
    </row>
    <row r="639" spans="1:31" hidden="1">
      <c r="A639" s="144" t="s">
        <v>157</v>
      </c>
      <c r="B639" s="144"/>
      <c r="C639" s="197">
        <f>SUM(C623:C624)</f>
        <v>105202572</v>
      </c>
      <c r="D639" s="208"/>
      <c r="E639" s="113"/>
      <c r="F639" s="113">
        <f>SUM(F613:F638)</f>
        <v>7699091</v>
      </c>
      <c r="G639" s="208"/>
      <c r="H639" s="144"/>
      <c r="I639" s="113">
        <f>SUM(I613:I638)</f>
        <v>8566587</v>
      </c>
      <c r="J639" s="113"/>
      <c r="K639" s="242"/>
      <c r="L639" s="113"/>
      <c r="M639" s="113">
        <f>SUM(M613:M638)</f>
        <v>8769351</v>
      </c>
      <c r="N639" s="113"/>
      <c r="O639" s="113"/>
      <c r="P639" s="113"/>
      <c r="Q639" s="113"/>
      <c r="R639" s="92"/>
      <c r="S639" s="92"/>
      <c r="T639" s="92"/>
      <c r="U639" s="92"/>
      <c r="V639" s="92"/>
      <c r="W639" s="92"/>
      <c r="X639" s="92"/>
      <c r="Y639" s="92"/>
      <c r="Z639" s="92"/>
      <c r="AA639" s="92"/>
      <c r="AB639" s="92"/>
      <c r="AC639" s="92"/>
      <c r="AD639" s="92"/>
      <c r="AE639" s="92"/>
    </row>
    <row r="640" spans="1:31" hidden="1">
      <c r="A640" s="144" t="s">
        <v>128</v>
      </c>
      <c r="B640" s="144"/>
      <c r="C640" s="241">
        <v>327096.30737224856</v>
      </c>
      <c r="D640" s="133"/>
      <c r="E640" s="133"/>
      <c r="F640" s="186">
        <f>I640</f>
        <v>26533.50156434354</v>
      </c>
      <c r="G640" s="133"/>
      <c r="H640" s="133"/>
      <c r="I640" s="186">
        <v>26533.50156434354</v>
      </c>
      <c r="J640" s="131"/>
      <c r="K640" s="188"/>
      <c r="L640" s="131"/>
      <c r="M640" s="186">
        <v>26533.50156434354</v>
      </c>
      <c r="N640" s="131"/>
      <c r="O640" s="131"/>
      <c r="P640" s="131"/>
      <c r="Q640" s="131"/>
      <c r="R640" s="92"/>
      <c r="S640" s="92"/>
      <c r="T640" s="92"/>
      <c r="U640" s="92"/>
      <c r="V640" s="92"/>
      <c r="W640" s="92"/>
      <c r="X640" s="92"/>
      <c r="Y640" s="92"/>
      <c r="Z640" s="92"/>
      <c r="AA640" s="92"/>
      <c r="AB640" s="92"/>
      <c r="AC640" s="92"/>
      <c r="AD640" s="92"/>
      <c r="AE640" s="92"/>
    </row>
    <row r="641" spans="1:31" ht="16.5" hidden="1" thickBot="1">
      <c r="A641" s="144" t="s">
        <v>158</v>
      </c>
      <c r="B641" s="144"/>
      <c r="C641" s="255">
        <f>SUM(C639)+C640</f>
        <v>105529668.30737224</v>
      </c>
      <c r="D641" s="239"/>
      <c r="E641" s="228"/>
      <c r="F641" s="229">
        <f>F639+F640</f>
        <v>7725624.5015643435</v>
      </c>
      <c r="G641" s="239"/>
      <c r="H641" s="230"/>
      <c r="I641" s="229">
        <f>I639+I640</f>
        <v>8593120.5015643444</v>
      </c>
      <c r="J641" s="229"/>
      <c r="K641" s="239"/>
      <c r="L641" s="229"/>
      <c r="M641" s="229">
        <f>M639+M640</f>
        <v>8795884.5015643444</v>
      </c>
      <c r="N641" s="229"/>
      <c r="O641" s="229"/>
      <c r="P641" s="229"/>
      <c r="Q641" s="229"/>
      <c r="R641" s="92"/>
      <c r="S641" s="92"/>
      <c r="T641" s="92"/>
      <c r="U641" s="92"/>
      <c r="V641" s="92"/>
      <c r="W641" s="92"/>
      <c r="X641" s="92"/>
      <c r="Y641" s="92"/>
      <c r="Z641" s="92"/>
      <c r="AA641" s="92"/>
      <c r="AB641" s="92"/>
      <c r="AC641" s="92"/>
      <c r="AD641" s="92"/>
      <c r="AE641" s="92"/>
    </row>
    <row r="642" spans="1:31">
      <c r="A642" s="166"/>
      <c r="B642" s="272"/>
      <c r="C642" s="166"/>
      <c r="D642" s="144"/>
      <c r="E642" s="145"/>
      <c r="F642" s="273"/>
      <c r="G642" s="144"/>
      <c r="H642" s="166"/>
      <c r="I642" s="273"/>
      <c r="J642" s="273"/>
      <c r="K642" s="166"/>
      <c r="L642" s="273"/>
      <c r="M642" s="273"/>
      <c r="N642" s="273"/>
      <c r="O642" s="273"/>
      <c r="P642" s="273"/>
      <c r="Q642" s="273"/>
      <c r="R642" s="92"/>
      <c r="S642" s="92"/>
      <c r="T642" s="92"/>
      <c r="U642" s="92"/>
      <c r="V642" s="92"/>
      <c r="W642" s="92"/>
      <c r="X642" s="92"/>
      <c r="Y642" s="92"/>
      <c r="Z642" s="92"/>
      <c r="AA642" s="92"/>
      <c r="AB642" s="92"/>
      <c r="AC642" s="92"/>
      <c r="AD642" s="92"/>
      <c r="AE642" s="92"/>
    </row>
    <row r="643" spans="1:31">
      <c r="A643" s="143" t="s">
        <v>232</v>
      </c>
      <c r="B643" s="144"/>
      <c r="C643" s="145"/>
      <c r="D643" s="222"/>
      <c r="E643" s="113"/>
      <c r="F643" s="113"/>
      <c r="G643" s="222"/>
      <c r="H643" s="144"/>
      <c r="I643" s="113"/>
      <c r="J643" s="113"/>
      <c r="K643" s="155"/>
      <c r="L643" s="113"/>
      <c r="M643" s="113"/>
      <c r="N643" s="113"/>
      <c r="O643" s="146" t="s">
        <v>233</v>
      </c>
      <c r="P643" s="147" t="s">
        <v>167</v>
      </c>
      <c r="Q643" s="147" t="s">
        <v>137</v>
      </c>
      <c r="R643" s="92"/>
      <c r="S643" s="92"/>
      <c r="T643" s="92"/>
      <c r="U643" s="92"/>
      <c r="V643" s="92"/>
      <c r="W643" s="92"/>
      <c r="X643" s="92"/>
      <c r="Y643" s="92"/>
      <c r="Z643" s="92"/>
      <c r="AA643" s="92"/>
      <c r="AB643" s="92"/>
      <c r="AC643" s="92"/>
      <c r="AD643" s="92"/>
      <c r="AE643" s="92"/>
    </row>
    <row r="644" spans="1:31">
      <c r="A644" s="133" t="s">
        <v>234</v>
      </c>
      <c r="B644" s="144"/>
      <c r="C644" s="145"/>
      <c r="D644" s="222"/>
      <c r="E644" s="113"/>
      <c r="F644" s="113"/>
      <c r="G644" s="222"/>
      <c r="H644" s="144"/>
      <c r="I644" s="113"/>
      <c r="J644" s="113"/>
      <c r="K644" s="155"/>
      <c r="L644" s="113"/>
      <c r="M644" s="113"/>
      <c r="N644" s="113"/>
      <c r="O644" s="148" t="s">
        <v>139</v>
      </c>
      <c r="P644" s="149">
        <v>14013389</v>
      </c>
      <c r="Q644" s="149">
        <v>14342201</v>
      </c>
      <c r="R644" s="92"/>
      <c r="S644" s="92"/>
      <c r="T644" s="92"/>
      <c r="U644" s="92"/>
      <c r="V644" s="92"/>
      <c r="W644" s="92"/>
      <c r="X644" s="92"/>
      <c r="Y644" s="92"/>
      <c r="Z644" s="92"/>
      <c r="AA644" s="92"/>
      <c r="AB644" s="92"/>
      <c r="AC644" s="92"/>
      <c r="AD644" s="92"/>
      <c r="AE644" s="92"/>
    </row>
    <row r="645" spans="1:31">
      <c r="A645" s="200"/>
      <c r="B645" s="144"/>
      <c r="C645" s="145"/>
      <c r="D645" s="222"/>
      <c r="E645" s="113"/>
      <c r="F645" s="155"/>
      <c r="G645" s="222"/>
      <c r="H645" s="144"/>
      <c r="I645" s="155"/>
      <c r="J645" s="155"/>
      <c r="K645" s="155"/>
      <c r="L645" s="155"/>
      <c r="M645" s="155"/>
      <c r="N645" s="155"/>
      <c r="O645" s="148" t="s">
        <v>140</v>
      </c>
      <c r="P645" s="152">
        <v>365320</v>
      </c>
      <c r="Q645" s="152">
        <v>374021</v>
      </c>
      <c r="R645" s="92"/>
      <c r="S645" s="92"/>
      <c r="T645" s="92"/>
      <c r="U645" s="92"/>
      <c r="V645" s="92"/>
      <c r="W645" s="92"/>
      <c r="X645" s="92"/>
      <c r="Y645" s="92"/>
      <c r="Z645" s="92"/>
      <c r="AA645" s="92"/>
      <c r="AB645" s="92"/>
      <c r="AC645" s="92"/>
      <c r="AD645" s="92"/>
      <c r="AE645" s="92"/>
    </row>
    <row r="646" spans="1:31">
      <c r="A646" s="133" t="s">
        <v>235</v>
      </c>
      <c r="B646" s="144"/>
      <c r="C646" s="197"/>
      <c r="D646" s="113" t="s">
        <v>10</v>
      </c>
      <c r="E646" s="113"/>
      <c r="F646" s="144"/>
      <c r="G646" s="113" t="s">
        <v>10</v>
      </c>
      <c r="H646" s="144"/>
      <c r="I646" s="144"/>
      <c r="J646" s="144"/>
      <c r="K646" s="113" t="s">
        <v>10</v>
      </c>
      <c r="L646" s="144"/>
      <c r="M646" s="144"/>
      <c r="N646" s="144"/>
      <c r="O646" s="156" t="s">
        <v>142</v>
      </c>
      <c r="P646" s="157">
        <v>4576580.4424617374</v>
      </c>
      <c r="Q646" s="158">
        <v>4576580.4424617374</v>
      </c>
      <c r="R646" s="92"/>
      <c r="S646" s="92"/>
      <c r="T646" s="92"/>
      <c r="U646" s="92"/>
      <c r="Y646" s="92"/>
      <c r="Z646" s="92"/>
      <c r="AA646" s="92"/>
      <c r="AB646" s="92"/>
      <c r="AC646" s="92"/>
      <c r="AD646" s="92"/>
      <c r="AE646" s="92"/>
    </row>
    <row r="647" spans="1:31">
      <c r="A647" s="133" t="s">
        <v>236</v>
      </c>
      <c r="B647" s="144"/>
      <c r="C647" s="197">
        <f>C701+C752</f>
        <v>1019.8115973941144</v>
      </c>
      <c r="D647" s="222">
        <v>0</v>
      </c>
      <c r="E647" s="202"/>
      <c r="F647" s="198">
        <f>F701+F752</f>
        <v>0</v>
      </c>
      <c r="G647" s="222">
        <v>0</v>
      </c>
      <c r="H647" s="202"/>
      <c r="I647" s="198">
        <f>I701+I752</f>
        <v>0</v>
      </c>
      <c r="J647" s="198"/>
      <c r="K647" s="217">
        <v>0</v>
      </c>
      <c r="L647" s="198"/>
      <c r="M647" s="198">
        <f>M701+M752</f>
        <v>0</v>
      </c>
      <c r="N647" s="198"/>
      <c r="O647" s="161" t="s">
        <v>52</v>
      </c>
      <c r="P647" s="162">
        <v>9071488.5575382635</v>
      </c>
      <c r="Q647" s="162">
        <v>9391599.5575382635</v>
      </c>
      <c r="Z647" s="92"/>
      <c r="AA647" s="92"/>
      <c r="AB647" s="92"/>
      <c r="AC647" s="92"/>
      <c r="AD647" s="92"/>
      <c r="AE647" s="92"/>
    </row>
    <row r="648" spans="1:31">
      <c r="A648" s="133" t="s">
        <v>237</v>
      </c>
      <c r="B648" s="144"/>
      <c r="C648" s="197"/>
      <c r="D648" s="222"/>
      <c r="E648" s="202"/>
      <c r="F648" s="198"/>
      <c r="G648" s="222"/>
      <c r="H648" s="202"/>
      <c r="I648" s="198"/>
      <c r="J648" s="198"/>
      <c r="K648" s="217"/>
      <c r="L648" s="198"/>
      <c r="M648" s="198"/>
      <c r="N648" s="198"/>
      <c r="O648" s="148" t="s">
        <v>146</v>
      </c>
      <c r="P648" s="164">
        <v>5224.9278642093977</v>
      </c>
      <c r="Q648" s="153"/>
      <c r="R648" s="115"/>
      <c r="S648" s="274"/>
      <c r="T648" s="115"/>
      <c r="U648" s="115"/>
      <c r="V648" s="163"/>
      <c r="Z648" s="92"/>
      <c r="AA648" s="92"/>
      <c r="AB648" s="92"/>
      <c r="AC648" s="92"/>
      <c r="AD648" s="92"/>
      <c r="AE648" s="92"/>
    </row>
    <row r="649" spans="1:31">
      <c r="A649" s="133" t="s">
        <v>238</v>
      </c>
      <c r="B649" s="144"/>
      <c r="C649" s="197">
        <f t="shared" ref="C649:C654" si="86">C703+C754</f>
        <v>3760.393248727928</v>
      </c>
      <c r="D649" s="222">
        <v>0</v>
      </c>
      <c r="E649" s="202"/>
      <c r="F649" s="198">
        <f>F703+F754</f>
        <v>0</v>
      </c>
      <c r="G649" s="222">
        <v>0</v>
      </c>
      <c r="H649" s="202"/>
      <c r="I649" s="198">
        <f>I703+I754</f>
        <v>0</v>
      </c>
      <c r="J649" s="198"/>
      <c r="K649" s="217">
        <v>0</v>
      </c>
      <c r="L649" s="198"/>
      <c r="M649" s="198">
        <f>M703+M754</f>
        <v>0</v>
      </c>
      <c r="N649" s="198"/>
      <c r="O649" s="148" t="s">
        <v>148</v>
      </c>
      <c r="P649" s="164">
        <v>160874871.89494899</v>
      </c>
      <c r="Q649" s="153"/>
      <c r="R649" s="115"/>
      <c r="S649" s="274"/>
      <c r="T649" s="115"/>
      <c r="U649" s="115"/>
      <c r="V649" s="163"/>
      <c r="Z649" s="92"/>
      <c r="AA649" s="92"/>
      <c r="AB649" s="92"/>
      <c r="AC649" s="92"/>
      <c r="AD649" s="92"/>
      <c r="AE649" s="92"/>
    </row>
    <row r="650" spans="1:31">
      <c r="A650" s="133" t="s">
        <v>239</v>
      </c>
      <c r="B650" s="144"/>
      <c r="C650" s="197">
        <f t="shared" si="86"/>
        <v>431.38877405282796</v>
      </c>
      <c r="D650" s="222">
        <v>357</v>
      </c>
      <c r="E650" s="202"/>
      <c r="F650" s="198">
        <f>F704+F755</f>
        <v>154006</v>
      </c>
      <c r="G650" s="222">
        <v>370</v>
      </c>
      <c r="H650" s="202"/>
      <c r="I650" s="198">
        <f>I704+I755</f>
        <v>159614</v>
      </c>
      <c r="J650" s="198"/>
      <c r="K650" s="217">
        <v>379</v>
      </c>
      <c r="L650" s="198"/>
      <c r="M650" s="198">
        <f>M704+M755</f>
        <v>163496</v>
      </c>
      <c r="N650" s="198"/>
      <c r="O650" s="167" t="s">
        <v>150</v>
      </c>
      <c r="P650" s="168">
        <v>1736.1940285678761</v>
      </c>
      <c r="Q650" s="168">
        <v>1797.4601375591124</v>
      </c>
      <c r="R650" s="115"/>
      <c r="S650" s="275"/>
      <c r="T650" s="115"/>
      <c r="U650" s="115"/>
      <c r="V650" s="276"/>
      <c r="Z650" s="92"/>
      <c r="AA650" s="92"/>
      <c r="AB650" s="92"/>
      <c r="AC650" s="92"/>
      <c r="AD650" s="92"/>
      <c r="AE650" s="92"/>
    </row>
    <row r="651" spans="1:31">
      <c r="A651" s="133" t="s">
        <v>240</v>
      </c>
      <c r="B651" s="144"/>
      <c r="C651" s="197">
        <f t="shared" si="86"/>
        <v>13.334244034527019</v>
      </c>
      <c r="D651" s="222">
        <v>1457</v>
      </c>
      <c r="E651" s="202"/>
      <c r="F651" s="198">
        <f>F705+F756</f>
        <v>19428</v>
      </c>
      <c r="G651" s="222">
        <v>1504</v>
      </c>
      <c r="H651" s="202"/>
      <c r="I651" s="198">
        <f>I705+I756</f>
        <v>20055</v>
      </c>
      <c r="J651" s="198"/>
      <c r="K651" s="217">
        <v>1539</v>
      </c>
      <c r="L651" s="198"/>
      <c r="M651" s="198">
        <f>M705+M756</f>
        <v>20521</v>
      </c>
      <c r="N651" s="198"/>
      <c r="O651" s="167" t="s">
        <v>152</v>
      </c>
      <c r="P651" s="170">
        <v>5.638847416433021E-2</v>
      </c>
      <c r="Q651" s="170">
        <v>5.8378287714634276E-2</v>
      </c>
      <c r="V651" s="92"/>
      <c r="Y651" s="92"/>
      <c r="Z651" s="92"/>
      <c r="AA651" s="92"/>
      <c r="AB651" s="92"/>
      <c r="AC651" s="92"/>
      <c r="AD651" s="92"/>
      <c r="AE651" s="92"/>
    </row>
    <row r="652" spans="1:31">
      <c r="A652" s="133" t="s">
        <v>126</v>
      </c>
      <c r="B652" s="144"/>
      <c r="C652" s="197">
        <f t="shared" si="86"/>
        <v>5224.9278642093977</v>
      </c>
      <c r="D652" s="222"/>
      <c r="E652" s="202"/>
      <c r="F652" s="198"/>
      <c r="G652" s="222"/>
      <c r="H652" s="202"/>
      <c r="I652" s="198"/>
      <c r="J652" s="198"/>
      <c r="K652" s="217"/>
      <c r="L652" s="198"/>
      <c r="M652" s="198"/>
      <c r="N652" s="198"/>
      <c r="O652" s="198"/>
      <c r="P652" s="198"/>
      <c r="Q652" s="198"/>
      <c r="V652" s="277"/>
      <c r="W652" s="277"/>
      <c r="X652" s="92"/>
      <c r="Y652" s="92"/>
      <c r="Z652" s="92"/>
      <c r="AA652" s="92"/>
      <c r="AB652" s="92"/>
      <c r="AC652" s="92"/>
      <c r="AD652" s="92"/>
      <c r="AE652" s="92"/>
    </row>
    <row r="653" spans="1:31">
      <c r="A653" s="133" t="s">
        <v>241</v>
      </c>
      <c r="B653" s="144"/>
      <c r="C653" s="197">
        <f t="shared" si="86"/>
        <v>39964.6016666668</v>
      </c>
      <c r="D653" s="222"/>
      <c r="E653" s="202"/>
      <c r="F653" s="198"/>
      <c r="G653" s="222"/>
      <c r="H653" s="202"/>
      <c r="I653" s="198"/>
      <c r="J653" s="198"/>
      <c r="K653" s="217"/>
      <c r="L653" s="198"/>
      <c r="M653" s="198"/>
      <c r="N653" s="198"/>
      <c r="O653" s="198"/>
      <c r="P653" s="198"/>
      <c r="Q653" s="198"/>
      <c r="X653" s="92"/>
      <c r="Y653" s="92"/>
      <c r="Z653" s="92"/>
      <c r="AA653" s="92"/>
      <c r="AB653" s="92"/>
      <c r="AC653" s="92"/>
      <c r="AD653" s="92"/>
      <c r="AE653" s="92"/>
    </row>
    <row r="654" spans="1:31">
      <c r="A654" s="133" t="s">
        <v>242</v>
      </c>
      <c r="B654" s="144"/>
      <c r="C654" s="197">
        <f t="shared" si="86"/>
        <v>5844</v>
      </c>
      <c r="D654" s="222"/>
      <c r="E654" s="198"/>
      <c r="F654" s="198"/>
      <c r="G654" s="222"/>
      <c r="H654" s="198"/>
      <c r="I654" s="198"/>
      <c r="J654" s="198"/>
      <c r="K654" s="217"/>
      <c r="L654" s="198"/>
      <c r="M654" s="198"/>
      <c r="N654" s="198"/>
      <c r="O654" s="198"/>
      <c r="P654" s="198"/>
      <c r="Q654" s="198"/>
      <c r="X654" s="92"/>
      <c r="Y654" s="92"/>
      <c r="Z654" s="92"/>
      <c r="AA654" s="92"/>
      <c r="AB654" s="92"/>
      <c r="AC654" s="92"/>
      <c r="AD654" s="92"/>
      <c r="AE654" s="92"/>
    </row>
    <row r="655" spans="1:31">
      <c r="A655" s="133" t="s">
        <v>243</v>
      </c>
      <c r="B655" s="144"/>
      <c r="C655" s="197"/>
      <c r="D655" s="222"/>
      <c r="E655" s="202"/>
      <c r="F655" s="198"/>
      <c r="G655" s="222"/>
      <c r="H655" s="202"/>
      <c r="I655" s="198"/>
      <c r="J655" s="198"/>
      <c r="K655" s="217"/>
      <c r="L655" s="198"/>
      <c r="M655" s="198"/>
      <c r="N655" s="198"/>
      <c r="O655" s="198"/>
      <c r="P655" s="198"/>
      <c r="Q655" s="198"/>
      <c r="X655" s="92"/>
      <c r="Y655" s="92"/>
      <c r="Z655" s="92"/>
      <c r="AA655" s="92"/>
      <c r="AB655" s="92"/>
      <c r="AC655" s="92"/>
      <c r="AD655" s="92"/>
      <c r="AE655" s="92"/>
    </row>
    <row r="656" spans="1:31">
      <c r="A656" s="133" t="s">
        <v>244</v>
      </c>
      <c r="B656" s="144"/>
      <c r="C656" s="197">
        <f>C710+C761</f>
        <v>3200.9016113138414</v>
      </c>
      <c r="D656" s="222">
        <v>23.87</v>
      </c>
      <c r="E656" s="202"/>
      <c r="F656" s="198">
        <f>F710+F761</f>
        <v>76406</v>
      </c>
      <c r="G656" s="222">
        <v>26.02</v>
      </c>
      <c r="H656" s="202"/>
      <c r="I656" s="198">
        <f>I710+I761</f>
        <v>83288</v>
      </c>
      <c r="J656" s="198"/>
      <c r="K656" s="217">
        <v>26.63</v>
      </c>
      <c r="L656" s="198"/>
      <c r="M656" s="198">
        <f>M710+M761</f>
        <v>85240</v>
      </c>
      <c r="N656" s="198"/>
      <c r="O656" s="198"/>
      <c r="P656" s="198"/>
      <c r="Q656" s="198"/>
      <c r="Z656" s="92"/>
      <c r="AA656" s="92"/>
      <c r="AB656" s="92"/>
      <c r="AC656" s="92"/>
      <c r="AD656" s="92"/>
      <c r="AE656" s="92"/>
    </row>
    <row r="657" spans="1:33">
      <c r="A657" s="133" t="s">
        <v>245</v>
      </c>
      <c r="B657" s="144"/>
      <c r="C657" s="197"/>
      <c r="D657" s="222"/>
      <c r="E657" s="202"/>
      <c r="F657" s="198"/>
      <c r="G657" s="222"/>
      <c r="H657" s="202"/>
      <c r="I657" s="198"/>
      <c r="J657" s="198"/>
      <c r="K657" s="217"/>
      <c r="L657" s="198"/>
      <c r="M657" s="198"/>
      <c r="N657" s="198"/>
      <c r="O657" s="198"/>
      <c r="P657" s="198"/>
      <c r="Q657" s="198"/>
      <c r="Z657" s="92"/>
      <c r="AA657" s="92"/>
      <c r="AB657" s="92"/>
      <c r="AC657" s="92"/>
      <c r="AD657" s="92"/>
      <c r="AE657" s="92"/>
    </row>
    <row r="658" spans="1:33">
      <c r="A658" s="133" t="s">
        <v>238</v>
      </c>
      <c r="B658" s="144"/>
      <c r="C658" s="197">
        <f>C712+C763</f>
        <v>53216.72760788173</v>
      </c>
      <c r="D658" s="222">
        <v>23.79</v>
      </c>
      <c r="E658" s="202"/>
      <c r="F658" s="198">
        <f>F712+F763</f>
        <v>1266026</v>
      </c>
      <c r="G658" s="222">
        <v>26.02</v>
      </c>
      <c r="H658" s="202"/>
      <c r="I658" s="198">
        <f>I712+I763</f>
        <v>1384699</v>
      </c>
      <c r="J658" s="198"/>
      <c r="K658" s="217">
        <v>26.63</v>
      </c>
      <c r="L658" s="198"/>
      <c r="M658" s="198">
        <f>M712+M763</f>
        <v>1417162</v>
      </c>
      <c r="N658" s="198"/>
      <c r="O658" s="198"/>
      <c r="P658" s="198"/>
      <c r="Q658" s="198"/>
      <c r="Z658" s="92"/>
      <c r="AA658" s="92"/>
      <c r="AB658" s="92"/>
      <c r="AC658" s="92"/>
      <c r="AD658" s="92"/>
      <c r="AE658" s="92"/>
    </row>
    <row r="659" spans="1:33">
      <c r="A659" s="133" t="s">
        <v>239</v>
      </c>
      <c r="B659" s="144"/>
      <c r="C659" s="197">
        <f>C713+C764</f>
        <v>40819.098454276304</v>
      </c>
      <c r="D659" s="222">
        <v>16.559999999999999</v>
      </c>
      <c r="E659" s="202"/>
      <c r="F659" s="198">
        <f>F713+F764</f>
        <v>675964</v>
      </c>
      <c r="G659" s="222">
        <v>18.101388370764003</v>
      </c>
      <c r="H659" s="202"/>
      <c r="I659" s="198">
        <f>I713+I764</f>
        <v>738882</v>
      </c>
      <c r="J659" s="198"/>
      <c r="K659" s="217">
        <v>18.526286850528336</v>
      </c>
      <c r="L659" s="198"/>
      <c r="M659" s="198">
        <f>M713+M764</f>
        <v>756227</v>
      </c>
      <c r="N659" s="198"/>
      <c r="O659" s="198"/>
      <c r="P659" s="198"/>
      <c r="Q659" s="198"/>
      <c r="R659" s="115"/>
      <c r="S659" s="115"/>
      <c r="T659" s="115"/>
      <c r="U659" s="115"/>
      <c r="V659" s="115"/>
      <c r="W659" s="163"/>
      <c r="X659" s="92" t="s">
        <v>10</v>
      </c>
      <c r="Y659" s="92"/>
      <c r="Z659" s="92"/>
      <c r="AA659" s="92"/>
      <c r="AB659" s="92"/>
      <c r="AC659" s="92"/>
      <c r="AD659" s="92"/>
      <c r="AE659" s="92"/>
    </row>
    <row r="660" spans="1:33">
      <c r="A660" s="133" t="s">
        <v>240</v>
      </c>
      <c r="B660" s="144" t="s">
        <v>10</v>
      </c>
      <c r="C660" s="197">
        <f>C714+C765</f>
        <v>5313.3743371072133</v>
      </c>
      <c r="D660" s="222">
        <v>12.96</v>
      </c>
      <c r="E660" s="202"/>
      <c r="F660" s="198">
        <f>F714+F765</f>
        <v>68862</v>
      </c>
      <c r="G660" s="222">
        <v>14.155824964645021</v>
      </c>
      <c r="H660" s="202"/>
      <c r="I660" s="198">
        <f>I714+I765</f>
        <v>75215</v>
      </c>
      <c r="J660" s="198"/>
      <c r="K660" s="217">
        <v>14.48810823397713</v>
      </c>
      <c r="L660" s="198"/>
      <c r="M660" s="198">
        <f>M714+M765</f>
        <v>76980</v>
      </c>
      <c r="N660" s="198"/>
      <c r="O660" s="198"/>
      <c r="P660" s="198"/>
      <c r="Q660" s="198"/>
      <c r="X660" s="92" t="s">
        <v>10</v>
      </c>
      <c r="Y660" s="92"/>
      <c r="Z660" s="92"/>
      <c r="AA660" s="92"/>
      <c r="AB660" s="92"/>
      <c r="AC660" s="92"/>
      <c r="AD660" s="92"/>
      <c r="AE660" s="92"/>
    </row>
    <row r="661" spans="1:33">
      <c r="A661" s="133" t="s">
        <v>246</v>
      </c>
      <c r="B661" s="144"/>
      <c r="C661" s="197">
        <f>C715+C766</f>
        <v>559.74429781916001</v>
      </c>
      <c r="D661" s="222">
        <v>71.61</v>
      </c>
      <c r="E661" s="202"/>
      <c r="F661" s="198">
        <f>F715+F766</f>
        <v>40084</v>
      </c>
      <c r="G661" s="222">
        <v>78.06</v>
      </c>
      <c r="H661" s="202"/>
      <c r="I661" s="198">
        <f>I715+I766</f>
        <v>43693</v>
      </c>
      <c r="J661" s="198"/>
      <c r="K661" s="217">
        <v>79.89</v>
      </c>
      <c r="L661" s="198"/>
      <c r="M661" s="198">
        <f>M715+M766</f>
        <v>44718</v>
      </c>
      <c r="N661" s="198"/>
      <c r="O661" s="198"/>
      <c r="P661" s="198"/>
      <c r="Q661" s="198"/>
      <c r="X661" s="92"/>
      <c r="Y661" s="92"/>
      <c r="Z661" s="92"/>
      <c r="AA661" s="92"/>
      <c r="AB661" s="92"/>
      <c r="AC661" s="92"/>
      <c r="AD661" s="92"/>
      <c r="AE661" s="92"/>
    </row>
    <row r="662" spans="1:33">
      <c r="A662" s="133" t="s">
        <v>247</v>
      </c>
      <c r="B662" s="144"/>
      <c r="C662" s="197">
        <f>C716+C767</f>
        <v>984.58847619077994</v>
      </c>
      <c r="D662" s="222">
        <v>142.74</v>
      </c>
      <c r="E662" s="202"/>
      <c r="F662" s="198">
        <f>F716+F767</f>
        <v>140541</v>
      </c>
      <c r="G662" s="222">
        <v>156.12</v>
      </c>
      <c r="H662" s="202"/>
      <c r="I662" s="198">
        <f>I716+I767</f>
        <v>153714</v>
      </c>
      <c r="J662" s="198"/>
      <c r="K662" s="217">
        <v>159.78</v>
      </c>
      <c r="L662" s="198"/>
      <c r="M662" s="198">
        <f>M716+M767</f>
        <v>157318</v>
      </c>
      <c r="N662" s="198"/>
      <c r="O662" s="198"/>
      <c r="P662" s="198"/>
      <c r="Q662" s="198"/>
      <c r="X662" s="92"/>
      <c r="Y662" s="92"/>
      <c r="Z662" s="92"/>
      <c r="AA662" s="92"/>
      <c r="AB662" s="92"/>
      <c r="AC662" s="92"/>
      <c r="AD662" s="92"/>
      <c r="AE662" s="92"/>
    </row>
    <row r="663" spans="1:33">
      <c r="A663" s="133" t="s">
        <v>248</v>
      </c>
      <c r="B663" s="144"/>
      <c r="C663" s="197"/>
      <c r="D663" s="222"/>
      <c r="E663" s="202"/>
      <c r="F663" s="198"/>
      <c r="G663" s="222"/>
      <c r="H663" s="202"/>
      <c r="I663" s="198"/>
      <c r="J663" s="198"/>
      <c r="K663" s="217"/>
      <c r="L663" s="198"/>
      <c r="M663" s="198"/>
      <c r="N663" s="198"/>
      <c r="O663" s="198"/>
      <c r="P663" s="198"/>
      <c r="Q663" s="198"/>
      <c r="X663" s="92"/>
      <c r="Y663" s="92"/>
      <c r="Z663" s="92"/>
      <c r="AA663" s="92"/>
      <c r="AB663" s="92"/>
      <c r="AC663" s="92"/>
      <c r="AD663" s="92"/>
      <c r="AE663" s="92"/>
    </row>
    <row r="664" spans="1:33">
      <c r="A664" s="133" t="s">
        <v>244</v>
      </c>
      <c r="B664" s="144"/>
      <c r="C664" s="197">
        <f>C718+C769</f>
        <v>40.035839968204996</v>
      </c>
      <c r="D664" s="217">
        <v>-23.87</v>
      </c>
      <c r="E664" s="202"/>
      <c r="F664" s="198">
        <f>F718+F769</f>
        <v>-955</v>
      </c>
      <c r="G664" s="217">
        <v>-26.02</v>
      </c>
      <c r="H664" s="202"/>
      <c r="I664" s="198">
        <f>I718+I769</f>
        <v>-1041</v>
      </c>
      <c r="J664" s="198"/>
      <c r="K664" s="217">
        <v>-26.63</v>
      </c>
      <c r="L664" s="198"/>
      <c r="M664" s="198">
        <f>M718+M769</f>
        <v>-1066</v>
      </c>
      <c r="N664" s="198"/>
      <c r="O664" s="198"/>
      <c r="P664" s="198"/>
      <c r="Q664" s="198"/>
      <c r="X664" s="92"/>
      <c r="Y664" s="92"/>
      <c r="Z664" s="92"/>
      <c r="AA664" s="92"/>
      <c r="AB664" s="92"/>
      <c r="AC664" s="92"/>
      <c r="AD664" s="92"/>
      <c r="AE664" s="92"/>
    </row>
    <row r="665" spans="1:33">
      <c r="A665" s="133" t="s">
        <v>249</v>
      </c>
      <c r="B665" s="144"/>
      <c r="C665" s="197">
        <f>C719+C770</f>
        <v>411.79827649787603</v>
      </c>
      <c r="D665" s="217">
        <v>-23.79</v>
      </c>
      <c r="E665" s="202"/>
      <c r="F665" s="198">
        <f>F719+F770</f>
        <v>-9797</v>
      </c>
      <c r="G665" s="217">
        <v>-26.02</v>
      </c>
      <c r="H665" s="202"/>
      <c r="I665" s="198">
        <f>I719+I770</f>
        <v>-10715</v>
      </c>
      <c r="J665" s="198"/>
      <c r="K665" s="217">
        <v>-26.63</v>
      </c>
      <c r="L665" s="198"/>
      <c r="M665" s="198">
        <f>M719+M770</f>
        <v>-10966</v>
      </c>
      <c r="N665" s="198"/>
      <c r="O665" s="198"/>
      <c r="P665" s="198"/>
      <c r="Q665" s="198"/>
      <c r="X665" s="92"/>
      <c r="Y665" s="92"/>
      <c r="Z665" s="92"/>
      <c r="AA665" s="92"/>
      <c r="AB665" s="92"/>
      <c r="AC665" s="92"/>
      <c r="AD665" s="92"/>
      <c r="AE665" s="92"/>
    </row>
    <row r="666" spans="1:33">
      <c r="A666" s="200" t="s">
        <v>210</v>
      </c>
      <c r="B666" s="144"/>
      <c r="C666" s="197" t="e">
        <f>C720+C771</f>
        <v>#VALUE!</v>
      </c>
      <c r="D666" s="222"/>
      <c r="E666" s="198"/>
      <c r="F666" s="198"/>
      <c r="G666" s="222"/>
      <c r="H666" s="198"/>
      <c r="I666" s="198"/>
      <c r="J666" s="198"/>
      <c r="K666" s="217"/>
      <c r="L666" s="198"/>
      <c r="M666" s="198"/>
      <c r="N666" s="198"/>
      <c r="O666" s="198"/>
      <c r="P666" s="198"/>
      <c r="Q666" s="198"/>
      <c r="X666" s="92"/>
      <c r="Y666" s="92"/>
      <c r="Z666" s="92"/>
      <c r="AA666" s="92"/>
      <c r="AB666" s="92"/>
      <c r="AC666" s="92"/>
      <c r="AD666" s="92"/>
      <c r="AE666" s="92"/>
    </row>
    <row r="667" spans="1:33">
      <c r="A667" s="133" t="s">
        <v>250</v>
      </c>
      <c r="B667" s="144"/>
      <c r="C667" s="197">
        <f>C721+C772</f>
        <v>158323871.89494899</v>
      </c>
      <c r="D667" s="278">
        <v>6.4390000000000001</v>
      </c>
      <c r="E667" s="198" t="s">
        <v>144</v>
      </c>
      <c r="F667" s="198">
        <f>F721+F772</f>
        <v>10194474</v>
      </c>
      <c r="G667" s="278">
        <v>7.0350000000000001</v>
      </c>
      <c r="H667" s="198" t="s">
        <v>144</v>
      </c>
      <c r="I667" s="198">
        <f>I721+I772</f>
        <v>11138085</v>
      </c>
      <c r="J667" s="198"/>
      <c r="K667" s="260">
        <v>7.2030000000000003</v>
      </c>
      <c r="L667" s="198"/>
      <c r="M667" s="198">
        <f>M721+M772</f>
        <v>11404068</v>
      </c>
      <c r="N667" s="198"/>
      <c r="O667" s="198"/>
      <c r="P667" s="198"/>
      <c r="Q667" s="198"/>
      <c r="X667" s="92"/>
      <c r="Y667" s="92"/>
      <c r="Z667" s="92"/>
      <c r="AA667" s="92"/>
      <c r="AB667" s="92"/>
      <c r="AC667" s="92"/>
      <c r="AD667" s="92"/>
      <c r="AE667" s="92"/>
    </row>
    <row r="668" spans="1:33">
      <c r="A668" s="200" t="s">
        <v>179</v>
      </c>
      <c r="B668" s="144"/>
      <c r="C668" s="197">
        <f>C722+C773</f>
        <v>60236</v>
      </c>
      <c r="D668" s="279">
        <v>56</v>
      </c>
      <c r="E668" s="200" t="s">
        <v>144</v>
      </c>
      <c r="F668" s="198">
        <f>F722+F773</f>
        <v>33732</v>
      </c>
      <c r="G668" s="279">
        <v>57</v>
      </c>
      <c r="H668" s="200" t="s">
        <v>144</v>
      </c>
      <c r="I668" s="198">
        <f>I722+I773</f>
        <v>34334</v>
      </c>
      <c r="J668" s="198"/>
      <c r="K668" s="248">
        <v>58</v>
      </c>
      <c r="L668" s="198"/>
      <c r="M668" s="198">
        <f>M722+M773</f>
        <v>34937</v>
      </c>
      <c r="N668" s="198"/>
      <c r="O668" s="198"/>
      <c r="P668" s="198"/>
      <c r="Q668" s="198"/>
      <c r="X668" s="92"/>
      <c r="Y668" s="92"/>
      <c r="Z668" s="92"/>
      <c r="AA668" s="92"/>
      <c r="AB668" s="92"/>
      <c r="AC668" s="92"/>
      <c r="AD668" s="92"/>
      <c r="AE668" s="92"/>
    </row>
    <row r="669" spans="1:33" s="120" customFormat="1" hidden="1">
      <c r="A669" s="119" t="s">
        <v>251</v>
      </c>
      <c r="C669" s="210">
        <f>C667</f>
        <v>158323871.89494899</v>
      </c>
      <c r="D669" s="118"/>
      <c r="E669" s="122"/>
      <c r="F669" s="123"/>
      <c r="G669" s="118">
        <v>0</v>
      </c>
      <c r="H669" s="122"/>
      <c r="I669" s="123"/>
      <c r="J669" s="123"/>
      <c r="K669" s="211">
        <v>0</v>
      </c>
      <c r="L669" s="123"/>
      <c r="M669" s="123"/>
      <c r="N669" s="123"/>
      <c r="O669" s="123"/>
      <c r="P669" s="123"/>
      <c r="Q669" s="123"/>
      <c r="U669" s="122"/>
      <c r="V669" s="122"/>
      <c r="W669" s="122"/>
      <c r="X669" s="122"/>
      <c r="Y669" s="122"/>
      <c r="Z669" s="122"/>
      <c r="AA669" s="122"/>
      <c r="AB669" s="122"/>
      <c r="AC669" s="122"/>
      <c r="AD669" s="122"/>
      <c r="AE669" s="122"/>
      <c r="AG669" s="124"/>
    </row>
    <row r="670" spans="1:33" s="120" customFormat="1" hidden="1">
      <c r="A670" s="173" t="s">
        <v>252</v>
      </c>
      <c r="B670" s="174"/>
      <c r="C670" s="212"/>
      <c r="D670" s="176"/>
      <c r="E670" s="177"/>
      <c r="F670" s="178"/>
      <c r="G670" s="280">
        <v>7.0350000000000001</v>
      </c>
      <c r="H670" s="213" t="s">
        <v>144</v>
      </c>
      <c r="I670" s="178"/>
      <c r="J670" s="178"/>
      <c r="K670" s="181">
        <v>7.2030000000000003</v>
      </c>
      <c r="L670" s="178"/>
      <c r="M670" s="178"/>
      <c r="N670" s="178"/>
      <c r="O670" s="178"/>
      <c r="P670" s="178"/>
      <c r="Q670" s="178"/>
      <c r="U670" s="122"/>
      <c r="V670" s="122"/>
      <c r="W670" s="122"/>
      <c r="X670" s="122"/>
      <c r="Y670" s="122"/>
      <c r="Z670" s="122"/>
      <c r="AA670" s="122"/>
      <c r="AB670" s="122"/>
      <c r="AC670" s="122"/>
      <c r="AD670" s="122"/>
      <c r="AE670" s="122"/>
      <c r="AG670" s="124"/>
    </row>
    <row r="671" spans="1:33">
      <c r="A671" s="249" t="s">
        <v>186</v>
      </c>
      <c r="B671" s="144"/>
      <c r="C671" s="197"/>
      <c r="D671" s="215">
        <v>-0.01</v>
      </c>
      <c r="E671" s="113"/>
      <c r="F671" s="198"/>
      <c r="G671" s="215">
        <v>-0.01</v>
      </c>
      <c r="H671" s="144"/>
      <c r="I671" s="198"/>
      <c r="J671" s="198"/>
      <c r="K671" s="234">
        <v>-0.01</v>
      </c>
      <c r="L671" s="198"/>
      <c r="M671" s="198"/>
      <c r="N671" s="198"/>
      <c r="O671" s="198"/>
      <c r="P671" s="198"/>
      <c r="Q671" s="198"/>
      <c r="X671" s="92"/>
      <c r="Y671" s="92"/>
      <c r="Z671" s="92"/>
      <c r="AA671" s="92"/>
      <c r="AB671" s="92"/>
      <c r="AC671" s="92"/>
      <c r="AD671" s="92"/>
      <c r="AE671" s="92"/>
    </row>
    <row r="672" spans="1:33">
      <c r="A672" s="133" t="s">
        <v>170</v>
      </c>
      <c r="B672" s="144"/>
      <c r="C672" s="197">
        <f>C724+C775</f>
        <v>0</v>
      </c>
      <c r="D672" s="155">
        <v>0</v>
      </c>
      <c r="E672" s="202"/>
      <c r="F672" s="198">
        <f>F724+F775</f>
        <v>0</v>
      </c>
      <c r="G672" s="155">
        <v>0</v>
      </c>
      <c r="H672" s="202"/>
      <c r="I672" s="198">
        <f>I724+I775</f>
        <v>0</v>
      </c>
      <c r="J672" s="198"/>
      <c r="K672" s="217">
        <v>0</v>
      </c>
      <c r="L672" s="198"/>
      <c r="M672" s="198">
        <f>M724+M775</f>
        <v>0</v>
      </c>
      <c r="N672" s="198"/>
      <c r="O672" s="198"/>
      <c r="P672" s="198"/>
      <c r="Q672" s="198"/>
      <c r="X672" s="92"/>
      <c r="Y672" s="92"/>
      <c r="Z672" s="92"/>
      <c r="AA672" s="92"/>
      <c r="AB672" s="92"/>
      <c r="AC672" s="92"/>
      <c r="AD672" s="92"/>
      <c r="AE672" s="92"/>
    </row>
    <row r="673" spans="1:31">
      <c r="A673" s="133" t="s">
        <v>171</v>
      </c>
      <c r="B673" s="144"/>
      <c r="C673" s="197"/>
      <c r="D673" s="155"/>
      <c r="E673" s="202"/>
      <c r="F673" s="198"/>
      <c r="G673" s="155"/>
      <c r="H673" s="202"/>
      <c r="I673" s="198"/>
      <c r="J673" s="198"/>
      <c r="K673" s="217"/>
      <c r="L673" s="198"/>
      <c r="M673" s="198"/>
      <c r="N673" s="198"/>
      <c r="O673" s="198"/>
      <c r="P673" s="198"/>
      <c r="Q673" s="198"/>
      <c r="X673" s="92"/>
      <c r="Y673" s="92"/>
      <c r="Z673" s="92"/>
      <c r="AA673" s="92"/>
      <c r="AB673" s="92"/>
      <c r="AC673" s="92"/>
      <c r="AD673" s="92"/>
      <c r="AE673" s="92"/>
    </row>
    <row r="674" spans="1:31">
      <c r="A674" s="133" t="s">
        <v>238</v>
      </c>
      <c r="B674" s="144"/>
      <c r="C674" s="197">
        <f>C726+C777</f>
        <v>1.0000071591230999</v>
      </c>
      <c r="D674" s="155">
        <v>0</v>
      </c>
      <c r="E674" s="202"/>
      <c r="F674" s="198">
        <f>F726+F777</f>
        <v>0</v>
      </c>
      <c r="G674" s="155">
        <v>0</v>
      </c>
      <c r="H674" s="202"/>
      <c r="I674" s="198">
        <f>I726+I777</f>
        <v>0</v>
      </c>
      <c r="J674" s="198"/>
      <c r="K674" s="217">
        <v>0</v>
      </c>
      <c r="L674" s="198"/>
      <c r="M674" s="198">
        <f>M726+M777</f>
        <v>0</v>
      </c>
      <c r="N674" s="198"/>
      <c r="O674" s="198"/>
      <c r="P674" s="198"/>
      <c r="Q674" s="198"/>
      <c r="X674" s="92"/>
      <c r="Y674" s="92"/>
      <c r="Z674" s="92"/>
      <c r="AA674" s="92"/>
      <c r="AB674" s="92"/>
      <c r="AC674" s="92"/>
      <c r="AD674" s="92"/>
      <c r="AE674" s="92"/>
    </row>
    <row r="675" spans="1:31">
      <c r="A675" s="133" t="s">
        <v>239</v>
      </c>
      <c r="B675" s="144"/>
      <c r="C675" s="197">
        <f>C727+C778</f>
        <v>0</v>
      </c>
      <c r="D675" s="155">
        <v>357</v>
      </c>
      <c r="E675" s="202"/>
      <c r="F675" s="198">
        <f>F727+F778</f>
        <v>0</v>
      </c>
      <c r="G675" s="155">
        <v>370</v>
      </c>
      <c r="H675" s="202"/>
      <c r="I675" s="198">
        <f>I727+I778</f>
        <v>0</v>
      </c>
      <c r="J675" s="198"/>
      <c r="K675" s="217">
        <v>379</v>
      </c>
      <c r="L675" s="198"/>
      <c r="M675" s="198">
        <f>M727+M778</f>
        <v>0</v>
      </c>
      <c r="N675" s="198"/>
      <c r="O675" s="198"/>
      <c r="P675" s="198"/>
      <c r="Q675" s="198"/>
      <c r="X675" s="92"/>
      <c r="Y675" s="92"/>
      <c r="Z675" s="92"/>
      <c r="AA675" s="92"/>
      <c r="AB675" s="92"/>
      <c r="AC675" s="92"/>
      <c r="AD675" s="92"/>
      <c r="AE675" s="92"/>
    </row>
    <row r="676" spans="1:31">
      <c r="A676" s="133" t="s">
        <v>240</v>
      </c>
      <c r="B676" s="144"/>
      <c r="C676" s="197">
        <f>C728+C779</f>
        <v>0</v>
      </c>
      <c r="D676" s="155">
        <v>1457</v>
      </c>
      <c r="E676" s="202"/>
      <c r="F676" s="198">
        <f>F728+F779</f>
        <v>0</v>
      </c>
      <c r="G676" s="155">
        <v>1504</v>
      </c>
      <c r="H676" s="202"/>
      <c r="I676" s="198">
        <f>I728+I779</f>
        <v>0</v>
      </c>
      <c r="J676" s="198"/>
      <c r="K676" s="217">
        <v>1539</v>
      </c>
      <c r="L676" s="198"/>
      <c r="M676" s="198">
        <f>M728+M779</f>
        <v>0</v>
      </c>
      <c r="N676" s="198"/>
      <c r="O676" s="198"/>
      <c r="P676" s="198"/>
      <c r="Q676" s="198"/>
      <c r="X676" s="92"/>
      <c r="Y676" s="92"/>
      <c r="Z676" s="92"/>
      <c r="AA676" s="92"/>
      <c r="AB676" s="92"/>
      <c r="AC676" s="92"/>
      <c r="AD676" s="92"/>
      <c r="AE676" s="92"/>
    </row>
    <row r="677" spans="1:31">
      <c r="A677" s="133" t="s">
        <v>170</v>
      </c>
      <c r="B677" s="144"/>
      <c r="C677" s="197">
        <f>C729+C780</f>
        <v>0</v>
      </c>
      <c r="D677" s="155">
        <v>23.87</v>
      </c>
      <c r="E677" s="202"/>
      <c r="F677" s="198">
        <f>F729+F780</f>
        <v>0</v>
      </c>
      <c r="G677" s="155">
        <v>26.02</v>
      </c>
      <c r="H677" s="202"/>
      <c r="I677" s="198">
        <f>I729+I780</f>
        <v>0</v>
      </c>
      <c r="J677" s="198"/>
      <c r="K677" s="217">
        <v>26.63</v>
      </c>
      <c r="L677" s="198"/>
      <c r="M677" s="198">
        <f>M729+M780</f>
        <v>0</v>
      </c>
      <c r="N677" s="198"/>
      <c r="O677" s="198"/>
      <c r="P677" s="198"/>
      <c r="Q677" s="198"/>
      <c r="X677" s="92"/>
      <c r="Y677" s="92"/>
      <c r="Z677" s="92"/>
      <c r="AA677" s="92"/>
      <c r="AB677" s="92"/>
      <c r="AC677" s="92"/>
      <c r="AD677" s="92"/>
      <c r="AE677" s="92"/>
    </row>
    <row r="678" spans="1:31">
      <c r="A678" s="133" t="s">
        <v>171</v>
      </c>
      <c r="B678" s="144"/>
      <c r="C678" s="197"/>
      <c r="D678" s="155"/>
      <c r="E678" s="202"/>
      <c r="F678" s="198"/>
      <c r="G678" s="155"/>
      <c r="H678" s="202"/>
      <c r="I678" s="198"/>
      <c r="J678" s="198"/>
      <c r="K678" s="217"/>
      <c r="L678" s="198"/>
      <c r="M678" s="198"/>
      <c r="N678" s="198"/>
      <c r="O678" s="198"/>
      <c r="P678" s="198"/>
      <c r="Q678" s="198"/>
      <c r="X678" s="92"/>
      <c r="Y678" s="92"/>
      <c r="Z678" s="92"/>
      <c r="AA678" s="92"/>
      <c r="AB678" s="92"/>
      <c r="AC678" s="92"/>
      <c r="AD678" s="92"/>
      <c r="AE678" s="92"/>
    </row>
    <row r="679" spans="1:31">
      <c r="A679" s="133" t="s">
        <v>238</v>
      </c>
      <c r="B679" s="144"/>
      <c r="C679" s="197">
        <f>C731+C782</f>
        <v>38.0002720466778</v>
      </c>
      <c r="D679" s="155">
        <v>23.79</v>
      </c>
      <c r="E679" s="202"/>
      <c r="F679" s="198">
        <f>F731+F782</f>
        <v>-9</v>
      </c>
      <c r="G679" s="155">
        <v>26.02</v>
      </c>
      <c r="H679" s="202"/>
      <c r="I679" s="198">
        <f>I731+I782</f>
        <v>-10</v>
      </c>
      <c r="J679" s="198"/>
      <c r="K679" s="217">
        <v>26.63</v>
      </c>
      <c r="L679" s="198"/>
      <c r="M679" s="198">
        <f>M731+M782</f>
        <v>-10</v>
      </c>
      <c r="N679" s="198"/>
      <c r="O679" s="198"/>
      <c r="P679" s="198"/>
      <c r="Q679" s="198"/>
      <c r="X679" s="92"/>
      <c r="Y679" s="92"/>
      <c r="Z679" s="92"/>
      <c r="AA679" s="92"/>
      <c r="AB679" s="92"/>
      <c r="AC679" s="92"/>
      <c r="AD679" s="92"/>
      <c r="AE679" s="92"/>
    </row>
    <row r="680" spans="1:31">
      <c r="A680" s="133" t="s">
        <v>239</v>
      </c>
      <c r="B680" s="144"/>
      <c r="C680" s="197">
        <f>C732+C783</f>
        <v>0</v>
      </c>
      <c r="D680" s="155">
        <v>16.559999999999999</v>
      </c>
      <c r="E680" s="202"/>
      <c r="F680" s="198">
        <f>F732+F783</f>
        <v>0</v>
      </c>
      <c r="G680" s="155">
        <v>18.101388370764003</v>
      </c>
      <c r="H680" s="202"/>
      <c r="I680" s="198">
        <f>I732+I783</f>
        <v>0</v>
      </c>
      <c r="J680" s="198"/>
      <c r="K680" s="217">
        <v>18.526286850528336</v>
      </c>
      <c r="L680" s="198"/>
      <c r="M680" s="198">
        <f>M732+M783</f>
        <v>0</v>
      </c>
      <c r="N680" s="198"/>
      <c r="O680" s="198"/>
      <c r="P680" s="198"/>
      <c r="Q680" s="198"/>
      <c r="X680" s="92"/>
      <c r="Y680" s="92"/>
      <c r="Z680" s="92"/>
      <c r="AA680" s="92"/>
      <c r="AB680" s="92"/>
      <c r="AC680" s="92"/>
      <c r="AD680" s="92"/>
      <c r="AE680" s="92"/>
    </row>
    <row r="681" spans="1:31">
      <c r="A681" s="133" t="s">
        <v>240</v>
      </c>
      <c r="B681" s="144"/>
      <c r="C681" s="197">
        <f>C733+C784</f>
        <v>0</v>
      </c>
      <c r="D681" s="155">
        <v>12.96</v>
      </c>
      <c r="E681" s="202"/>
      <c r="F681" s="198">
        <f>F733+F784</f>
        <v>0</v>
      </c>
      <c r="G681" s="155">
        <v>14.155824964645021</v>
      </c>
      <c r="H681" s="202"/>
      <c r="I681" s="198">
        <f>I733+I784</f>
        <v>0</v>
      </c>
      <c r="J681" s="198"/>
      <c r="K681" s="217">
        <v>14.48810823397713</v>
      </c>
      <c r="L681" s="198"/>
      <c r="M681" s="198">
        <f>M733+M784</f>
        <v>0</v>
      </c>
      <c r="N681" s="198"/>
      <c r="O681" s="198"/>
      <c r="P681" s="198"/>
      <c r="Q681" s="198"/>
      <c r="X681" s="92"/>
      <c r="Y681" s="92"/>
      <c r="Z681" s="92"/>
      <c r="AA681" s="92"/>
      <c r="AB681" s="92"/>
      <c r="AC681" s="92"/>
      <c r="AD681" s="92"/>
      <c r="AE681" s="92"/>
    </row>
    <row r="682" spans="1:31">
      <c r="A682" s="133" t="s">
        <v>253</v>
      </c>
      <c r="B682" s="144"/>
      <c r="C682" s="197">
        <f>C734+C785</f>
        <v>0</v>
      </c>
      <c r="D682" s="217">
        <v>71.61</v>
      </c>
      <c r="E682" s="202"/>
      <c r="F682" s="198">
        <f>F734+F785</f>
        <v>0</v>
      </c>
      <c r="G682" s="217">
        <v>78.06</v>
      </c>
      <c r="H682" s="202"/>
      <c r="I682" s="198">
        <f>I734+I785</f>
        <v>0</v>
      </c>
      <c r="J682" s="198"/>
      <c r="K682" s="217">
        <v>79.89</v>
      </c>
      <c r="L682" s="198"/>
      <c r="M682" s="198">
        <f>M734+M785</f>
        <v>0</v>
      </c>
      <c r="N682" s="198"/>
      <c r="O682" s="198"/>
      <c r="P682" s="198"/>
      <c r="Q682" s="198"/>
      <c r="X682" s="92"/>
      <c r="Y682" s="92"/>
      <c r="Z682" s="92"/>
      <c r="AA682" s="92"/>
      <c r="AB682" s="92"/>
      <c r="AC682" s="92"/>
      <c r="AD682" s="92"/>
      <c r="AE682" s="92"/>
    </row>
    <row r="683" spans="1:31">
      <c r="A683" s="133" t="s">
        <v>254</v>
      </c>
      <c r="B683" s="144"/>
      <c r="C683" s="197">
        <f>C735+C786</f>
        <v>0</v>
      </c>
      <c r="D683" s="217">
        <v>142.74</v>
      </c>
      <c r="E683" s="202"/>
      <c r="F683" s="198">
        <f>F735+F786</f>
        <v>0</v>
      </c>
      <c r="G683" s="217">
        <v>156.12</v>
      </c>
      <c r="H683" s="202"/>
      <c r="I683" s="198">
        <f>I735+I786</f>
        <v>0</v>
      </c>
      <c r="J683" s="198"/>
      <c r="K683" s="217">
        <v>159.78</v>
      </c>
      <c r="L683" s="198"/>
      <c r="M683" s="198">
        <f>M735+M786</f>
        <v>0</v>
      </c>
      <c r="N683" s="198"/>
      <c r="O683" s="198"/>
      <c r="P683" s="198"/>
      <c r="Q683" s="198"/>
      <c r="X683" s="92"/>
      <c r="Y683" s="92"/>
      <c r="Z683" s="92"/>
      <c r="AA683" s="92"/>
      <c r="AB683" s="92"/>
      <c r="AC683" s="92"/>
      <c r="AD683" s="92"/>
      <c r="AE683" s="92"/>
    </row>
    <row r="684" spans="1:31">
      <c r="A684" s="133" t="s">
        <v>248</v>
      </c>
      <c r="B684" s="144"/>
      <c r="C684" s="197"/>
      <c r="D684" s="222"/>
      <c r="E684" s="202"/>
      <c r="F684" s="198"/>
      <c r="G684" s="222"/>
      <c r="H684" s="202"/>
      <c r="I684" s="198"/>
      <c r="J684" s="198"/>
      <c r="K684" s="217"/>
      <c r="L684" s="198"/>
      <c r="M684" s="198"/>
      <c r="N684" s="198"/>
      <c r="O684" s="198"/>
      <c r="P684" s="198"/>
      <c r="Q684" s="198"/>
      <c r="X684" s="92"/>
      <c r="Y684" s="92"/>
      <c r="Z684" s="92"/>
      <c r="AA684" s="92"/>
      <c r="AB684" s="92"/>
      <c r="AC684" s="92"/>
      <c r="AD684" s="92"/>
      <c r="AE684" s="92"/>
    </row>
    <row r="685" spans="1:31">
      <c r="A685" s="133" t="s">
        <v>244</v>
      </c>
      <c r="B685" s="144"/>
      <c r="C685" s="197">
        <f>C737+C788</f>
        <v>0</v>
      </c>
      <c r="D685" s="217">
        <v>-23.87</v>
      </c>
      <c r="E685" s="202"/>
      <c r="F685" s="198">
        <f>F737+F788</f>
        <v>0</v>
      </c>
      <c r="G685" s="217">
        <v>-26.02</v>
      </c>
      <c r="H685" s="202"/>
      <c r="I685" s="198">
        <f>I737+I788</f>
        <v>0</v>
      </c>
      <c r="J685" s="198"/>
      <c r="K685" s="217">
        <v>-26.63</v>
      </c>
      <c r="L685" s="198"/>
      <c r="M685" s="198">
        <f>M737+M788</f>
        <v>0</v>
      </c>
      <c r="N685" s="198"/>
      <c r="O685" s="198"/>
      <c r="P685" s="198"/>
      <c r="Q685" s="198"/>
      <c r="X685" s="92"/>
      <c r="Y685" s="92"/>
      <c r="Z685" s="92"/>
      <c r="AA685" s="92"/>
      <c r="AB685" s="92"/>
      <c r="AC685" s="92"/>
      <c r="AD685" s="92"/>
      <c r="AE685" s="92"/>
    </row>
    <row r="686" spans="1:31">
      <c r="A686" s="133" t="s">
        <v>249</v>
      </c>
      <c r="B686" s="144"/>
      <c r="C686" s="197">
        <f>C738+C789</f>
        <v>0</v>
      </c>
      <c r="D686" s="217">
        <v>-23.79</v>
      </c>
      <c r="E686" s="202"/>
      <c r="F686" s="198">
        <f>F738+F789</f>
        <v>0</v>
      </c>
      <c r="G686" s="217">
        <v>-26.02</v>
      </c>
      <c r="H686" s="202"/>
      <c r="I686" s="198">
        <f>I738+I789</f>
        <v>0</v>
      </c>
      <c r="J686" s="198"/>
      <c r="K686" s="217">
        <v>-26.63</v>
      </c>
      <c r="L686" s="198"/>
      <c r="M686" s="198">
        <f>M738+M789</f>
        <v>0</v>
      </c>
      <c r="N686" s="198"/>
      <c r="O686" s="198"/>
      <c r="P686" s="198"/>
      <c r="Q686" s="198"/>
      <c r="X686" s="92"/>
      <c r="Y686" s="92"/>
      <c r="Z686" s="92"/>
      <c r="AA686" s="92"/>
      <c r="AB686" s="92"/>
      <c r="AC686" s="92"/>
      <c r="AD686" s="92"/>
      <c r="AE686" s="92"/>
    </row>
    <row r="687" spans="1:31">
      <c r="A687" s="200" t="s">
        <v>210</v>
      </c>
      <c r="B687" s="144"/>
      <c r="C687" s="197"/>
      <c r="D687" s="155"/>
      <c r="E687" s="198"/>
      <c r="F687" s="198"/>
      <c r="G687" s="155"/>
      <c r="H687" s="198"/>
      <c r="I687" s="198"/>
      <c r="J687" s="198"/>
      <c r="K687" s="217"/>
      <c r="L687" s="198"/>
      <c r="M687" s="198"/>
      <c r="N687" s="198"/>
      <c r="O687" s="198"/>
      <c r="P687" s="198"/>
      <c r="Q687" s="198"/>
      <c r="X687" s="92"/>
      <c r="Y687" s="92"/>
      <c r="Z687" s="92"/>
      <c r="AA687" s="92"/>
      <c r="AB687" s="92"/>
      <c r="AC687" s="92"/>
      <c r="AD687" s="92"/>
      <c r="AE687" s="92"/>
    </row>
    <row r="688" spans="1:31">
      <c r="A688" s="133" t="s">
        <v>250</v>
      </c>
      <c r="B688" s="144"/>
      <c r="C688" s="197">
        <f>C740+C791</f>
        <v>10034</v>
      </c>
      <c r="D688" s="281">
        <v>6.4390000000000001</v>
      </c>
      <c r="E688" s="198" t="s">
        <v>144</v>
      </c>
      <c r="F688" s="198">
        <f>F740+F791</f>
        <v>-6</v>
      </c>
      <c r="G688" s="281">
        <v>7.0339999999999998</v>
      </c>
      <c r="H688" s="198" t="s">
        <v>144</v>
      </c>
      <c r="I688" s="198">
        <f>I740+I791</f>
        <v>-7</v>
      </c>
      <c r="J688" s="198"/>
      <c r="K688" s="282">
        <v>7.2030000000000003</v>
      </c>
      <c r="L688" s="198"/>
      <c r="M688" s="198">
        <f>M740+M791</f>
        <v>-7</v>
      </c>
      <c r="N688" s="198"/>
      <c r="O688" s="198"/>
      <c r="P688" s="198"/>
      <c r="Q688" s="198"/>
      <c r="X688" s="92"/>
      <c r="Y688" s="92"/>
      <c r="Z688" s="92"/>
      <c r="AA688" s="92"/>
      <c r="AB688" s="92"/>
      <c r="AC688" s="92"/>
      <c r="AD688" s="92"/>
      <c r="AE688" s="92"/>
    </row>
    <row r="689" spans="1:33">
      <c r="A689" s="200" t="s">
        <v>179</v>
      </c>
      <c r="B689" s="144"/>
      <c r="C689" s="197">
        <f>C741+C792</f>
        <v>0</v>
      </c>
      <c r="D689" s="268">
        <v>56</v>
      </c>
      <c r="E689" s="198" t="s">
        <v>144</v>
      </c>
      <c r="F689" s="198">
        <f>F741+F792</f>
        <v>0</v>
      </c>
      <c r="G689" s="268">
        <v>57</v>
      </c>
      <c r="H689" s="200" t="s">
        <v>144</v>
      </c>
      <c r="I689" s="198">
        <f>I741+I792</f>
        <v>0</v>
      </c>
      <c r="J689" s="198"/>
      <c r="K689" s="252">
        <v>58</v>
      </c>
      <c r="L689" s="198"/>
      <c r="M689" s="198">
        <f>M741+M792</f>
        <v>0</v>
      </c>
      <c r="N689" s="198"/>
      <c r="O689" s="198"/>
      <c r="P689" s="198"/>
      <c r="Q689" s="198"/>
      <c r="X689" s="92"/>
      <c r="Y689" s="92"/>
      <c r="Z689" s="92"/>
      <c r="AA689" s="92"/>
      <c r="AB689" s="92"/>
      <c r="AC689" s="92"/>
      <c r="AD689" s="92"/>
      <c r="AE689" s="92"/>
    </row>
    <row r="690" spans="1:33">
      <c r="A690" s="200" t="s">
        <v>228</v>
      </c>
      <c r="B690" s="144"/>
      <c r="C690" s="197">
        <f>C742+C793</f>
        <v>12</v>
      </c>
      <c r="D690" s="222">
        <v>60</v>
      </c>
      <c r="E690" s="254" t="s">
        <v>10</v>
      </c>
      <c r="F690" s="198">
        <f>F742+F793</f>
        <v>720</v>
      </c>
      <c r="G690" s="222">
        <v>60</v>
      </c>
      <c r="H690" s="144"/>
      <c r="I690" s="198">
        <f>I742+I793</f>
        <v>720</v>
      </c>
      <c r="J690" s="198"/>
      <c r="K690" s="217">
        <v>60</v>
      </c>
      <c r="L690" s="198"/>
      <c r="M690" s="198">
        <f>M742+M793</f>
        <v>720</v>
      </c>
      <c r="N690" s="198"/>
      <c r="O690" s="198"/>
      <c r="P690" s="198"/>
      <c r="Q690" s="198"/>
      <c r="X690" s="92"/>
      <c r="Y690" s="92"/>
      <c r="Z690" s="92"/>
      <c r="AA690" s="92"/>
      <c r="AB690" s="92"/>
      <c r="AC690" s="92"/>
      <c r="AD690" s="92"/>
      <c r="AE690" s="92"/>
    </row>
    <row r="691" spans="1:33">
      <c r="A691" s="200" t="s">
        <v>229</v>
      </c>
      <c r="B691" s="144"/>
      <c r="C691" s="197">
        <f>C743+C794</f>
        <v>456.00326456013363</v>
      </c>
      <c r="D691" s="279">
        <v>-30</v>
      </c>
      <c r="E691" s="198" t="s">
        <v>144</v>
      </c>
      <c r="F691" s="198">
        <f>F743+F794</f>
        <v>-13680</v>
      </c>
      <c r="G691" s="279">
        <v>-30</v>
      </c>
      <c r="H691" s="198" t="s">
        <v>144</v>
      </c>
      <c r="I691" s="198">
        <f>I743+I794</f>
        <v>-137</v>
      </c>
      <c r="J691" s="198"/>
      <c r="K691" s="248">
        <v>-30</v>
      </c>
      <c r="L691" s="198"/>
      <c r="M691" s="198">
        <f>M743+M794</f>
        <v>-137</v>
      </c>
      <c r="N691" s="198"/>
      <c r="O691" s="198"/>
      <c r="P691" s="198"/>
      <c r="Q691" s="198"/>
      <c r="X691" s="92"/>
      <c r="Y691" s="92"/>
      <c r="Z691" s="92"/>
      <c r="AA691" s="92"/>
      <c r="AB691" s="92"/>
      <c r="AC691" s="92"/>
      <c r="AD691" s="92"/>
      <c r="AE691" s="92"/>
    </row>
    <row r="692" spans="1:33" s="120" customFormat="1" hidden="1">
      <c r="A692" s="119" t="s">
        <v>251</v>
      </c>
      <c r="C692" s="210">
        <f>C688</f>
        <v>10034</v>
      </c>
      <c r="D692" s="118"/>
      <c r="E692" s="122"/>
      <c r="F692" s="123"/>
      <c r="G692" s="118">
        <v>0</v>
      </c>
      <c r="H692" s="122"/>
      <c r="I692" s="123"/>
      <c r="J692" s="123"/>
      <c r="K692" s="172">
        <v>0</v>
      </c>
      <c r="L692" s="123"/>
      <c r="M692" s="123"/>
      <c r="N692" s="123"/>
      <c r="O692" s="123"/>
      <c r="P692" s="123"/>
      <c r="Q692" s="123"/>
      <c r="U692" s="122"/>
      <c r="V692" s="122"/>
      <c r="W692" s="122"/>
      <c r="X692" s="122"/>
      <c r="Y692" s="122"/>
      <c r="Z692" s="122"/>
      <c r="AA692" s="122"/>
      <c r="AB692" s="122"/>
      <c r="AC692" s="122"/>
      <c r="AD692" s="122"/>
      <c r="AE692" s="122"/>
      <c r="AG692" s="124"/>
    </row>
    <row r="693" spans="1:33">
      <c r="A693" s="144" t="s">
        <v>157</v>
      </c>
      <c r="B693" s="144"/>
      <c r="C693" s="197">
        <f>C744+C795</f>
        <v>158323871.89494899</v>
      </c>
      <c r="D693" s="202"/>
      <c r="E693" s="113"/>
      <c r="F693" s="113">
        <f>F744+F795</f>
        <v>12645796</v>
      </c>
      <c r="G693" s="202"/>
      <c r="H693" s="200"/>
      <c r="I693" s="113">
        <f>I744+I795</f>
        <v>13820389</v>
      </c>
      <c r="J693" s="113"/>
      <c r="K693" s="113"/>
      <c r="L693" s="113"/>
      <c r="M693" s="113">
        <f>M744+M795</f>
        <v>14149201</v>
      </c>
      <c r="N693" s="113"/>
      <c r="O693" s="113"/>
      <c r="P693" s="113"/>
      <c r="Q693" s="113"/>
      <c r="X693" s="92"/>
      <c r="Y693" s="92"/>
      <c r="Z693" s="92"/>
      <c r="AA693" s="92"/>
      <c r="AB693" s="92"/>
      <c r="AC693" s="92"/>
      <c r="AD693" s="92"/>
      <c r="AE693" s="92"/>
    </row>
    <row r="694" spans="1:33" ht="14.25" customHeight="1">
      <c r="A694" s="144" t="s">
        <v>128</v>
      </c>
      <c r="B694" s="144"/>
      <c r="C694" s="224">
        <f>C745+C796</f>
        <v>2550999.9999999995</v>
      </c>
      <c r="D694" s="133"/>
      <c r="E694" s="133"/>
      <c r="F694" s="186">
        <f>I694</f>
        <v>193000</v>
      </c>
      <c r="G694" s="133"/>
      <c r="H694" s="133"/>
      <c r="I694" s="186">
        <f>I745+I796</f>
        <v>193000</v>
      </c>
      <c r="J694" s="131"/>
      <c r="K694" s="188"/>
      <c r="L694" s="131"/>
      <c r="M694" s="186">
        <f>M745+M796</f>
        <v>193000</v>
      </c>
      <c r="N694" s="131"/>
      <c r="O694" s="131"/>
      <c r="P694" s="131"/>
      <c r="Q694" s="131"/>
      <c r="X694" s="92"/>
      <c r="Y694" s="92"/>
      <c r="Z694" s="92"/>
      <c r="AA694" s="92"/>
      <c r="AB694" s="92"/>
      <c r="AC694" s="92"/>
      <c r="AD694" s="92"/>
      <c r="AE694" s="92"/>
    </row>
    <row r="695" spans="1:33" ht="17.25" customHeight="1" thickBot="1">
      <c r="A695" s="144" t="s">
        <v>158</v>
      </c>
      <c r="B695" s="144"/>
      <c r="C695" s="255">
        <f>SUM(C693:C694)</f>
        <v>160874871.89494899</v>
      </c>
      <c r="D695" s="239"/>
      <c r="E695" s="228"/>
      <c r="F695" s="229">
        <f>F693+F694</f>
        <v>12838796</v>
      </c>
      <c r="G695" s="239"/>
      <c r="H695" s="230"/>
      <c r="I695" s="229">
        <f>I693+I694</f>
        <v>14013389</v>
      </c>
      <c r="J695" s="229"/>
      <c r="K695" s="239"/>
      <c r="L695" s="229"/>
      <c r="M695" s="229">
        <f>M693+M694</f>
        <v>14342201</v>
      </c>
      <c r="N695" s="229"/>
      <c r="O695" s="229"/>
      <c r="P695" s="229"/>
      <c r="Q695" s="229"/>
      <c r="X695" s="92"/>
      <c r="Y695" s="92"/>
      <c r="Z695" s="92"/>
      <c r="AA695" s="92"/>
      <c r="AB695" s="92"/>
      <c r="AC695" s="92"/>
      <c r="AD695" s="92"/>
      <c r="AE695" s="92"/>
    </row>
    <row r="696" spans="1:33" ht="16.5" thickTop="1">
      <c r="A696" s="144"/>
      <c r="B696" s="144"/>
      <c r="C696" s="187"/>
      <c r="D696" s="216" t="s">
        <v>10</v>
      </c>
      <c r="E696" s="232"/>
      <c r="F696" s="199"/>
      <c r="G696" s="216" t="s">
        <v>10</v>
      </c>
      <c r="H696" s="188"/>
      <c r="I696" s="199"/>
      <c r="J696" s="199"/>
      <c r="K696" s="216" t="s">
        <v>10</v>
      </c>
      <c r="L696" s="199"/>
      <c r="M696" s="199"/>
      <c r="N696" s="199"/>
      <c r="O696" s="199"/>
      <c r="P696" s="199"/>
      <c r="Q696" s="199"/>
      <c r="X696" s="92"/>
      <c r="Y696" s="92"/>
      <c r="Z696" s="92"/>
      <c r="AA696" s="92"/>
      <c r="AB696" s="92"/>
      <c r="AC696" s="92"/>
      <c r="AD696" s="92"/>
      <c r="AE696" s="92"/>
    </row>
    <row r="697" spans="1:33" hidden="1">
      <c r="A697" s="143" t="s">
        <v>232</v>
      </c>
      <c r="B697" s="144"/>
      <c r="C697" s="145"/>
      <c r="D697" s="222"/>
      <c r="E697" s="113"/>
      <c r="F697" s="113"/>
      <c r="G697" s="222"/>
      <c r="H697" s="144"/>
      <c r="I697" s="113"/>
      <c r="J697" s="113"/>
      <c r="K697" s="155"/>
      <c r="L697" s="113"/>
      <c r="M697" s="113"/>
      <c r="N697" s="113"/>
      <c r="O697" s="113"/>
      <c r="P697" s="113"/>
      <c r="Q697" s="113"/>
      <c r="X697" s="92"/>
      <c r="Y697" s="92"/>
      <c r="Z697" s="92"/>
      <c r="AA697" s="92"/>
      <c r="AB697" s="92"/>
      <c r="AC697" s="92"/>
      <c r="AD697" s="92"/>
      <c r="AE697" s="92"/>
    </row>
    <row r="698" spans="1:33" hidden="1">
      <c r="A698" s="133" t="s">
        <v>255</v>
      </c>
      <c r="B698" s="144"/>
      <c r="C698" s="145"/>
      <c r="D698" s="222"/>
      <c r="E698" s="113"/>
      <c r="F698" s="113"/>
      <c r="G698" s="222"/>
      <c r="H698" s="144"/>
      <c r="I698" s="113"/>
      <c r="J698" s="113"/>
      <c r="K698" s="155"/>
      <c r="L698" s="113"/>
      <c r="M698" s="113"/>
      <c r="N698" s="113"/>
      <c r="O698" s="113"/>
      <c r="P698" s="113"/>
      <c r="Q698" s="113"/>
      <c r="X698" s="92"/>
      <c r="Y698" s="92"/>
      <c r="Z698" s="92"/>
      <c r="AA698" s="92"/>
      <c r="AB698" s="92"/>
      <c r="AC698" s="92"/>
      <c r="AD698" s="92"/>
      <c r="AE698" s="92"/>
    </row>
    <row r="699" spans="1:33" hidden="1">
      <c r="A699" s="200"/>
      <c r="B699" s="144"/>
      <c r="C699" s="145"/>
      <c r="D699" s="222"/>
      <c r="E699" s="113"/>
      <c r="F699" s="155"/>
      <c r="G699" s="222"/>
      <c r="H699" s="144"/>
      <c r="I699" s="155"/>
      <c r="J699" s="155"/>
      <c r="K699" s="155"/>
      <c r="L699" s="155"/>
      <c r="M699" s="155"/>
      <c r="N699" s="155"/>
      <c r="O699" s="155"/>
      <c r="P699" s="155"/>
      <c r="Q699" s="155"/>
      <c r="R699" s="92"/>
      <c r="S699" s="92"/>
      <c r="T699" s="92"/>
      <c r="U699" s="92"/>
      <c r="V699" s="92"/>
      <c r="W699" s="92"/>
      <c r="X699" s="92"/>
      <c r="Y699" s="92"/>
      <c r="Z699" s="92"/>
      <c r="AA699" s="92"/>
      <c r="AB699" s="92"/>
      <c r="AC699" s="92"/>
      <c r="AD699" s="92"/>
      <c r="AE699" s="92"/>
    </row>
    <row r="700" spans="1:33" hidden="1">
      <c r="A700" s="133" t="s">
        <v>235</v>
      </c>
      <c r="B700" s="144"/>
      <c r="C700" s="197"/>
      <c r="D700" s="113" t="s">
        <v>10</v>
      </c>
      <c r="E700" s="113"/>
      <c r="F700" s="144"/>
      <c r="G700" s="113" t="s">
        <v>10</v>
      </c>
      <c r="H700" s="144"/>
      <c r="I700" s="144"/>
      <c r="J700" s="144"/>
      <c r="K700" s="113" t="s">
        <v>10</v>
      </c>
      <c r="L700" s="144"/>
      <c r="M700" s="144"/>
      <c r="N700" s="144"/>
      <c r="O700" s="144"/>
      <c r="P700" s="144"/>
      <c r="Q700" s="144"/>
      <c r="R700" s="92"/>
      <c r="S700" s="92"/>
      <c r="T700" s="92"/>
      <c r="U700" s="92"/>
      <c r="V700" s="92"/>
      <c r="W700" s="92"/>
      <c r="X700" s="92"/>
      <c r="Y700" s="92"/>
      <c r="Z700" s="92"/>
      <c r="AA700" s="92"/>
      <c r="AB700" s="92"/>
      <c r="AC700" s="92"/>
      <c r="AD700" s="92"/>
      <c r="AE700" s="92"/>
    </row>
    <row r="701" spans="1:33" hidden="1">
      <c r="A701" s="133" t="s">
        <v>236</v>
      </c>
      <c r="B701" s="144"/>
      <c r="C701" s="197">
        <v>585.32901446738447</v>
      </c>
      <c r="D701" s="222">
        <v>0</v>
      </c>
      <c r="E701" s="202"/>
      <c r="F701" s="198">
        <f>ROUND(D701*$C701,0)</f>
        <v>0</v>
      </c>
      <c r="G701" s="222">
        <f>$G$647</f>
        <v>0</v>
      </c>
      <c r="H701" s="202"/>
      <c r="I701" s="198">
        <f>ROUND(G701*C701,0)</f>
        <v>0</v>
      </c>
      <c r="J701" s="198"/>
      <c r="K701" s="222">
        <f>$K$647</f>
        <v>0</v>
      </c>
      <c r="L701" s="198"/>
      <c r="M701" s="198">
        <f>ROUND(K701*C701,0)</f>
        <v>0</v>
      </c>
      <c r="N701" s="198"/>
      <c r="O701" s="198"/>
      <c r="P701" s="198"/>
      <c r="Q701" s="198"/>
      <c r="R701" s="92"/>
      <c r="S701" s="92"/>
      <c r="T701" s="92"/>
      <c r="U701" s="92"/>
      <c r="V701" s="92"/>
      <c r="W701" s="92"/>
      <c r="X701" s="92"/>
      <c r="Y701" s="92"/>
      <c r="Z701" s="92"/>
      <c r="AA701" s="92"/>
      <c r="AB701" s="92"/>
      <c r="AC701" s="92"/>
      <c r="AD701" s="92"/>
      <c r="AE701" s="92"/>
    </row>
    <row r="702" spans="1:33" hidden="1">
      <c r="A702" s="133" t="s">
        <v>237</v>
      </c>
      <c r="B702" s="144"/>
      <c r="C702" s="197"/>
      <c r="D702" s="222"/>
      <c r="E702" s="202"/>
      <c r="F702" s="198"/>
      <c r="G702" s="222"/>
      <c r="H702" s="202"/>
      <c r="I702" s="198"/>
      <c r="J702" s="198"/>
      <c r="K702" s="222"/>
      <c r="L702" s="198"/>
      <c r="M702" s="198"/>
      <c r="N702" s="198"/>
      <c r="O702" s="198"/>
      <c r="P702" s="198"/>
      <c r="Q702" s="198"/>
      <c r="R702" s="92"/>
      <c r="S702" s="92"/>
      <c r="T702" s="92"/>
      <c r="U702" s="92"/>
      <c r="V702" s="92"/>
      <c r="W702" s="92"/>
      <c r="X702" s="92"/>
      <c r="Y702" s="92"/>
      <c r="Z702" s="92"/>
      <c r="AA702" s="92"/>
      <c r="AB702" s="92"/>
      <c r="AC702" s="92"/>
      <c r="AD702" s="92"/>
      <c r="AE702" s="92"/>
    </row>
    <row r="703" spans="1:33" hidden="1">
      <c r="A703" s="133" t="s">
        <v>238</v>
      </c>
      <c r="B703" s="144"/>
      <c r="C703" s="197">
        <v>2639.7847546294379</v>
      </c>
      <c r="D703" s="222">
        <v>0</v>
      </c>
      <c r="E703" s="202"/>
      <c r="F703" s="198">
        <f>ROUND(D703*$C703,0)</f>
        <v>0</v>
      </c>
      <c r="G703" s="222">
        <f>$G$649</f>
        <v>0</v>
      </c>
      <c r="H703" s="202"/>
      <c r="I703" s="198">
        <f t="shared" ref="I703:I705" si="87">ROUND(G703*C703,0)</f>
        <v>0</v>
      </c>
      <c r="J703" s="198"/>
      <c r="K703" s="222">
        <f>$K$649</f>
        <v>0</v>
      </c>
      <c r="L703" s="198"/>
      <c r="M703" s="198">
        <f>ROUND(K703*C703,0)</f>
        <v>0</v>
      </c>
      <c r="N703" s="198"/>
      <c r="O703" s="198"/>
      <c r="P703" s="198"/>
      <c r="Q703" s="198"/>
      <c r="R703" s="92"/>
      <c r="S703" s="92"/>
      <c r="T703" s="92"/>
      <c r="U703" s="92"/>
      <c r="V703" s="92"/>
      <c r="W703" s="92"/>
      <c r="X703" s="92"/>
      <c r="Y703" s="92"/>
      <c r="Z703" s="92"/>
      <c r="AA703" s="92"/>
      <c r="AB703" s="92"/>
      <c r="AC703" s="92"/>
      <c r="AD703" s="92"/>
      <c r="AE703" s="92"/>
    </row>
    <row r="704" spans="1:33" hidden="1">
      <c r="A704" s="133" t="s">
        <v>239</v>
      </c>
      <c r="B704" s="144"/>
      <c r="C704" s="197">
        <v>314.59706558952797</v>
      </c>
      <c r="D704" s="222">
        <v>357</v>
      </c>
      <c r="E704" s="202"/>
      <c r="F704" s="198">
        <f>ROUND(D704*$C704,0)</f>
        <v>112311</v>
      </c>
      <c r="G704" s="222">
        <f>$G$650</f>
        <v>370</v>
      </c>
      <c r="H704" s="202"/>
      <c r="I704" s="198">
        <f t="shared" si="87"/>
        <v>116401</v>
      </c>
      <c r="J704" s="198"/>
      <c r="K704" s="222">
        <f>$K$650</f>
        <v>379</v>
      </c>
      <c r="L704" s="198"/>
      <c r="M704" s="198">
        <f>ROUND(K704*C704,0)</f>
        <v>119232</v>
      </c>
      <c r="N704" s="198"/>
      <c r="O704" s="198"/>
      <c r="P704" s="198"/>
      <c r="Q704" s="198"/>
      <c r="R704" s="92"/>
      <c r="S704" s="92"/>
      <c r="T704" s="92"/>
      <c r="U704" s="92"/>
      <c r="V704" s="92"/>
      <c r="W704" s="92"/>
      <c r="X704" s="92"/>
      <c r="Y704" s="92"/>
      <c r="Z704" s="92"/>
      <c r="AA704" s="92"/>
      <c r="AB704" s="92"/>
      <c r="AC704" s="92"/>
      <c r="AD704" s="92"/>
      <c r="AE704" s="92"/>
    </row>
    <row r="705" spans="1:31" hidden="1">
      <c r="A705" s="133" t="s">
        <v>240</v>
      </c>
      <c r="B705" s="144"/>
      <c r="C705" s="197">
        <v>10.9999976307206</v>
      </c>
      <c r="D705" s="222">
        <v>1457</v>
      </c>
      <c r="E705" s="202"/>
      <c r="F705" s="198">
        <f>ROUND(D705*$C705,0)</f>
        <v>16027</v>
      </c>
      <c r="G705" s="222">
        <f>$G$651</f>
        <v>1504</v>
      </c>
      <c r="H705" s="202"/>
      <c r="I705" s="198">
        <f t="shared" si="87"/>
        <v>16544</v>
      </c>
      <c r="J705" s="198"/>
      <c r="K705" s="222">
        <f>$K$651</f>
        <v>1539</v>
      </c>
      <c r="L705" s="198"/>
      <c r="M705" s="198">
        <f>ROUND(K705*C705,0)</f>
        <v>16929</v>
      </c>
      <c r="N705" s="198"/>
      <c r="O705" s="198"/>
      <c r="P705" s="198"/>
      <c r="Q705" s="198"/>
      <c r="R705" s="92"/>
      <c r="S705" s="92"/>
      <c r="T705" s="92"/>
      <c r="U705" s="92"/>
      <c r="V705" s="92"/>
      <c r="W705" s="92"/>
      <c r="X705" s="92"/>
      <c r="Y705" s="92"/>
      <c r="Z705" s="92"/>
      <c r="AA705" s="92"/>
      <c r="AB705" s="92"/>
      <c r="AC705" s="92"/>
      <c r="AD705" s="92"/>
      <c r="AE705" s="92"/>
    </row>
    <row r="706" spans="1:31" hidden="1">
      <c r="A706" s="133" t="s">
        <v>126</v>
      </c>
      <c r="B706" s="144"/>
      <c r="C706" s="197">
        <f>SUM(C701:C705)</f>
        <v>3550.7108323170714</v>
      </c>
      <c r="D706" s="222"/>
      <c r="E706" s="202"/>
      <c r="F706" s="198"/>
      <c r="G706" s="222"/>
      <c r="H706" s="202"/>
      <c r="I706" s="198"/>
      <c r="J706" s="198"/>
      <c r="K706" s="222"/>
      <c r="L706" s="198"/>
      <c r="M706" s="198"/>
      <c r="N706" s="198"/>
      <c r="O706" s="198"/>
      <c r="P706" s="198"/>
      <c r="Q706" s="198"/>
      <c r="R706" s="92"/>
      <c r="S706" s="92"/>
      <c r="T706" s="92"/>
      <c r="U706" s="92"/>
      <c r="V706" s="92"/>
      <c r="W706" s="92"/>
      <c r="X706" s="92"/>
      <c r="Y706" s="92"/>
      <c r="Z706" s="92"/>
      <c r="AA706" s="92"/>
      <c r="AB706" s="92"/>
      <c r="AC706" s="92"/>
      <c r="AD706" s="92"/>
      <c r="AE706" s="92"/>
    </row>
    <row r="707" spans="1:31" hidden="1">
      <c r="A707" s="133" t="s">
        <v>241</v>
      </c>
      <c r="B707" s="144"/>
      <c r="C707" s="197">
        <v>26978.440555555677</v>
      </c>
      <c r="D707" s="222"/>
      <c r="E707" s="198"/>
      <c r="F707" s="198"/>
      <c r="G707" s="222"/>
      <c r="H707" s="198"/>
      <c r="I707" s="198"/>
      <c r="J707" s="198"/>
      <c r="K707" s="222"/>
      <c r="L707" s="198"/>
      <c r="M707" s="198"/>
      <c r="N707" s="198"/>
      <c r="O707" s="198"/>
      <c r="P707" s="198"/>
      <c r="Q707" s="198"/>
      <c r="R707" s="92"/>
      <c r="S707" s="92"/>
      <c r="T707" s="92"/>
      <c r="U707" s="92"/>
      <c r="V707" s="92"/>
      <c r="W707" s="92"/>
      <c r="X707" s="92"/>
      <c r="Y707" s="92"/>
      <c r="Z707" s="92"/>
      <c r="AA707" s="92"/>
      <c r="AB707" s="92"/>
      <c r="AC707" s="92"/>
      <c r="AD707" s="92"/>
      <c r="AE707" s="92"/>
    </row>
    <row r="708" spans="1:31" hidden="1">
      <c r="A708" s="133" t="s">
        <v>242</v>
      </c>
      <c r="B708" s="144"/>
      <c r="C708" s="197">
        <v>3789</v>
      </c>
      <c r="D708" s="222"/>
      <c r="E708" s="198"/>
      <c r="F708" s="198"/>
      <c r="G708" s="222"/>
      <c r="H708" s="198"/>
      <c r="I708" s="198"/>
      <c r="J708" s="198"/>
      <c r="K708" s="222"/>
      <c r="L708" s="198"/>
      <c r="M708" s="198"/>
      <c r="N708" s="198"/>
      <c r="O708" s="198"/>
      <c r="P708" s="198"/>
      <c r="Q708" s="198"/>
      <c r="R708" s="92"/>
      <c r="S708" s="92"/>
      <c r="T708" s="92"/>
      <c r="U708" s="92"/>
      <c r="V708" s="92"/>
      <c r="W708" s="92"/>
      <c r="X708" s="92"/>
      <c r="Y708" s="92"/>
      <c r="Z708" s="92"/>
      <c r="AA708" s="92"/>
      <c r="AB708" s="92"/>
      <c r="AC708" s="92"/>
      <c r="AD708" s="92"/>
      <c r="AE708" s="92"/>
    </row>
    <row r="709" spans="1:31" hidden="1">
      <c r="A709" s="133" t="s">
        <v>243</v>
      </c>
      <c r="B709" s="144"/>
      <c r="C709" s="197"/>
      <c r="D709" s="222"/>
      <c r="E709" s="202"/>
      <c r="F709" s="198"/>
      <c r="G709" s="222"/>
      <c r="H709" s="202"/>
      <c r="I709" s="198"/>
      <c r="J709" s="198"/>
      <c r="K709" s="222"/>
      <c r="L709" s="198"/>
      <c r="M709" s="198"/>
      <c r="N709" s="198"/>
      <c r="O709" s="198"/>
      <c r="P709" s="198"/>
      <c r="Q709" s="198"/>
      <c r="R709" s="92"/>
      <c r="S709" s="92"/>
      <c r="T709" s="92"/>
      <c r="U709" s="92"/>
      <c r="V709" s="92"/>
      <c r="W709" s="92"/>
      <c r="X709" s="92"/>
      <c r="Y709" s="92"/>
      <c r="Z709" s="92"/>
      <c r="AA709" s="92"/>
      <c r="AB709" s="92"/>
      <c r="AC709" s="92"/>
      <c r="AD709" s="92"/>
      <c r="AE709" s="92"/>
    </row>
    <row r="710" spans="1:31" hidden="1">
      <c r="A710" s="133" t="s">
        <v>244</v>
      </c>
      <c r="B710" s="144"/>
      <c r="C710" s="197">
        <v>2076.8587101006215</v>
      </c>
      <c r="D710" s="222">
        <v>23.87</v>
      </c>
      <c r="E710" s="202"/>
      <c r="F710" s="198">
        <f>ROUND(D710*$C710,0)</f>
        <v>49575</v>
      </c>
      <c r="G710" s="222">
        <f>$G$656</f>
        <v>26.02</v>
      </c>
      <c r="H710" s="202"/>
      <c r="I710" s="198">
        <f>ROUND(G710*C710,0)</f>
        <v>54040</v>
      </c>
      <c r="J710" s="198"/>
      <c r="K710" s="222">
        <f>$K$656</f>
        <v>26.63</v>
      </c>
      <c r="L710" s="198"/>
      <c r="M710" s="198">
        <f>ROUND(K710*C710,0)</f>
        <v>55307</v>
      </c>
      <c r="N710" s="198"/>
      <c r="O710" s="198"/>
      <c r="P710" s="198"/>
      <c r="Q710" s="198"/>
      <c r="R710" s="92"/>
      <c r="S710" s="92"/>
      <c r="T710" s="92"/>
      <c r="U710" s="92"/>
      <c r="V710" s="92"/>
      <c r="W710" s="92"/>
      <c r="X710" s="92"/>
      <c r="Y710" s="92"/>
      <c r="Z710" s="92"/>
      <c r="AA710" s="92"/>
      <c r="AB710" s="92"/>
      <c r="AC710" s="92"/>
      <c r="AD710" s="92"/>
      <c r="AE710" s="92"/>
    </row>
    <row r="711" spans="1:31" hidden="1">
      <c r="A711" s="133" t="s">
        <v>245</v>
      </c>
      <c r="B711" s="144"/>
      <c r="C711" s="197"/>
      <c r="D711" s="222"/>
      <c r="E711" s="202"/>
      <c r="F711" s="198"/>
      <c r="G711" s="222"/>
      <c r="H711" s="202"/>
      <c r="I711" s="198"/>
      <c r="J711" s="198"/>
      <c r="K711" s="222"/>
      <c r="L711" s="198"/>
      <c r="M711" s="198"/>
      <c r="N711" s="198"/>
      <c r="O711" s="198"/>
      <c r="P711" s="198"/>
      <c r="Q711" s="198"/>
      <c r="R711" s="92"/>
      <c r="S711" s="92"/>
      <c r="T711" s="92"/>
      <c r="U711" s="92"/>
      <c r="V711" s="92"/>
      <c r="W711" s="92"/>
      <c r="X711" s="92"/>
      <c r="Y711" s="92"/>
      <c r="Z711" s="92"/>
      <c r="AA711" s="92"/>
      <c r="AB711" s="92"/>
      <c r="AC711" s="92"/>
      <c r="AD711" s="92"/>
      <c r="AE711" s="92"/>
    </row>
    <row r="712" spans="1:31" hidden="1">
      <c r="A712" s="133" t="s">
        <v>238</v>
      </c>
      <c r="B712" s="144"/>
      <c r="C712" s="197">
        <v>39873.252848561533</v>
      </c>
      <c r="D712" s="222">
        <v>23.79</v>
      </c>
      <c r="E712" s="202"/>
      <c r="F712" s="198">
        <f>ROUND(D712*$C712,0)</f>
        <v>948585</v>
      </c>
      <c r="G712" s="222">
        <f>$G$658</f>
        <v>26.02</v>
      </c>
      <c r="H712" s="202"/>
      <c r="I712" s="198">
        <f t="shared" ref="I712:I716" si="88">ROUND(G712*C712,0)</f>
        <v>1037502</v>
      </c>
      <c r="J712" s="198"/>
      <c r="K712" s="222">
        <f>$K$658</f>
        <v>26.63</v>
      </c>
      <c r="L712" s="198"/>
      <c r="M712" s="198">
        <f>ROUND(K712*C712,0)</f>
        <v>1061825</v>
      </c>
      <c r="N712" s="198"/>
      <c r="O712" s="198"/>
      <c r="P712" s="198"/>
      <c r="Q712" s="198"/>
      <c r="R712" s="92"/>
      <c r="S712" s="92"/>
      <c r="T712" s="92"/>
      <c r="U712" s="92"/>
      <c r="V712" s="92"/>
      <c r="W712" s="92"/>
      <c r="X712" s="92"/>
      <c r="Y712" s="92"/>
      <c r="Z712" s="92"/>
      <c r="AA712" s="92"/>
      <c r="AB712" s="92"/>
      <c r="AC712" s="92"/>
      <c r="AD712" s="92"/>
      <c r="AE712" s="92"/>
    </row>
    <row r="713" spans="1:31" hidden="1">
      <c r="A713" s="133" t="s">
        <v>239</v>
      </c>
      <c r="B713" s="144"/>
      <c r="C713" s="197">
        <v>29185.4347915853</v>
      </c>
      <c r="D713" s="222">
        <v>16.559999999999999</v>
      </c>
      <c r="E713" s="202"/>
      <c r="F713" s="198">
        <f>ROUND(D713*$C713,0)</f>
        <v>483311</v>
      </c>
      <c r="G713" s="222">
        <f>$G$659</f>
        <v>18.101388370764003</v>
      </c>
      <c r="H713" s="202"/>
      <c r="I713" s="198">
        <f t="shared" si="88"/>
        <v>528297</v>
      </c>
      <c r="J713" s="198"/>
      <c r="K713" s="222">
        <f>$K$659</f>
        <v>18.526286850528336</v>
      </c>
      <c r="L713" s="198"/>
      <c r="M713" s="198">
        <f>ROUND(K713*C713,0)</f>
        <v>540698</v>
      </c>
      <c r="N713" s="198"/>
      <c r="O713" s="198"/>
      <c r="P713" s="198"/>
      <c r="Q713" s="198"/>
      <c r="R713" s="92"/>
      <c r="S713" s="92"/>
      <c r="T713" s="92"/>
      <c r="U713" s="92"/>
      <c r="V713" s="92"/>
      <c r="W713" s="92"/>
      <c r="X713" s="92"/>
      <c r="Y713" s="92"/>
      <c r="Z713" s="92"/>
      <c r="AA713" s="92"/>
      <c r="AB713" s="92"/>
      <c r="AC713" s="92"/>
      <c r="AD713" s="92"/>
      <c r="AE713" s="92"/>
    </row>
    <row r="714" spans="1:31" hidden="1">
      <c r="A714" s="133" t="s">
        <v>240</v>
      </c>
      <c r="B714" s="144"/>
      <c r="C714" s="197">
        <v>4458.9991006743103</v>
      </c>
      <c r="D714" s="222">
        <v>12.96</v>
      </c>
      <c r="E714" s="202"/>
      <c r="F714" s="198">
        <f>ROUND(D714*$C714,0)</f>
        <v>57789</v>
      </c>
      <c r="G714" s="222">
        <f>$G$660</f>
        <v>14.155824964645021</v>
      </c>
      <c r="H714" s="202"/>
      <c r="I714" s="198">
        <f t="shared" si="88"/>
        <v>63121</v>
      </c>
      <c r="J714" s="198"/>
      <c r="K714" s="222">
        <f>$K$660</f>
        <v>14.48810823397713</v>
      </c>
      <c r="L714" s="198"/>
      <c r="M714" s="198">
        <f>ROUND(K714*C714,0)</f>
        <v>64602</v>
      </c>
      <c r="N714" s="198"/>
      <c r="O714" s="198"/>
      <c r="P714" s="198"/>
      <c r="Q714" s="198"/>
      <c r="R714" s="92"/>
      <c r="S714" s="92"/>
      <c r="T714" s="92"/>
      <c r="U714" s="92"/>
      <c r="V714" s="92"/>
      <c r="W714" s="92"/>
      <c r="X714" s="92"/>
      <c r="Y714" s="92"/>
      <c r="Z714" s="92"/>
      <c r="AA714" s="92"/>
      <c r="AB714" s="92"/>
      <c r="AC714" s="92"/>
      <c r="AD714" s="92"/>
      <c r="AE714" s="92"/>
    </row>
    <row r="715" spans="1:31" hidden="1">
      <c r="A715" s="133" t="s">
        <v>246</v>
      </c>
      <c r="B715" s="144"/>
      <c r="C715" s="197">
        <v>287.38362640647603</v>
      </c>
      <c r="D715" s="222">
        <v>71.61</v>
      </c>
      <c r="E715" s="202"/>
      <c r="F715" s="198">
        <f>ROUND(D715*$C715,0)</f>
        <v>20580</v>
      </c>
      <c r="G715" s="222">
        <f>$G$661</f>
        <v>78.06</v>
      </c>
      <c r="H715" s="202"/>
      <c r="I715" s="198">
        <f t="shared" si="88"/>
        <v>22433</v>
      </c>
      <c r="J715" s="198"/>
      <c r="K715" s="222">
        <f>$K$661</f>
        <v>79.89</v>
      </c>
      <c r="L715" s="198"/>
      <c r="M715" s="198">
        <f>ROUND(K715*C715,0)</f>
        <v>22959</v>
      </c>
      <c r="N715" s="198"/>
      <c r="O715" s="198"/>
      <c r="P715" s="198"/>
      <c r="Q715" s="198"/>
      <c r="R715" s="92"/>
      <c r="S715" s="92"/>
      <c r="T715" s="92"/>
      <c r="U715" s="92"/>
      <c r="V715" s="92"/>
      <c r="W715" s="92"/>
      <c r="X715" s="92"/>
      <c r="Y715" s="92"/>
      <c r="Z715" s="92"/>
      <c r="AA715" s="92"/>
      <c r="AB715" s="92"/>
      <c r="AC715" s="92"/>
      <c r="AD715" s="92"/>
      <c r="AE715" s="92"/>
    </row>
    <row r="716" spans="1:31" hidden="1">
      <c r="A716" s="133" t="s">
        <v>247</v>
      </c>
      <c r="B716" s="144"/>
      <c r="C716" s="197">
        <v>596.26328693931896</v>
      </c>
      <c r="D716" s="222">
        <v>142.74</v>
      </c>
      <c r="E716" s="202"/>
      <c r="F716" s="198">
        <f>ROUND(D716*$C716,0)</f>
        <v>85111</v>
      </c>
      <c r="G716" s="222">
        <f>$G$662</f>
        <v>156.12</v>
      </c>
      <c r="H716" s="202"/>
      <c r="I716" s="198">
        <f t="shared" si="88"/>
        <v>93089</v>
      </c>
      <c r="J716" s="198"/>
      <c r="K716" s="222">
        <f>$K$662</f>
        <v>159.78</v>
      </c>
      <c r="L716" s="198"/>
      <c r="M716" s="198">
        <f>ROUND(K716*C716,0)</f>
        <v>95271</v>
      </c>
      <c r="N716" s="198"/>
      <c r="O716" s="198"/>
      <c r="P716" s="198"/>
      <c r="Q716" s="198"/>
      <c r="R716" s="92"/>
      <c r="S716" s="92"/>
      <c r="T716" s="92"/>
      <c r="U716" s="92"/>
      <c r="V716" s="92"/>
      <c r="W716" s="92"/>
      <c r="X716" s="92"/>
      <c r="Y716" s="92"/>
      <c r="Z716" s="92"/>
      <c r="AA716" s="92"/>
      <c r="AB716" s="92"/>
      <c r="AC716" s="92"/>
      <c r="AD716" s="92"/>
      <c r="AE716" s="92"/>
    </row>
    <row r="717" spans="1:31" hidden="1">
      <c r="A717" s="133" t="s">
        <v>248</v>
      </c>
      <c r="B717" s="144"/>
      <c r="C717" s="197"/>
      <c r="D717" s="222"/>
      <c r="E717" s="202"/>
      <c r="F717" s="198"/>
      <c r="G717" s="222"/>
      <c r="H717" s="202"/>
      <c r="I717" s="198"/>
      <c r="J717" s="198"/>
      <c r="K717" s="222"/>
      <c r="L717" s="198"/>
      <c r="M717" s="198"/>
      <c r="N717" s="198"/>
      <c r="O717" s="198"/>
      <c r="P717" s="198"/>
      <c r="Q717" s="198"/>
      <c r="R717" s="92"/>
      <c r="S717" s="92"/>
      <c r="T717" s="92"/>
      <c r="U717" s="92"/>
      <c r="V717" s="92"/>
      <c r="W717" s="92"/>
      <c r="X717" s="92"/>
      <c r="Y717" s="92"/>
      <c r="Z717" s="92"/>
      <c r="AA717" s="92"/>
      <c r="AB717" s="92"/>
      <c r="AC717" s="92"/>
      <c r="AD717" s="92"/>
      <c r="AE717" s="92"/>
    </row>
    <row r="718" spans="1:31" hidden="1">
      <c r="A718" s="133" t="s">
        <v>244</v>
      </c>
      <c r="B718" s="144"/>
      <c r="C718" s="197">
        <v>13.885153858261599</v>
      </c>
      <c r="D718" s="217">
        <v>-23.87</v>
      </c>
      <c r="E718" s="202"/>
      <c r="F718" s="198">
        <f>ROUND(D718*$C718,0)</f>
        <v>-331</v>
      </c>
      <c r="G718" s="222">
        <f>$G$664</f>
        <v>-26.02</v>
      </c>
      <c r="H718" s="202"/>
      <c r="I718" s="198">
        <f t="shared" ref="I718:I719" si="89">ROUND(G718*C718,0)</f>
        <v>-361</v>
      </c>
      <c r="J718" s="198"/>
      <c r="K718" s="222">
        <f>$K$664</f>
        <v>-26.63</v>
      </c>
      <c r="L718" s="198"/>
      <c r="M718" s="198">
        <f>ROUND(K718*C718,0)</f>
        <v>-370</v>
      </c>
      <c r="N718" s="198"/>
      <c r="O718" s="198"/>
      <c r="P718" s="198"/>
      <c r="Q718" s="198"/>
      <c r="R718" s="92"/>
      <c r="S718" s="92"/>
      <c r="T718" s="92"/>
      <c r="U718" s="92"/>
      <c r="V718" s="92"/>
      <c r="W718" s="92"/>
      <c r="X718" s="92"/>
      <c r="Y718" s="92"/>
      <c r="Z718" s="92"/>
      <c r="AA718" s="92"/>
      <c r="AB718" s="92"/>
      <c r="AC718" s="92"/>
      <c r="AD718" s="92"/>
      <c r="AE718" s="92"/>
    </row>
    <row r="719" spans="1:31" hidden="1">
      <c r="A719" s="133" t="s">
        <v>249</v>
      </c>
      <c r="B719" s="144"/>
      <c r="C719" s="197">
        <v>218.78375922302399</v>
      </c>
      <c r="D719" s="217">
        <v>-23.79</v>
      </c>
      <c r="E719" s="202"/>
      <c r="F719" s="198">
        <f>ROUND(D719*$C719,0)</f>
        <v>-5205</v>
      </c>
      <c r="G719" s="222">
        <f>$G$665</f>
        <v>-26.02</v>
      </c>
      <c r="H719" s="202"/>
      <c r="I719" s="198">
        <f t="shared" si="89"/>
        <v>-5693</v>
      </c>
      <c r="J719" s="198"/>
      <c r="K719" s="222">
        <f>$K$665</f>
        <v>-26.63</v>
      </c>
      <c r="L719" s="198"/>
      <c r="M719" s="198">
        <f>ROUND(K719*C719,0)</f>
        <v>-5826</v>
      </c>
      <c r="N719" s="198"/>
      <c r="O719" s="198"/>
      <c r="P719" s="198"/>
      <c r="Q719" s="198"/>
      <c r="R719" s="92"/>
      <c r="S719" s="92"/>
      <c r="T719" s="92"/>
      <c r="U719" s="92"/>
      <c r="V719" s="92"/>
      <c r="W719" s="92"/>
      <c r="X719" s="92"/>
      <c r="Y719" s="92"/>
      <c r="Z719" s="92"/>
      <c r="AA719" s="92"/>
      <c r="AB719" s="92"/>
      <c r="AC719" s="92"/>
      <c r="AD719" s="92"/>
      <c r="AE719" s="92"/>
    </row>
    <row r="720" spans="1:31" hidden="1">
      <c r="A720" s="200" t="s">
        <v>210</v>
      </c>
      <c r="B720" s="144"/>
      <c r="C720" s="197" t="s">
        <v>10</v>
      </c>
      <c r="D720" s="222"/>
      <c r="E720" s="198"/>
      <c r="F720" s="198"/>
      <c r="G720" s="222"/>
      <c r="H720" s="198"/>
      <c r="I720" s="198"/>
      <c r="J720" s="198"/>
      <c r="K720" s="222"/>
      <c r="L720" s="198"/>
      <c r="M720" s="198"/>
      <c r="N720" s="198"/>
      <c r="O720" s="198"/>
      <c r="P720" s="198"/>
      <c r="Q720" s="198"/>
      <c r="R720" s="92"/>
      <c r="S720" s="92"/>
      <c r="T720" s="92"/>
      <c r="U720" s="92"/>
      <c r="V720" s="92"/>
      <c r="W720" s="92"/>
      <c r="X720" s="92"/>
      <c r="Y720" s="92"/>
      <c r="Z720" s="92"/>
      <c r="AA720" s="92"/>
      <c r="AB720" s="92"/>
      <c r="AC720" s="92"/>
      <c r="AD720" s="92"/>
      <c r="AE720" s="92"/>
    </row>
    <row r="721" spans="1:31" hidden="1">
      <c r="A721" s="133" t="s">
        <v>250</v>
      </c>
      <c r="B721" s="144"/>
      <c r="C721" s="197">
        <v>110142584.89494899</v>
      </c>
      <c r="D721" s="283">
        <v>6.4390000000000001</v>
      </c>
      <c r="E721" s="198" t="s">
        <v>144</v>
      </c>
      <c r="F721" s="198">
        <f>ROUND(D721/100*$C721,0)</f>
        <v>7092081</v>
      </c>
      <c r="G721" s="278">
        <f>$G$667</f>
        <v>7.0350000000000001</v>
      </c>
      <c r="H721" s="198" t="s">
        <v>144</v>
      </c>
      <c r="I721" s="198">
        <f>ROUND(G721/100*C721,0)</f>
        <v>7748531</v>
      </c>
      <c r="J721" s="198"/>
      <c r="K721" s="278">
        <f>$K$667</f>
        <v>7.2030000000000003</v>
      </c>
      <c r="L721" s="198"/>
      <c r="M721" s="198">
        <f>ROUND(K721/100*C721,0)</f>
        <v>7933570</v>
      </c>
      <c r="N721" s="198"/>
      <c r="O721" s="198"/>
      <c r="P721" s="198"/>
      <c r="Q721" s="198"/>
      <c r="R721" s="92"/>
      <c r="S721" s="92"/>
      <c r="T721" s="92"/>
      <c r="U721" s="92"/>
      <c r="V721" s="92"/>
      <c r="W721" s="92"/>
      <c r="X721" s="92"/>
      <c r="Y721" s="92"/>
      <c r="Z721" s="92"/>
      <c r="AA721" s="92"/>
      <c r="AB721" s="92"/>
      <c r="AC721" s="92"/>
      <c r="AD721" s="92"/>
      <c r="AE721" s="92"/>
    </row>
    <row r="722" spans="1:31" hidden="1">
      <c r="A722" s="200" t="s">
        <v>179</v>
      </c>
      <c r="B722" s="144"/>
      <c r="C722" s="197">
        <v>43439</v>
      </c>
      <c r="D722" s="223">
        <v>56</v>
      </c>
      <c r="E722" s="200" t="s">
        <v>144</v>
      </c>
      <c r="F722" s="198">
        <f>ROUND(D722*$C722/100,0)</f>
        <v>24326</v>
      </c>
      <c r="G722" s="279">
        <f>$G$668</f>
        <v>57</v>
      </c>
      <c r="H722" s="200" t="s">
        <v>144</v>
      </c>
      <c r="I722" s="198">
        <f>ROUND(G722/100*C722,0)</f>
        <v>24760</v>
      </c>
      <c r="J722" s="198"/>
      <c r="K722" s="279">
        <f>$K$668</f>
        <v>58</v>
      </c>
      <c r="L722" s="198"/>
      <c r="M722" s="198">
        <f>ROUND(K722/100*C722,0)</f>
        <v>25195</v>
      </c>
      <c r="N722" s="198"/>
      <c r="O722" s="198"/>
      <c r="P722" s="198"/>
      <c r="Q722" s="198"/>
      <c r="R722" s="92"/>
      <c r="S722" s="92"/>
      <c r="T722" s="92"/>
      <c r="U722" s="92"/>
      <c r="V722" s="92"/>
      <c r="W722" s="92"/>
      <c r="X722" s="92"/>
      <c r="Y722" s="92"/>
      <c r="Z722" s="92"/>
      <c r="AA722" s="92"/>
      <c r="AB722" s="92"/>
      <c r="AC722" s="92"/>
      <c r="AD722" s="92"/>
      <c r="AE722" s="92"/>
    </row>
    <row r="723" spans="1:31" hidden="1">
      <c r="A723" s="249" t="s">
        <v>186</v>
      </c>
      <c r="B723" s="144"/>
      <c r="C723" s="197"/>
      <c r="D723" s="215">
        <v>-0.01</v>
      </c>
      <c r="E723" s="113"/>
      <c r="F723" s="198"/>
      <c r="G723" s="215">
        <v>-0.01</v>
      </c>
      <c r="H723" s="144"/>
      <c r="I723" s="198"/>
      <c r="J723" s="198"/>
      <c r="K723" s="215">
        <v>-0.01</v>
      </c>
      <c r="L723" s="198"/>
      <c r="M723" s="198"/>
      <c r="N723" s="198"/>
      <c r="O723" s="198"/>
      <c r="P723" s="198"/>
      <c r="Q723" s="198"/>
      <c r="R723" s="92"/>
      <c r="S723" s="92"/>
      <c r="T723" s="92"/>
      <c r="U723" s="92"/>
      <c r="V723" s="92"/>
      <c r="W723" s="92"/>
      <c r="X723" s="92"/>
      <c r="Y723" s="92"/>
      <c r="Z723" s="92"/>
      <c r="AA723" s="92"/>
      <c r="AB723" s="92"/>
      <c r="AC723" s="92"/>
      <c r="AD723" s="92"/>
      <c r="AE723" s="92"/>
    </row>
    <row r="724" spans="1:31" hidden="1">
      <c r="A724" s="133" t="s">
        <v>170</v>
      </c>
      <c r="B724" s="144"/>
      <c r="C724" s="197">
        <v>0</v>
      </c>
      <c r="D724" s="155">
        <v>0</v>
      </c>
      <c r="E724" s="202"/>
      <c r="F724" s="198">
        <f>ROUND(D724*$C724*$D$671,0)</f>
        <v>0</v>
      </c>
      <c r="G724" s="155">
        <f>$G$672</f>
        <v>0</v>
      </c>
      <c r="H724" s="202"/>
      <c r="I724" s="198">
        <f>ROUND(G724*C724*$G$671,0)</f>
        <v>0</v>
      </c>
      <c r="J724" s="198"/>
      <c r="K724" s="155">
        <f>$K$672</f>
        <v>0</v>
      </c>
      <c r="L724" s="198"/>
      <c r="M724" s="198">
        <f>ROUND(K724*C724*$K$671,0)</f>
        <v>0</v>
      </c>
      <c r="N724" s="198"/>
      <c r="O724" s="198"/>
      <c r="P724" s="198"/>
      <c r="Q724" s="198"/>
      <c r="R724" s="92"/>
      <c r="S724" s="92"/>
      <c r="T724" s="92"/>
      <c r="U724" s="92"/>
      <c r="V724" s="92"/>
      <c r="W724" s="92"/>
      <c r="X724" s="92"/>
      <c r="Y724" s="92"/>
      <c r="Z724" s="92"/>
      <c r="AA724" s="92"/>
      <c r="AB724" s="92"/>
      <c r="AC724" s="92"/>
      <c r="AD724" s="92"/>
      <c r="AE724" s="92"/>
    </row>
    <row r="725" spans="1:31" hidden="1">
      <c r="A725" s="133" t="s">
        <v>171</v>
      </c>
      <c r="B725" s="144"/>
      <c r="C725" s="197"/>
      <c r="D725" s="155"/>
      <c r="E725" s="202"/>
      <c r="F725" s="198"/>
      <c r="G725" s="155"/>
      <c r="H725" s="202"/>
      <c r="I725" s="198"/>
      <c r="J725" s="198"/>
      <c r="K725" s="155"/>
      <c r="L725" s="198"/>
      <c r="M725" s="198"/>
      <c r="N725" s="198"/>
      <c r="O725" s="198"/>
      <c r="P725" s="198"/>
      <c r="Q725" s="198"/>
      <c r="R725" s="92"/>
      <c r="S725" s="92"/>
      <c r="T725" s="92"/>
      <c r="U725" s="92"/>
      <c r="V725" s="92"/>
      <c r="W725" s="92"/>
      <c r="X725" s="92"/>
      <c r="Y725" s="92"/>
      <c r="Z725" s="92"/>
      <c r="AA725" s="92"/>
      <c r="AB725" s="92"/>
      <c r="AC725" s="92"/>
      <c r="AD725" s="92"/>
      <c r="AE725" s="92"/>
    </row>
    <row r="726" spans="1:31" hidden="1">
      <c r="A726" s="133" t="s">
        <v>238</v>
      </c>
      <c r="B726" s="144"/>
      <c r="C726" s="197">
        <v>1.0000071591230999</v>
      </c>
      <c r="D726" s="155">
        <v>0</v>
      </c>
      <c r="E726" s="202"/>
      <c r="F726" s="198">
        <f>ROUND(D726*$C726*$D$671,0)</f>
        <v>0</v>
      </c>
      <c r="G726" s="155">
        <f>$G$674</f>
        <v>0</v>
      </c>
      <c r="H726" s="202"/>
      <c r="I726" s="198">
        <f t="shared" ref="I726:I729" si="90">ROUND(G726*C726*$G$671,0)</f>
        <v>0</v>
      </c>
      <c r="J726" s="198"/>
      <c r="K726" s="155">
        <f>$K$674</f>
        <v>0</v>
      </c>
      <c r="L726" s="198"/>
      <c r="M726" s="198">
        <f>ROUND(K726*C726*$K$671,0)</f>
        <v>0</v>
      </c>
      <c r="N726" s="198"/>
      <c r="O726" s="198"/>
      <c r="P726" s="198"/>
      <c r="Q726" s="198"/>
      <c r="R726" s="92"/>
      <c r="S726" s="92"/>
      <c r="T726" s="92"/>
      <c r="U726" s="92"/>
      <c r="V726" s="92"/>
      <c r="W726" s="92"/>
      <c r="X726" s="92"/>
      <c r="Y726" s="92"/>
      <c r="Z726" s="92"/>
      <c r="AA726" s="92"/>
      <c r="AB726" s="92"/>
      <c r="AC726" s="92"/>
      <c r="AD726" s="92"/>
      <c r="AE726" s="92"/>
    </row>
    <row r="727" spans="1:31" hidden="1">
      <c r="A727" s="133" t="s">
        <v>239</v>
      </c>
      <c r="B727" s="144"/>
      <c r="C727" s="197">
        <v>0</v>
      </c>
      <c r="D727" s="155">
        <v>357</v>
      </c>
      <c r="E727" s="202"/>
      <c r="F727" s="198">
        <f>ROUND(D727*$C727*$D$671,0)</f>
        <v>0</v>
      </c>
      <c r="G727" s="155">
        <f>$G$675</f>
        <v>370</v>
      </c>
      <c r="H727" s="202"/>
      <c r="I727" s="198">
        <f t="shared" si="90"/>
        <v>0</v>
      </c>
      <c r="J727" s="198"/>
      <c r="K727" s="155">
        <f>$K$675</f>
        <v>379</v>
      </c>
      <c r="L727" s="198"/>
      <c r="M727" s="198">
        <f>ROUND(K727*C727*$K$671,0)</f>
        <v>0</v>
      </c>
      <c r="N727" s="198"/>
      <c r="O727" s="198"/>
      <c r="P727" s="198"/>
      <c r="Q727" s="198"/>
      <c r="R727" s="92"/>
      <c r="S727" s="92"/>
      <c r="T727" s="92"/>
      <c r="U727" s="92"/>
      <c r="V727" s="92"/>
      <c r="W727" s="92"/>
      <c r="X727" s="92"/>
      <c r="Y727" s="92"/>
      <c r="Z727" s="92"/>
      <c r="AA727" s="92"/>
      <c r="AB727" s="92"/>
      <c r="AC727" s="92"/>
      <c r="AD727" s="92"/>
      <c r="AE727" s="92"/>
    </row>
    <row r="728" spans="1:31" hidden="1">
      <c r="A728" s="133" t="s">
        <v>240</v>
      </c>
      <c r="B728" s="144"/>
      <c r="C728" s="197">
        <v>0</v>
      </c>
      <c r="D728" s="155">
        <v>1457</v>
      </c>
      <c r="E728" s="202"/>
      <c r="F728" s="198">
        <f>ROUND(D728*$C728*$D$671,0)</f>
        <v>0</v>
      </c>
      <c r="G728" s="155">
        <f>$G$676</f>
        <v>1504</v>
      </c>
      <c r="H728" s="202"/>
      <c r="I728" s="198">
        <f t="shared" si="90"/>
        <v>0</v>
      </c>
      <c r="J728" s="198"/>
      <c r="K728" s="155">
        <f>$K$676</f>
        <v>1539</v>
      </c>
      <c r="L728" s="198"/>
      <c r="M728" s="198">
        <f>ROUND(K728*C728*$K$671,0)</f>
        <v>0</v>
      </c>
      <c r="N728" s="198"/>
      <c r="O728" s="198"/>
      <c r="P728" s="198"/>
      <c r="Q728" s="198"/>
      <c r="R728" s="92"/>
      <c r="S728" s="92"/>
      <c r="T728" s="92"/>
      <c r="U728" s="92"/>
      <c r="V728" s="92"/>
      <c r="W728" s="92"/>
      <c r="X728" s="92"/>
      <c r="Y728" s="92"/>
      <c r="Z728" s="92"/>
      <c r="AA728" s="92"/>
      <c r="AB728" s="92"/>
      <c r="AC728" s="92"/>
      <c r="AD728" s="92"/>
      <c r="AE728" s="92"/>
    </row>
    <row r="729" spans="1:31" hidden="1">
      <c r="A729" s="133" t="s">
        <v>170</v>
      </c>
      <c r="B729" s="144"/>
      <c r="C729" s="197">
        <v>0</v>
      </c>
      <c r="D729" s="155">
        <v>23.87</v>
      </c>
      <c r="E729" s="202"/>
      <c r="F729" s="198">
        <f>ROUND(D729*$C729*$D$671,0)</f>
        <v>0</v>
      </c>
      <c r="G729" s="155">
        <f>$G$677</f>
        <v>26.02</v>
      </c>
      <c r="H729" s="202"/>
      <c r="I729" s="198">
        <f t="shared" si="90"/>
        <v>0</v>
      </c>
      <c r="J729" s="198"/>
      <c r="K729" s="155">
        <f>$K$677</f>
        <v>26.63</v>
      </c>
      <c r="L729" s="198"/>
      <c r="M729" s="198">
        <f>ROUND(K729*C729*$K$671,0)</f>
        <v>0</v>
      </c>
      <c r="N729" s="198"/>
      <c r="O729" s="198"/>
      <c r="P729" s="198"/>
      <c r="Q729" s="198"/>
      <c r="R729" s="92"/>
      <c r="S729" s="92"/>
      <c r="T729" s="92"/>
      <c r="U729" s="92"/>
      <c r="V729" s="92"/>
      <c r="W729" s="92"/>
      <c r="X729" s="92"/>
      <c r="Y729" s="92"/>
      <c r="Z729" s="92"/>
      <c r="AA729" s="92"/>
      <c r="AB729" s="92"/>
      <c r="AC729" s="92"/>
      <c r="AD729" s="92"/>
      <c r="AE729" s="92"/>
    </row>
    <row r="730" spans="1:31" hidden="1">
      <c r="A730" s="133" t="s">
        <v>171</v>
      </c>
      <c r="B730" s="144"/>
      <c r="C730" s="197"/>
      <c r="D730" s="155"/>
      <c r="E730" s="202"/>
      <c r="F730" s="198"/>
      <c r="G730" s="155"/>
      <c r="H730" s="202"/>
      <c r="I730" s="198"/>
      <c r="J730" s="198"/>
      <c r="K730" s="155"/>
      <c r="L730" s="198"/>
      <c r="M730" s="198"/>
      <c r="N730" s="198"/>
      <c r="O730" s="198"/>
      <c r="P730" s="198"/>
      <c r="Q730" s="198"/>
      <c r="R730" s="92"/>
      <c r="S730" s="92"/>
      <c r="T730" s="92"/>
      <c r="U730" s="92"/>
      <c r="V730" s="92"/>
      <c r="W730" s="92"/>
      <c r="X730" s="92"/>
      <c r="Y730" s="92"/>
      <c r="Z730" s="92"/>
      <c r="AA730" s="92"/>
      <c r="AB730" s="92"/>
      <c r="AC730" s="92"/>
      <c r="AD730" s="92"/>
      <c r="AE730" s="92"/>
    </row>
    <row r="731" spans="1:31" hidden="1">
      <c r="A731" s="133" t="s">
        <v>238</v>
      </c>
      <c r="B731" s="144"/>
      <c r="C731" s="197">
        <v>38.0002720466778</v>
      </c>
      <c r="D731" s="155">
        <v>23.79</v>
      </c>
      <c r="E731" s="202"/>
      <c r="F731" s="198">
        <f>ROUND(D731*$C731*$D$671,0)</f>
        <v>-9</v>
      </c>
      <c r="G731" s="155">
        <f>$G$679</f>
        <v>26.02</v>
      </c>
      <c r="H731" s="202"/>
      <c r="I731" s="198">
        <f t="shared" ref="I731:I735" si="91">ROUND(G731*C731*$G$671,0)</f>
        <v>-10</v>
      </c>
      <c r="J731" s="198"/>
      <c r="K731" s="155">
        <f>$K$679</f>
        <v>26.63</v>
      </c>
      <c r="L731" s="198"/>
      <c r="M731" s="198">
        <f>ROUND(K731*C731*$K$671,0)</f>
        <v>-10</v>
      </c>
      <c r="N731" s="198"/>
      <c r="O731" s="198"/>
      <c r="P731" s="198"/>
      <c r="Q731" s="198"/>
      <c r="R731" s="92"/>
      <c r="S731" s="92"/>
      <c r="T731" s="92"/>
      <c r="U731" s="92"/>
      <c r="V731" s="92"/>
      <c r="W731" s="92"/>
      <c r="X731" s="92"/>
      <c r="Y731" s="92"/>
      <c r="Z731" s="92"/>
      <c r="AA731" s="92"/>
      <c r="AB731" s="92"/>
      <c r="AC731" s="92"/>
      <c r="AD731" s="92"/>
      <c r="AE731" s="92"/>
    </row>
    <row r="732" spans="1:31" hidden="1">
      <c r="A732" s="133" t="s">
        <v>239</v>
      </c>
      <c r="B732" s="144"/>
      <c r="C732" s="197">
        <v>0</v>
      </c>
      <c r="D732" s="155">
        <v>16.559999999999999</v>
      </c>
      <c r="E732" s="202"/>
      <c r="F732" s="198">
        <f>ROUND(D732*$C732*$D$671,0)</f>
        <v>0</v>
      </c>
      <c r="G732" s="155">
        <f>$G$680</f>
        <v>18.101388370764003</v>
      </c>
      <c r="H732" s="202"/>
      <c r="I732" s="198">
        <f t="shared" si="91"/>
        <v>0</v>
      </c>
      <c r="J732" s="198"/>
      <c r="K732" s="155">
        <f>$K$680</f>
        <v>18.526286850528336</v>
      </c>
      <c r="L732" s="198"/>
      <c r="M732" s="198">
        <f t="shared" ref="M732:M735" si="92">ROUND(K732*C732*$K$671,0)</f>
        <v>0</v>
      </c>
      <c r="N732" s="198"/>
      <c r="O732" s="198"/>
      <c r="P732" s="198"/>
      <c r="Q732" s="198"/>
      <c r="R732" s="92"/>
      <c r="S732" s="92"/>
      <c r="T732" s="92"/>
      <c r="U732" s="92"/>
      <c r="V732" s="92"/>
      <c r="W732" s="92"/>
      <c r="X732" s="92"/>
      <c r="Y732" s="92"/>
      <c r="Z732" s="92"/>
      <c r="AA732" s="92"/>
      <c r="AB732" s="92"/>
      <c r="AC732" s="92"/>
      <c r="AD732" s="92"/>
      <c r="AE732" s="92"/>
    </row>
    <row r="733" spans="1:31" hidden="1">
      <c r="A733" s="133" t="s">
        <v>240</v>
      </c>
      <c r="B733" s="144"/>
      <c r="C733" s="197">
        <v>0</v>
      </c>
      <c r="D733" s="155">
        <v>12.96</v>
      </c>
      <c r="E733" s="202"/>
      <c r="F733" s="198">
        <f>ROUND(D733*$C733*$D$671,0)</f>
        <v>0</v>
      </c>
      <c r="G733" s="155">
        <f>$G$681</f>
        <v>14.155824964645021</v>
      </c>
      <c r="H733" s="202"/>
      <c r="I733" s="198">
        <f t="shared" si="91"/>
        <v>0</v>
      </c>
      <c r="J733" s="198"/>
      <c r="K733" s="155">
        <f>$K$681</f>
        <v>14.48810823397713</v>
      </c>
      <c r="L733" s="198"/>
      <c r="M733" s="198">
        <f t="shared" si="92"/>
        <v>0</v>
      </c>
      <c r="N733" s="198"/>
      <c r="O733" s="198"/>
      <c r="P733" s="198"/>
      <c r="Q733" s="198"/>
      <c r="R733" s="92"/>
      <c r="S733" s="92"/>
      <c r="T733" s="92"/>
      <c r="U733" s="92"/>
      <c r="V733" s="92"/>
      <c r="W733" s="92"/>
      <c r="X733" s="92"/>
      <c r="Y733" s="92"/>
      <c r="Z733" s="92"/>
      <c r="AA733" s="92"/>
      <c r="AB733" s="92"/>
      <c r="AC733" s="92"/>
      <c r="AD733" s="92"/>
      <c r="AE733" s="92"/>
    </row>
    <row r="734" spans="1:31" hidden="1">
      <c r="A734" s="133" t="s">
        <v>253</v>
      </c>
      <c r="B734" s="144"/>
      <c r="C734" s="197">
        <v>0</v>
      </c>
      <c r="D734" s="217">
        <v>71.61</v>
      </c>
      <c r="E734" s="202"/>
      <c r="F734" s="198">
        <f>ROUND(D734*$C734*$D$671,0)</f>
        <v>0</v>
      </c>
      <c r="G734" s="155">
        <f>$G$682</f>
        <v>78.06</v>
      </c>
      <c r="H734" s="202"/>
      <c r="I734" s="198">
        <f t="shared" si="91"/>
        <v>0</v>
      </c>
      <c r="J734" s="198"/>
      <c r="K734" s="155">
        <f>$K$682</f>
        <v>79.89</v>
      </c>
      <c r="L734" s="198"/>
      <c r="M734" s="198">
        <f t="shared" si="92"/>
        <v>0</v>
      </c>
      <c r="N734" s="198"/>
      <c r="O734" s="198"/>
      <c r="P734" s="198"/>
      <c r="Q734" s="198"/>
      <c r="R734" s="92"/>
      <c r="S734" s="92"/>
      <c r="T734" s="92"/>
      <c r="U734" s="92"/>
      <c r="V734" s="92"/>
      <c r="W734" s="92"/>
      <c r="X734" s="92"/>
      <c r="Y734" s="92"/>
      <c r="Z734" s="92"/>
      <c r="AA734" s="92"/>
      <c r="AB734" s="92"/>
      <c r="AC734" s="92"/>
      <c r="AD734" s="92"/>
      <c r="AE734" s="92"/>
    </row>
    <row r="735" spans="1:31" hidden="1">
      <c r="A735" s="133" t="s">
        <v>254</v>
      </c>
      <c r="B735" s="144"/>
      <c r="C735" s="197">
        <v>0</v>
      </c>
      <c r="D735" s="217">
        <v>142.74</v>
      </c>
      <c r="E735" s="202"/>
      <c r="F735" s="198">
        <f>ROUND(D735*$C735*$D$671,0)</f>
        <v>0</v>
      </c>
      <c r="G735" s="155">
        <f>$G$683</f>
        <v>156.12</v>
      </c>
      <c r="H735" s="202"/>
      <c r="I735" s="198">
        <f t="shared" si="91"/>
        <v>0</v>
      </c>
      <c r="J735" s="198"/>
      <c r="K735" s="155">
        <f>$K$683</f>
        <v>159.78</v>
      </c>
      <c r="L735" s="198"/>
      <c r="M735" s="198">
        <f t="shared" si="92"/>
        <v>0</v>
      </c>
      <c r="N735" s="198"/>
      <c r="O735" s="198"/>
      <c r="P735" s="198"/>
      <c r="Q735" s="198"/>
      <c r="R735" s="92"/>
      <c r="S735" s="92"/>
      <c r="T735" s="92"/>
      <c r="U735" s="92"/>
      <c r="V735" s="92"/>
      <c r="W735" s="92"/>
      <c r="X735" s="92"/>
      <c r="Y735" s="92"/>
      <c r="Z735" s="92"/>
      <c r="AA735" s="92"/>
      <c r="AB735" s="92"/>
      <c r="AC735" s="92"/>
      <c r="AD735" s="92"/>
      <c r="AE735" s="92"/>
    </row>
    <row r="736" spans="1:31" hidden="1">
      <c r="A736" s="133" t="s">
        <v>248</v>
      </c>
      <c r="B736" s="144"/>
      <c r="C736" s="197"/>
      <c r="D736" s="222"/>
      <c r="E736" s="202"/>
      <c r="F736" s="198"/>
      <c r="G736" s="222"/>
      <c r="H736" s="202"/>
      <c r="I736" s="198"/>
      <c r="J736" s="198"/>
      <c r="K736" s="222"/>
      <c r="L736" s="198"/>
      <c r="M736" s="198"/>
      <c r="N736" s="198"/>
      <c r="O736" s="198"/>
      <c r="P736" s="198"/>
      <c r="Q736" s="198"/>
      <c r="R736" s="92"/>
      <c r="S736" s="92"/>
      <c r="T736" s="92"/>
      <c r="U736" s="92"/>
      <c r="V736" s="92"/>
      <c r="W736" s="92"/>
      <c r="X736" s="92"/>
      <c r="Y736" s="92"/>
      <c r="Z736" s="92"/>
      <c r="AA736" s="92"/>
      <c r="AB736" s="92"/>
      <c r="AC736" s="92"/>
      <c r="AD736" s="92"/>
      <c r="AE736" s="92"/>
    </row>
    <row r="737" spans="1:31" hidden="1">
      <c r="A737" s="133" t="s">
        <v>244</v>
      </c>
      <c r="B737" s="144"/>
      <c r="C737" s="197">
        <v>0</v>
      </c>
      <c r="D737" s="217">
        <v>-23.87</v>
      </c>
      <c r="E737" s="202"/>
      <c r="F737" s="198">
        <f>ROUND(D737*$C737*$D$671,0)</f>
        <v>0</v>
      </c>
      <c r="G737" s="155">
        <f>$G$685</f>
        <v>-26.02</v>
      </c>
      <c r="H737" s="202"/>
      <c r="I737" s="198">
        <f t="shared" ref="I737:I738" si="93">ROUND(G737*C737*$G$671,0)</f>
        <v>0</v>
      </c>
      <c r="J737" s="198"/>
      <c r="K737" s="155">
        <f>$K$685</f>
        <v>-26.63</v>
      </c>
      <c r="L737" s="198"/>
      <c r="M737" s="198">
        <f>ROUND(K737*C737*$K$671,0)</f>
        <v>0</v>
      </c>
      <c r="N737" s="198"/>
      <c r="O737" s="198"/>
      <c r="P737" s="198"/>
      <c r="Q737" s="198"/>
      <c r="R737" s="92"/>
      <c r="S737" s="92"/>
      <c r="T737" s="92"/>
      <c r="U737" s="92"/>
      <c r="V737" s="92"/>
      <c r="W737" s="92"/>
      <c r="X737" s="92"/>
      <c r="Y737" s="92"/>
      <c r="Z737" s="92"/>
      <c r="AA737" s="92"/>
      <c r="AB737" s="92"/>
      <c r="AC737" s="92"/>
      <c r="AD737" s="92"/>
      <c r="AE737" s="92"/>
    </row>
    <row r="738" spans="1:31" hidden="1">
      <c r="A738" s="133" t="s">
        <v>249</v>
      </c>
      <c r="B738" s="144"/>
      <c r="C738" s="197">
        <v>0</v>
      </c>
      <c r="D738" s="217">
        <v>-23.79</v>
      </c>
      <c r="E738" s="202"/>
      <c r="F738" s="198">
        <f>ROUND(D738*$C738*$D$671,0)</f>
        <v>0</v>
      </c>
      <c r="G738" s="155">
        <f>$G$686</f>
        <v>-26.02</v>
      </c>
      <c r="H738" s="202"/>
      <c r="I738" s="198">
        <f t="shared" si="93"/>
        <v>0</v>
      </c>
      <c r="J738" s="198"/>
      <c r="K738" s="155">
        <f>$K$686</f>
        <v>-26.63</v>
      </c>
      <c r="L738" s="198"/>
      <c r="M738" s="198">
        <f>ROUND(K738*C738*$K$671,0)</f>
        <v>0</v>
      </c>
      <c r="N738" s="198"/>
      <c r="O738" s="198"/>
      <c r="P738" s="198"/>
      <c r="Q738" s="198"/>
      <c r="R738" s="92"/>
      <c r="S738" s="92"/>
      <c r="T738" s="92"/>
      <c r="U738" s="92"/>
      <c r="V738" s="92"/>
      <c r="W738" s="92"/>
      <c r="X738" s="92"/>
      <c r="Y738" s="92"/>
      <c r="Z738" s="92"/>
      <c r="AA738" s="92"/>
      <c r="AB738" s="92"/>
      <c r="AC738" s="92"/>
      <c r="AD738" s="92"/>
      <c r="AE738" s="92"/>
    </row>
    <row r="739" spans="1:31" hidden="1">
      <c r="A739" s="200" t="s">
        <v>210</v>
      </c>
      <c r="B739" s="144"/>
      <c r="C739" s="197"/>
      <c r="D739" s="155"/>
      <c r="E739" s="198"/>
      <c r="F739" s="198"/>
      <c r="G739" s="155"/>
      <c r="H739" s="198"/>
      <c r="I739" s="198"/>
      <c r="J739" s="198"/>
      <c r="K739" s="155"/>
      <c r="L739" s="198"/>
      <c r="M739" s="198"/>
      <c r="N739" s="198"/>
      <c r="O739" s="198"/>
      <c r="P739" s="198"/>
      <c r="Q739" s="198"/>
      <c r="R739" s="92"/>
      <c r="S739" s="92"/>
      <c r="T739" s="92"/>
      <c r="U739" s="92"/>
      <c r="V739" s="92"/>
      <c r="W739" s="92"/>
      <c r="X739" s="92"/>
      <c r="Y739" s="92"/>
      <c r="Z739" s="92"/>
      <c r="AA739" s="92"/>
      <c r="AB739" s="92"/>
      <c r="AC739" s="92"/>
      <c r="AD739" s="92"/>
      <c r="AE739" s="92"/>
    </row>
    <row r="740" spans="1:31" hidden="1">
      <c r="A740" s="133" t="s">
        <v>250</v>
      </c>
      <c r="B740" s="144"/>
      <c r="C740" s="197">
        <v>10034</v>
      </c>
      <c r="D740" s="281">
        <v>6.4390000000000001</v>
      </c>
      <c r="E740" s="198" t="s">
        <v>144</v>
      </c>
      <c r="F740" s="198">
        <f>ROUND(D740/100*$C740*$D$671,0)</f>
        <v>-6</v>
      </c>
      <c r="G740" s="281">
        <f>$G$688</f>
        <v>7.0339999999999998</v>
      </c>
      <c r="H740" s="198" t="s">
        <v>144</v>
      </c>
      <c r="I740" s="198">
        <f>ROUND(G740*C740/100*G723,0)</f>
        <v>-7</v>
      </c>
      <c r="J740" s="198"/>
      <c r="K740" s="281">
        <f>$K$688</f>
        <v>7.2030000000000003</v>
      </c>
      <c r="L740" s="198"/>
      <c r="M740" s="198">
        <f>ROUND(K740*C740/100*K723,0)</f>
        <v>-7</v>
      </c>
      <c r="N740" s="198"/>
      <c r="O740" s="198"/>
      <c r="P740" s="198"/>
      <c r="Q740" s="198"/>
      <c r="R740" s="92"/>
      <c r="S740" s="92"/>
      <c r="T740" s="92"/>
      <c r="U740" s="92"/>
      <c r="V740" s="92"/>
      <c r="W740" s="92"/>
      <c r="X740" s="92"/>
      <c r="Y740" s="92"/>
      <c r="Z740" s="92"/>
      <c r="AA740" s="92"/>
      <c r="AB740" s="92"/>
      <c r="AC740" s="92"/>
      <c r="AD740" s="92"/>
      <c r="AE740" s="92"/>
    </row>
    <row r="741" spans="1:31" hidden="1">
      <c r="A741" s="200" t="s">
        <v>179</v>
      </c>
      <c r="B741" s="144"/>
      <c r="C741" s="197">
        <v>0</v>
      </c>
      <c r="D741" s="268">
        <v>56</v>
      </c>
      <c r="E741" s="198" t="s">
        <v>144</v>
      </c>
      <c r="F741" s="198">
        <f>ROUND(D741/100*$C741*$D$671,0)</f>
        <v>0</v>
      </c>
      <c r="G741" s="268">
        <f>$G$689</f>
        <v>57</v>
      </c>
      <c r="H741" s="200" t="s">
        <v>144</v>
      </c>
      <c r="I741" s="198">
        <f t="shared" ref="I741" si="94">ROUND(G741*C741,0)</f>
        <v>0</v>
      </c>
      <c r="J741" s="198"/>
      <c r="K741" s="268">
        <f>$K$689</f>
        <v>58</v>
      </c>
      <c r="L741" s="198"/>
      <c r="M741" s="198">
        <f>ROUND(K741*C741,0)</f>
        <v>0</v>
      </c>
      <c r="N741" s="198"/>
      <c r="O741" s="198"/>
      <c r="P741" s="198"/>
      <c r="Q741" s="198"/>
      <c r="R741" s="92"/>
      <c r="S741" s="92"/>
      <c r="T741" s="92"/>
      <c r="U741" s="92"/>
      <c r="V741" s="92"/>
      <c r="W741" s="92"/>
      <c r="X741" s="92"/>
      <c r="Y741" s="92"/>
      <c r="Z741" s="92"/>
      <c r="AA741" s="92"/>
      <c r="AB741" s="92"/>
      <c r="AC741" s="92"/>
      <c r="AD741" s="92"/>
      <c r="AE741" s="92"/>
    </row>
    <row r="742" spans="1:31" hidden="1">
      <c r="A742" s="200" t="s">
        <v>228</v>
      </c>
      <c r="B742" s="144"/>
      <c r="C742" s="197">
        <v>12</v>
      </c>
      <c r="D742" s="154">
        <v>60</v>
      </c>
      <c r="E742" s="254" t="s">
        <v>10</v>
      </c>
      <c r="F742" s="198">
        <f>ROUND(D742*$C742,0)</f>
        <v>720</v>
      </c>
      <c r="G742" s="222">
        <f>$G$690</f>
        <v>60</v>
      </c>
      <c r="H742" s="144"/>
      <c r="I742" s="198">
        <f>ROUND(G742*$C742,0)</f>
        <v>720</v>
      </c>
      <c r="J742" s="198"/>
      <c r="K742" s="222">
        <f>$K$690</f>
        <v>60</v>
      </c>
      <c r="L742" s="198"/>
      <c r="M742" s="198">
        <f>ROUND(K742*$C742,0)</f>
        <v>720</v>
      </c>
      <c r="N742" s="198"/>
      <c r="O742" s="198"/>
      <c r="P742" s="198"/>
      <c r="Q742" s="198"/>
      <c r="R742" s="92"/>
      <c r="S742" s="92"/>
      <c r="T742" s="92"/>
      <c r="U742" s="92"/>
      <c r="V742" s="92"/>
      <c r="W742" s="92"/>
      <c r="X742" s="92"/>
      <c r="Y742" s="92"/>
      <c r="Z742" s="92"/>
      <c r="AA742" s="92"/>
      <c r="AB742" s="92"/>
      <c r="AC742" s="92"/>
      <c r="AD742" s="92"/>
      <c r="AE742" s="92"/>
    </row>
    <row r="743" spans="1:31" hidden="1">
      <c r="A743" s="200" t="s">
        <v>229</v>
      </c>
      <c r="B743" s="144"/>
      <c r="C743" s="197">
        <v>456.00326456013363</v>
      </c>
      <c r="D743" s="223">
        <v>-30</v>
      </c>
      <c r="E743" s="198" t="s">
        <v>144</v>
      </c>
      <c r="F743" s="198">
        <f>ROUND(D743*$C743,0)</f>
        <v>-13680</v>
      </c>
      <c r="G743" s="279">
        <f>$G$691</f>
        <v>-30</v>
      </c>
      <c r="H743" s="198" t="s">
        <v>144</v>
      </c>
      <c r="I743" s="198">
        <f>ROUND(G743*$C743/100,0)</f>
        <v>-137</v>
      </c>
      <c r="J743" s="198"/>
      <c r="K743" s="279">
        <f>$K$691</f>
        <v>-30</v>
      </c>
      <c r="L743" s="198"/>
      <c r="M743" s="198">
        <f>ROUND(K743*$C743/100,0)</f>
        <v>-137</v>
      </c>
      <c r="N743" s="198"/>
      <c r="O743" s="198"/>
      <c r="P743" s="198"/>
      <c r="Q743" s="198"/>
      <c r="R743" s="92"/>
      <c r="S743" s="92"/>
      <c r="T743" s="92"/>
      <c r="U743" s="92"/>
      <c r="V743" s="92"/>
      <c r="W743" s="92"/>
      <c r="X743" s="92"/>
      <c r="Y743" s="92"/>
      <c r="Z743" s="92"/>
      <c r="AA743" s="92"/>
      <c r="AB743" s="92"/>
      <c r="AC743" s="92"/>
      <c r="AD743" s="92"/>
      <c r="AE743" s="92"/>
    </row>
    <row r="744" spans="1:31" hidden="1">
      <c r="A744" s="144" t="s">
        <v>157</v>
      </c>
      <c r="B744" s="144"/>
      <c r="C744" s="197">
        <f>SUM(C721:C721)</f>
        <v>110142584.89494899</v>
      </c>
      <c r="D744" s="208"/>
      <c r="E744" s="113"/>
      <c r="F744" s="113">
        <f>SUM(F701:F743)</f>
        <v>8871185</v>
      </c>
      <c r="G744" s="208"/>
      <c r="H744" s="200"/>
      <c r="I744" s="113">
        <f>SUM(I701:I743)</f>
        <v>9699230</v>
      </c>
      <c r="J744" s="113"/>
      <c r="K744" s="242"/>
      <c r="L744" s="113"/>
      <c r="M744" s="113">
        <f>SUM(M701:M743)</f>
        <v>9929958</v>
      </c>
      <c r="N744" s="113"/>
      <c r="O744" s="113"/>
      <c r="P744" s="113"/>
      <c r="Q744" s="113"/>
      <c r="R744" s="92"/>
      <c r="S744" s="92"/>
      <c r="T744" s="92"/>
      <c r="U744" s="92"/>
      <c r="V744" s="92"/>
      <c r="W744" s="92"/>
      <c r="X744" s="92"/>
      <c r="Y744" s="92"/>
      <c r="Z744" s="92"/>
      <c r="AA744" s="92"/>
      <c r="AB744" s="92"/>
      <c r="AC744" s="92"/>
      <c r="AD744" s="92"/>
      <c r="AE744" s="92"/>
    </row>
    <row r="745" spans="1:31" hidden="1">
      <c r="A745" s="144" t="s">
        <v>128</v>
      </c>
      <c r="B745" s="144"/>
      <c r="C745" s="241">
        <v>1885731.2072950637</v>
      </c>
      <c r="D745" s="133"/>
      <c r="E745" s="133"/>
      <c r="F745" s="186">
        <f>I745</f>
        <v>142267.21150160185</v>
      </c>
      <c r="G745" s="133"/>
      <c r="H745" s="133"/>
      <c r="I745" s="186">
        <v>142267.21150160185</v>
      </c>
      <c r="J745" s="131"/>
      <c r="K745" s="188"/>
      <c r="L745" s="131"/>
      <c r="M745" s="186">
        <v>142267.21150160185</v>
      </c>
      <c r="N745" s="131"/>
      <c r="O745" s="131"/>
      <c r="P745" s="131"/>
      <c r="Q745" s="131"/>
      <c r="R745" s="92"/>
      <c r="S745" s="92"/>
      <c r="T745" s="92"/>
      <c r="U745" s="92"/>
      <c r="V745" s="92"/>
      <c r="W745" s="92"/>
      <c r="X745" s="92"/>
      <c r="Y745" s="92"/>
      <c r="Z745" s="92"/>
      <c r="AA745" s="92"/>
      <c r="AB745" s="92"/>
      <c r="AC745" s="92"/>
      <c r="AD745" s="92"/>
      <c r="AE745" s="92"/>
    </row>
    <row r="746" spans="1:31" ht="16.5" hidden="1" thickBot="1">
      <c r="A746" s="144" t="s">
        <v>158</v>
      </c>
      <c r="B746" s="144"/>
      <c r="C746" s="255">
        <f>SUM(C744:C745)</f>
        <v>112028316.10224405</v>
      </c>
      <c r="D746" s="239"/>
      <c r="E746" s="228"/>
      <c r="F746" s="229">
        <f>F744+F745</f>
        <v>9013452.2115016021</v>
      </c>
      <c r="G746" s="239"/>
      <c r="H746" s="230"/>
      <c r="I746" s="229">
        <f>I744+I745</f>
        <v>9841497.2115016021</v>
      </c>
      <c r="J746" s="229"/>
      <c r="K746" s="239"/>
      <c r="L746" s="229"/>
      <c r="M746" s="229">
        <f>M744+M745</f>
        <v>10072225.211501602</v>
      </c>
      <c r="N746" s="229"/>
      <c r="O746" s="229"/>
      <c r="P746" s="229"/>
      <c r="Q746" s="229"/>
      <c r="R746" s="92"/>
      <c r="S746" s="92"/>
      <c r="T746" s="92"/>
      <c r="U746" s="92"/>
      <c r="V746" s="92"/>
      <c r="W746" s="92"/>
      <c r="X746" s="92"/>
      <c r="Y746" s="92"/>
      <c r="Z746" s="92"/>
      <c r="AA746" s="92"/>
      <c r="AB746" s="92"/>
      <c r="AC746" s="92"/>
      <c r="AD746" s="92"/>
      <c r="AE746" s="92"/>
    </row>
    <row r="747" spans="1:31" hidden="1">
      <c r="A747" s="144"/>
      <c r="B747" s="144"/>
      <c r="C747" s="187"/>
      <c r="D747" s="216" t="s">
        <v>10</v>
      </c>
      <c r="E747" s="232"/>
      <c r="F747" s="199"/>
      <c r="G747" s="216" t="s">
        <v>10</v>
      </c>
      <c r="H747" s="188"/>
      <c r="I747" s="199"/>
      <c r="J747" s="199"/>
      <c r="K747" s="216" t="s">
        <v>10</v>
      </c>
      <c r="L747" s="199"/>
      <c r="M747" s="199"/>
      <c r="N747" s="199"/>
      <c r="O747" s="199"/>
      <c r="P747" s="199"/>
      <c r="Q747" s="199"/>
      <c r="R747" s="92"/>
      <c r="S747" s="92"/>
      <c r="T747" s="92"/>
      <c r="U747" s="92"/>
      <c r="V747" s="92"/>
      <c r="W747" s="92"/>
      <c r="X747" s="92"/>
      <c r="Y747" s="92"/>
      <c r="Z747" s="92"/>
      <c r="AA747" s="92"/>
      <c r="AB747" s="92"/>
      <c r="AC747" s="92"/>
      <c r="AD747" s="92"/>
      <c r="AE747" s="92"/>
    </row>
    <row r="748" spans="1:31" hidden="1">
      <c r="A748" s="143" t="s">
        <v>256</v>
      </c>
      <c r="B748" s="144"/>
      <c r="C748" s="145"/>
      <c r="D748" s="222"/>
      <c r="E748" s="113"/>
      <c r="F748" s="113"/>
      <c r="G748" s="222"/>
      <c r="H748" s="144"/>
      <c r="I748" s="113"/>
      <c r="J748" s="113"/>
      <c r="K748" s="155"/>
      <c r="L748" s="113"/>
      <c r="M748" s="113"/>
      <c r="N748" s="113"/>
      <c r="O748" s="113"/>
      <c r="P748" s="113"/>
      <c r="Q748" s="113"/>
      <c r="R748" s="92"/>
      <c r="S748" s="92"/>
      <c r="T748" s="92"/>
      <c r="U748" s="92"/>
      <c r="V748" s="92"/>
      <c r="W748" s="92"/>
      <c r="X748" s="92"/>
      <c r="Y748" s="92"/>
      <c r="Z748" s="92"/>
      <c r="AA748" s="92"/>
      <c r="AB748" s="92"/>
      <c r="AC748" s="92"/>
      <c r="AD748" s="92"/>
      <c r="AE748" s="92"/>
    </row>
    <row r="749" spans="1:31" hidden="1">
      <c r="A749" s="133" t="s">
        <v>257</v>
      </c>
      <c r="B749" s="144"/>
      <c r="C749" s="145"/>
      <c r="D749" s="222"/>
      <c r="E749" s="113"/>
      <c r="F749" s="113"/>
      <c r="G749" s="222"/>
      <c r="H749" s="144"/>
      <c r="I749" s="113"/>
      <c r="J749" s="113"/>
      <c r="K749" s="155"/>
      <c r="L749" s="113"/>
      <c r="M749" s="113"/>
      <c r="N749" s="113"/>
      <c r="O749" s="113"/>
      <c r="P749" s="113"/>
      <c r="Q749" s="113"/>
      <c r="R749" s="92"/>
      <c r="S749" s="92"/>
      <c r="T749" s="92"/>
      <c r="U749" s="92"/>
      <c r="V749" s="92"/>
      <c r="W749" s="92"/>
      <c r="X749" s="92"/>
      <c r="Y749" s="92"/>
      <c r="Z749" s="92"/>
      <c r="AA749" s="92"/>
      <c r="AB749" s="92"/>
      <c r="AC749" s="92"/>
      <c r="AD749" s="92"/>
      <c r="AE749" s="92"/>
    </row>
    <row r="750" spans="1:31" hidden="1">
      <c r="A750" s="200"/>
      <c r="B750" s="144"/>
      <c r="C750" s="145"/>
      <c r="D750" s="222"/>
      <c r="E750" s="113"/>
      <c r="F750" s="155"/>
      <c r="G750" s="222"/>
      <c r="H750" s="144"/>
      <c r="I750" s="155"/>
      <c r="J750" s="155"/>
      <c r="K750" s="155"/>
      <c r="L750" s="155"/>
      <c r="M750" s="155"/>
      <c r="N750" s="155"/>
      <c r="O750" s="155"/>
      <c r="P750" s="155"/>
      <c r="Q750" s="155"/>
      <c r="R750" s="92"/>
      <c r="S750" s="92"/>
      <c r="T750" s="92"/>
      <c r="U750" s="92"/>
      <c r="V750" s="92"/>
      <c r="W750" s="92"/>
      <c r="X750" s="92"/>
      <c r="Y750" s="92"/>
      <c r="Z750" s="92"/>
      <c r="AA750" s="92"/>
      <c r="AB750" s="92"/>
      <c r="AC750" s="92"/>
      <c r="AD750" s="92"/>
      <c r="AE750" s="92"/>
    </row>
    <row r="751" spans="1:31" hidden="1">
      <c r="A751" s="133" t="s">
        <v>235</v>
      </c>
      <c r="B751" s="144"/>
      <c r="C751" s="197"/>
      <c r="D751" s="113" t="s">
        <v>10</v>
      </c>
      <c r="E751" s="113"/>
      <c r="F751" s="144"/>
      <c r="G751" s="113" t="s">
        <v>10</v>
      </c>
      <c r="H751" s="144"/>
      <c r="I751" s="144"/>
      <c r="J751" s="144"/>
      <c r="K751" s="113" t="s">
        <v>10</v>
      </c>
      <c r="L751" s="144"/>
      <c r="M751" s="144"/>
      <c r="N751" s="144"/>
      <c r="O751" s="144"/>
      <c r="P751" s="144"/>
      <c r="Q751" s="144"/>
      <c r="R751" s="92"/>
      <c r="S751" s="92"/>
      <c r="T751" s="92"/>
      <c r="U751" s="92"/>
      <c r="V751" s="92"/>
      <c r="W751" s="92"/>
      <c r="X751" s="92"/>
      <c r="Y751" s="92"/>
      <c r="Z751" s="92"/>
      <c r="AA751" s="92"/>
      <c r="AB751" s="92"/>
      <c r="AC751" s="92"/>
      <c r="AD751" s="92"/>
      <c r="AE751" s="92"/>
    </row>
    <row r="752" spans="1:31" hidden="1">
      <c r="A752" s="133" t="s">
        <v>236</v>
      </c>
      <c r="B752" s="144"/>
      <c r="C752" s="197">
        <v>434.48258292673</v>
      </c>
      <c r="D752" s="222">
        <v>0</v>
      </c>
      <c r="E752" s="202"/>
      <c r="F752" s="198">
        <f>ROUND(D752*$C752,0)</f>
        <v>0</v>
      </c>
      <c r="G752" s="222">
        <f>$G$647</f>
        <v>0</v>
      </c>
      <c r="H752" s="202"/>
      <c r="I752" s="198">
        <f>ROUND(G752*C752,0)</f>
        <v>0</v>
      </c>
      <c r="J752" s="198"/>
      <c r="K752" s="222">
        <f>$K$647</f>
        <v>0</v>
      </c>
      <c r="L752" s="198"/>
      <c r="M752" s="198">
        <f>ROUND(K752*G752,0)</f>
        <v>0</v>
      </c>
      <c r="N752" s="198"/>
      <c r="O752" s="198"/>
      <c r="P752" s="198"/>
      <c r="Q752" s="198"/>
      <c r="R752" s="92"/>
      <c r="S752" s="92"/>
      <c r="T752" s="92"/>
      <c r="U752" s="92"/>
      <c r="V752" s="92"/>
      <c r="W752" s="92"/>
      <c r="X752" s="92"/>
      <c r="Y752" s="92"/>
      <c r="Z752" s="92"/>
      <c r="AA752" s="92"/>
      <c r="AB752" s="92"/>
      <c r="AC752" s="92"/>
      <c r="AD752" s="92"/>
      <c r="AE752" s="92"/>
    </row>
    <row r="753" spans="1:31" hidden="1">
      <c r="A753" s="133" t="s">
        <v>237</v>
      </c>
      <c r="B753" s="144"/>
      <c r="C753" s="197">
        <v>0</v>
      </c>
      <c r="D753" s="222"/>
      <c r="E753" s="202"/>
      <c r="F753" s="198"/>
      <c r="G753" s="222"/>
      <c r="H753" s="202"/>
      <c r="I753" s="198"/>
      <c r="J753" s="198"/>
      <c r="K753" s="222"/>
      <c r="L753" s="198"/>
      <c r="M753" s="198"/>
      <c r="N753" s="198"/>
      <c r="O753" s="198"/>
      <c r="P753" s="198"/>
      <c r="Q753" s="198"/>
      <c r="R753" s="92"/>
      <c r="S753" s="92"/>
      <c r="T753" s="92"/>
      <c r="U753" s="92"/>
      <c r="V753" s="92"/>
      <c r="W753" s="92"/>
      <c r="X753" s="92"/>
      <c r="Y753" s="92"/>
      <c r="Z753" s="92"/>
      <c r="AA753" s="92"/>
      <c r="AB753" s="92"/>
      <c r="AC753" s="92"/>
      <c r="AD753" s="92"/>
      <c r="AE753" s="92"/>
    </row>
    <row r="754" spans="1:31" hidden="1">
      <c r="A754" s="133" t="s">
        <v>238</v>
      </c>
      <c r="B754" s="144"/>
      <c r="C754" s="197">
        <v>1120.6084940984899</v>
      </c>
      <c r="D754" s="222">
        <v>0</v>
      </c>
      <c r="E754" s="202"/>
      <c r="F754" s="198">
        <f>ROUND(D754*$C754,0)</f>
        <v>0</v>
      </c>
      <c r="G754" s="222">
        <f>$G$649</f>
        <v>0</v>
      </c>
      <c r="H754" s="202"/>
      <c r="I754" s="198">
        <f t="shared" ref="I754:I756" si="95">ROUND(G754*C754,0)</f>
        <v>0</v>
      </c>
      <c r="J754" s="198"/>
      <c r="K754" s="222">
        <f>$K$649</f>
        <v>0</v>
      </c>
      <c r="L754" s="198"/>
      <c r="M754" s="198">
        <f t="shared" ref="M754" si="96">ROUND(K754*G754,0)</f>
        <v>0</v>
      </c>
      <c r="N754" s="198"/>
      <c r="O754" s="198"/>
      <c r="P754" s="198"/>
      <c r="Q754" s="198"/>
      <c r="R754" s="92"/>
      <c r="S754" s="92"/>
      <c r="T754" s="92"/>
      <c r="U754" s="92"/>
      <c r="V754" s="92"/>
      <c r="W754" s="92"/>
      <c r="X754" s="92"/>
      <c r="Y754" s="92"/>
      <c r="Z754" s="92"/>
      <c r="AA754" s="92"/>
      <c r="AB754" s="92"/>
      <c r="AC754" s="92"/>
      <c r="AD754" s="92"/>
      <c r="AE754" s="92"/>
    </row>
    <row r="755" spans="1:31" hidden="1">
      <c r="A755" s="133" t="s">
        <v>239</v>
      </c>
      <c r="B755" s="144"/>
      <c r="C755" s="197">
        <v>116.7917084633</v>
      </c>
      <c r="D755" s="222">
        <v>357</v>
      </c>
      <c r="E755" s="202"/>
      <c r="F755" s="198">
        <f>ROUND(D755*$C755,0)</f>
        <v>41695</v>
      </c>
      <c r="G755" s="222">
        <f>$G$650</f>
        <v>370</v>
      </c>
      <c r="H755" s="202"/>
      <c r="I755" s="198">
        <f t="shared" si="95"/>
        <v>43213</v>
      </c>
      <c r="J755" s="198"/>
      <c r="K755" s="222">
        <f>$K$650</f>
        <v>379</v>
      </c>
      <c r="L755" s="198"/>
      <c r="M755" s="198">
        <f>ROUND(K755*C755,0)</f>
        <v>44264</v>
      </c>
      <c r="N755" s="198"/>
      <c r="O755" s="198"/>
      <c r="P755" s="198"/>
      <c r="Q755" s="198"/>
      <c r="R755" s="92"/>
      <c r="S755" s="92"/>
      <c r="T755" s="92"/>
      <c r="U755" s="92"/>
      <c r="V755" s="92"/>
      <c r="W755" s="92"/>
      <c r="X755" s="92"/>
      <c r="Y755" s="92"/>
      <c r="Z755" s="92"/>
      <c r="AA755" s="92"/>
      <c r="AB755" s="92"/>
      <c r="AC755" s="92"/>
      <c r="AD755" s="92"/>
      <c r="AE755" s="92"/>
    </row>
    <row r="756" spans="1:31" hidden="1">
      <c r="A756" s="133" t="s">
        <v>240</v>
      </c>
      <c r="B756" s="144"/>
      <c r="C756" s="197">
        <v>2.3342464038064201</v>
      </c>
      <c r="D756" s="222">
        <v>1457</v>
      </c>
      <c r="E756" s="202"/>
      <c r="F756" s="198">
        <f>ROUND(D756*$C756,0)</f>
        <v>3401</v>
      </c>
      <c r="G756" s="222">
        <f>$G$651</f>
        <v>1504</v>
      </c>
      <c r="H756" s="202"/>
      <c r="I756" s="198">
        <f t="shared" si="95"/>
        <v>3511</v>
      </c>
      <c r="J756" s="198"/>
      <c r="K756" s="222">
        <f>$K$651</f>
        <v>1539</v>
      </c>
      <c r="L756" s="198"/>
      <c r="M756" s="198">
        <f>ROUND(K756*C756,0)</f>
        <v>3592</v>
      </c>
      <c r="N756" s="198"/>
      <c r="O756" s="198"/>
      <c r="P756" s="198"/>
      <c r="Q756" s="198"/>
      <c r="R756" s="92"/>
      <c r="S756" s="92"/>
      <c r="T756" s="92"/>
      <c r="U756" s="92"/>
      <c r="V756" s="92"/>
      <c r="W756" s="92"/>
      <c r="X756" s="92"/>
      <c r="Y756" s="92"/>
      <c r="Z756" s="92"/>
      <c r="AA756" s="92"/>
      <c r="AB756" s="92"/>
      <c r="AC756" s="92"/>
      <c r="AD756" s="92"/>
      <c r="AE756" s="92"/>
    </row>
    <row r="757" spans="1:31" hidden="1">
      <c r="A757" s="133" t="s">
        <v>126</v>
      </c>
      <c r="B757" s="144"/>
      <c r="C757" s="197">
        <f>SUM(C752:C756)</f>
        <v>1674.2170318923263</v>
      </c>
      <c r="D757" s="222"/>
      <c r="E757" s="202"/>
      <c r="F757" s="198"/>
      <c r="G757" s="222"/>
      <c r="H757" s="202"/>
      <c r="I757" s="198"/>
      <c r="J757" s="198"/>
      <c r="K757" s="222"/>
      <c r="L757" s="198"/>
      <c r="M757" s="198"/>
      <c r="N757" s="198"/>
      <c r="O757" s="198"/>
      <c r="P757" s="198"/>
      <c r="Q757" s="198"/>
      <c r="R757" s="92"/>
      <c r="S757" s="92"/>
      <c r="T757" s="92"/>
      <c r="U757" s="92"/>
      <c r="V757" s="92"/>
      <c r="W757" s="92"/>
      <c r="X757" s="92"/>
      <c r="Y757" s="92"/>
      <c r="Z757" s="92"/>
      <c r="AA757" s="92"/>
      <c r="AB757" s="92"/>
      <c r="AC757" s="92"/>
      <c r="AD757" s="92"/>
      <c r="AE757" s="92"/>
    </row>
    <row r="758" spans="1:31" hidden="1">
      <c r="A758" s="133" t="s">
        <v>241</v>
      </c>
      <c r="B758" s="144"/>
      <c r="C758" s="197">
        <v>12986.161111111121</v>
      </c>
      <c r="D758" s="222"/>
      <c r="E758" s="198"/>
      <c r="F758" s="198"/>
      <c r="G758" s="222"/>
      <c r="H758" s="198"/>
      <c r="I758" s="198"/>
      <c r="J758" s="198"/>
      <c r="K758" s="222"/>
      <c r="L758" s="198"/>
      <c r="M758" s="198"/>
      <c r="N758" s="198"/>
      <c r="O758" s="198"/>
      <c r="P758" s="198"/>
      <c r="Q758" s="198"/>
      <c r="R758" s="92"/>
      <c r="S758" s="92"/>
      <c r="T758" s="92"/>
      <c r="U758" s="92"/>
      <c r="V758" s="92"/>
      <c r="W758" s="92"/>
      <c r="X758" s="92"/>
      <c r="Y758" s="92"/>
      <c r="Z758" s="92"/>
      <c r="AA758" s="92"/>
      <c r="AB758" s="92"/>
      <c r="AC758" s="92"/>
      <c r="AD758" s="92"/>
      <c r="AE758" s="92"/>
    </row>
    <row r="759" spans="1:31" hidden="1">
      <c r="A759" s="133" t="s">
        <v>242</v>
      </c>
      <c r="B759" s="144"/>
      <c r="C759" s="197">
        <v>2055</v>
      </c>
      <c r="D759" s="222"/>
      <c r="E759" s="198"/>
      <c r="F759" s="198"/>
      <c r="G759" s="222"/>
      <c r="H759" s="198"/>
      <c r="I759" s="198"/>
      <c r="J759" s="198"/>
      <c r="K759" s="222"/>
      <c r="L759" s="198"/>
      <c r="M759" s="198"/>
      <c r="N759" s="198"/>
      <c r="O759" s="198"/>
      <c r="P759" s="198"/>
      <c r="Q759" s="198"/>
      <c r="R759" s="92"/>
      <c r="S759" s="92"/>
      <c r="T759" s="92"/>
      <c r="U759" s="92"/>
      <c r="V759" s="92"/>
      <c r="W759" s="92"/>
      <c r="X759" s="92"/>
      <c r="Y759" s="92"/>
      <c r="Z759" s="92"/>
      <c r="AA759" s="92"/>
      <c r="AB759" s="92"/>
      <c r="AC759" s="92"/>
      <c r="AD759" s="92"/>
      <c r="AE759" s="92"/>
    </row>
    <row r="760" spans="1:31" hidden="1">
      <c r="A760" s="133" t="s">
        <v>243</v>
      </c>
      <c r="B760" s="144"/>
      <c r="C760" s="197"/>
      <c r="D760" s="222"/>
      <c r="E760" s="202"/>
      <c r="F760" s="198"/>
      <c r="G760" s="222"/>
      <c r="H760" s="202"/>
      <c r="I760" s="198"/>
      <c r="J760" s="198"/>
      <c r="K760" s="222"/>
      <c r="L760" s="198"/>
      <c r="M760" s="198"/>
      <c r="N760" s="198"/>
      <c r="O760" s="198"/>
      <c r="P760" s="198"/>
      <c r="Q760" s="198"/>
      <c r="R760" s="92"/>
      <c r="S760" s="92"/>
      <c r="T760" s="92"/>
      <c r="U760" s="92"/>
      <c r="V760" s="92"/>
      <c r="W760" s="92"/>
      <c r="X760" s="92"/>
      <c r="Y760" s="92"/>
      <c r="Z760" s="92"/>
      <c r="AA760" s="92"/>
      <c r="AB760" s="92"/>
      <c r="AC760" s="92"/>
      <c r="AD760" s="92"/>
      <c r="AE760" s="92"/>
    </row>
    <row r="761" spans="1:31" hidden="1">
      <c r="A761" s="133" t="s">
        <v>244</v>
      </c>
      <c r="B761" s="144"/>
      <c r="C761" s="197">
        <v>1124.0429012132199</v>
      </c>
      <c r="D761" s="222">
        <v>23.87</v>
      </c>
      <c r="E761" s="202"/>
      <c r="F761" s="198">
        <f>ROUND(D761*$C761,0)</f>
        <v>26831</v>
      </c>
      <c r="G761" s="222">
        <f>$G$656</f>
        <v>26.02</v>
      </c>
      <c r="H761" s="202"/>
      <c r="I761" s="198">
        <f>ROUND(G761*C761,0)</f>
        <v>29248</v>
      </c>
      <c r="J761" s="198"/>
      <c r="K761" s="222">
        <f>$K$656</f>
        <v>26.63</v>
      </c>
      <c r="L761" s="198"/>
      <c r="M761" s="198">
        <f>ROUND(K761*C761,0)</f>
        <v>29933</v>
      </c>
      <c r="N761" s="198"/>
      <c r="O761" s="198"/>
      <c r="P761" s="198"/>
      <c r="Q761" s="198"/>
      <c r="R761" s="92"/>
      <c r="S761" s="92"/>
      <c r="T761" s="92"/>
      <c r="U761" s="92"/>
      <c r="V761" s="92"/>
      <c r="W761" s="92"/>
      <c r="X761" s="92"/>
      <c r="Y761" s="92"/>
      <c r="Z761" s="92"/>
      <c r="AA761" s="92"/>
      <c r="AB761" s="92"/>
      <c r="AC761" s="92"/>
      <c r="AD761" s="92"/>
      <c r="AE761" s="92"/>
    </row>
    <row r="762" spans="1:31" hidden="1">
      <c r="A762" s="133" t="s">
        <v>245</v>
      </c>
      <c r="B762" s="144"/>
      <c r="C762" s="197"/>
      <c r="D762" s="222"/>
      <c r="E762" s="202"/>
      <c r="F762" s="198"/>
      <c r="G762" s="222"/>
      <c r="H762" s="202"/>
      <c r="I762" s="198"/>
      <c r="J762" s="198"/>
      <c r="K762" s="222"/>
      <c r="L762" s="198"/>
      <c r="M762" s="198"/>
      <c r="N762" s="198"/>
      <c r="O762" s="198"/>
      <c r="P762" s="198"/>
      <c r="Q762" s="198"/>
      <c r="R762" s="92"/>
      <c r="S762" s="92"/>
      <c r="T762" s="92"/>
      <c r="U762" s="92"/>
      <c r="V762" s="92"/>
      <c r="W762" s="92"/>
      <c r="X762" s="92"/>
      <c r="Y762" s="92"/>
      <c r="Z762" s="92"/>
      <c r="AA762" s="92"/>
      <c r="AB762" s="92"/>
      <c r="AC762" s="92"/>
      <c r="AD762" s="92"/>
      <c r="AE762" s="92"/>
    </row>
    <row r="763" spans="1:31" hidden="1">
      <c r="A763" s="133" t="s">
        <v>238</v>
      </c>
      <c r="B763" s="144"/>
      <c r="C763" s="197">
        <v>13343.474759320199</v>
      </c>
      <c r="D763" s="222">
        <v>23.79</v>
      </c>
      <c r="E763" s="202"/>
      <c r="F763" s="198">
        <f>ROUND(D763*$C763,0)</f>
        <v>317441</v>
      </c>
      <c r="G763" s="222">
        <f>$G$658</f>
        <v>26.02</v>
      </c>
      <c r="H763" s="202"/>
      <c r="I763" s="198">
        <f t="shared" ref="I763:I767" si="97">ROUND(G763*C763,0)</f>
        <v>347197</v>
      </c>
      <c r="J763" s="198"/>
      <c r="K763" s="222">
        <f>$K$658</f>
        <v>26.63</v>
      </c>
      <c r="L763" s="198"/>
      <c r="M763" s="198">
        <f>ROUND(K763*C763,0)</f>
        <v>355337</v>
      </c>
      <c r="N763" s="198"/>
      <c r="O763" s="198"/>
      <c r="P763" s="198"/>
      <c r="Q763" s="198"/>
      <c r="R763" s="92"/>
      <c r="S763" s="92"/>
      <c r="T763" s="92"/>
      <c r="U763" s="92"/>
      <c r="V763" s="92"/>
      <c r="W763" s="92"/>
      <c r="X763" s="92"/>
      <c r="Y763" s="92"/>
      <c r="Z763" s="92"/>
      <c r="AA763" s="92"/>
      <c r="AB763" s="92"/>
      <c r="AC763" s="92"/>
      <c r="AD763" s="92"/>
      <c r="AE763" s="92"/>
    </row>
    <row r="764" spans="1:31" hidden="1">
      <c r="A764" s="133" t="s">
        <v>239</v>
      </c>
      <c r="B764" s="144"/>
      <c r="C764" s="197">
        <v>11633.663662691</v>
      </c>
      <c r="D764" s="222">
        <v>16.559999999999999</v>
      </c>
      <c r="E764" s="202"/>
      <c r="F764" s="198">
        <f>ROUND(D764*$C764,0)</f>
        <v>192653</v>
      </c>
      <c r="G764" s="222">
        <f>$G$659</f>
        <v>18.101388370764003</v>
      </c>
      <c r="H764" s="202"/>
      <c r="I764" s="198">
        <f t="shared" si="97"/>
        <v>210585</v>
      </c>
      <c r="J764" s="198"/>
      <c r="K764" s="222">
        <f>$K$659</f>
        <v>18.526286850528336</v>
      </c>
      <c r="L764" s="198"/>
      <c r="M764" s="198">
        <f>ROUND(K764*C764,0)</f>
        <v>215529</v>
      </c>
      <c r="N764" s="198"/>
      <c r="O764" s="198"/>
      <c r="P764" s="198"/>
      <c r="Q764" s="198"/>
      <c r="R764" s="92"/>
      <c r="S764" s="92"/>
      <c r="T764" s="92"/>
      <c r="U764" s="92"/>
      <c r="V764" s="92"/>
      <c r="W764" s="92"/>
      <c r="X764" s="92"/>
      <c r="Y764" s="92"/>
      <c r="Z764" s="92"/>
      <c r="AA764" s="92"/>
      <c r="AB764" s="92"/>
      <c r="AC764" s="92"/>
      <c r="AD764" s="92"/>
      <c r="AE764" s="92"/>
    </row>
    <row r="765" spans="1:31" hidden="1">
      <c r="A765" s="133" t="s">
        <v>240</v>
      </c>
      <c r="B765" s="144"/>
      <c r="C765" s="197">
        <v>854.37523643290297</v>
      </c>
      <c r="D765" s="222">
        <v>12.96</v>
      </c>
      <c r="E765" s="202"/>
      <c r="F765" s="198">
        <f>ROUND(D765*$C765,0)</f>
        <v>11073</v>
      </c>
      <c r="G765" s="222">
        <f>$G$660</f>
        <v>14.155824964645021</v>
      </c>
      <c r="H765" s="202"/>
      <c r="I765" s="198">
        <f t="shared" si="97"/>
        <v>12094</v>
      </c>
      <c r="J765" s="198"/>
      <c r="K765" s="222">
        <f>$K$660</f>
        <v>14.48810823397713</v>
      </c>
      <c r="L765" s="198"/>
      <c r="M765" s="198">
        <f>ROUND(K765*C765,0)</f>
        <v>12378</v>
      </c>
      <c r="N765" s="198"/>
      <c r="O765" s="198"/>
      <c r="P765" s="198"/>
      <c r="Q765" s="198"/>
      <c r="R765" s="92"/>
      <c r="S765" s="92"/>
      <c r="T765" s="92"/>
      <c r="U765" s="92"/>
      <c r="V765" s="92"/>
      <c r="W765" s="92"/>
      <c r="X765" s="92"/>
      <c r="Y765" s="92"/>
      <c r="Z765" s="92"/>
      <c r="AA765" s="92"/>
      <c r="AB765" s="92"/>
      <c r="AC765" s="92"/>
      <c r="AD765" s="92"/>
      <c r="AE765" s="92"/>
    </row>
    <row r="766" spans="1:31" hidden="1">
      <c r="A766" s="133" t="s">
        <v>246</v>
      </c>
      <c r="B766" s="144"/>
      <c r="C766" s="197">
        <v>272.36067141268398</v>
      </c>
      <c r="D766" s="222">
        <v>71.61</v>
      </c>
      <c r="E766" s="202"/>
      <c r="F766" s="198">
        <f>ROUND(D766*$C766,0)</f>
        <v>19504</v>
      </c>
      <c r="G766" s="222">
        <f>$G$661</f>
        <v>78.06</v>
      </c>
      <c r="H766" s="202"/>
      <c r="I766" s="198">
        <f t="shared" si="97"/>
        <v>21260</v>
      </c>
      <c r="J766" s="198"/>
      <c r="K766" s="222">
        <f>$K$661</f>
        <v>79.89</v>
      </c>
      <c r="L766" s="198"/>
      <c r="M766" s="198">
        <f>ROUND(K766*C766,0)</f>
        <v>21759</v>
      </c>
      <c r="N766" s="198"/>
      <c r="O766" s="198"/>
      <c r="P766" s="198"/>
      <c r="Q766" s="198"/>
      <c r="R766" s="92"/>
      <c r="S766" s="92"/>
      <c r="T766" s="92"/>
      <c r="U766" s="92"/>
      <c r="V766" s="92"/>
      <c r="W766" s="92"/>
      <c r="X766" s="92"/>
      <c r="Y766" s="92"/>
      <c r="Z766" s="92"/>
      <c r="AA766" s="92"/>
      <c r="AB766" s="92"/>
      <c r="AC766" s="92"/>
      <c r="AD766" s="92"/>
      <c r="AE766" s="92"/>
    </row>
    <row r="767" spans="1:31" hidden="1">
      <c r="A767" s="133" t="s">
        <v>247</v>
      </c>
      <c r="B767" s="144"/>
      <c r="C767" s="197">
        <v>388.32518925146098</v>
      </c>
      <c r="D767" s="222">
        <v>142.74</v>
      </c>
      <c r="E767" s="202"/>
      <c r="F767" s="198">
        <f>ROUND(D767*$C767,0)</f>
        <v>55430</v>
      </c>
      <c r="G767" s="222">
        <f>$G$662</f>
        <v>156.12</v>
      </c>
      <c r="H767" s="202"/>
      <c r="I767" s="198">
        <f t="shared" si="97"/>
        <v>60625</v>
      </c>
      <c r="J767" s="198"/>
      <c r="K767" s="222">
        <f>$K$662</f>
        <v>159.78</v>
      </c>
      <c r="L767" s="198"/>
      <c r="M767" s="198">
        <f>ROUND(K767*C767,0)</f>
        <v>62047</v>
      </c>
      <c r="N767" s="198"/>
      <c r="O767" s="198"/>
      <c r="P767" s="198"/>
      <c r="Q767" s="198"/>
      <c r="R767" s="92"/>
      <c r="S767" s="92"/>
      <c r="T767" s="92"/>
      <c r="U767" s="92"/>
      <c r="V767" s="92"/>
      <c r="W767" s="92"/>
      <c r="X767" s="92"/>
      <c r="Y767" s="92"/>
      <c r="Z767" s="92"/>
      <c r="AA767" s="92"/>
      <c r="AB767" s="92"/>
      <c r="AC767" s="92"/>
      <c r="AD767" s="92"/>
      <c r="AE767" s="92"/>
    </row>
    <row r="768" spans="1:31" hidden="1">
      <c r="A768" s="133" t="s">
        <v>248</v>
      </c>
      <c r="B768" s="144"/>
      <c r="C768" s="197"/>
      <c r="D768" s="222"/>
      <c r="E768" s="202"/>
      <c r="F768" s="198"/>
      <c r="G768" s="222"/>
      <c r="H768" s="202"/>
      <c r="I768" s="198"/>
      <c r="J768" s="198"/>
      <c r="K768" s="222"/>
      <c r="L768" s="198"/>
      <c r="M768" s="198"/>
      <c r="N768" s="198"/>
      <c r="O768" s="198"/>
      <c r="P768" s="198"/>
      <c r="Q768" s="198"/>
      <c r="R768" s="92"/>
      <c r="S768" s="92"/>
      <c r="T768" s="92"/>
      <c r="U768" s="92"/>
      <c r="V768" s="92"/>
      <c r="W768" s="92"/>
      <c r="X768" s="92"/>
      <c r="Y768" s="92"/>
      <c r="Z768" s="92"/>
      <c r="AA768" s="92"/>
      <c r="AB768" s="92"/>
      <c r="AC768" s="92"/>
      <c r="AD768" s="92"/>
      <c r="AE768" s="92"/>
    </row>
    <row r="769" spans="1:31" hidden="1">
      <c r="A769" s="133" t="s">
        <v>244</v>
      </c>
      <c r="B769" s="144"/>
      <c r="C769" s="197">
        <v>26.1506861099434</v>
      </c>
      <c r="D769" s="217">
        <v>-23.87</v>
      </c>
      <c r="E769" s="202"/>
      <c r="F769" s="198">
        <f>ROUND(D769*$C769,0)</f>
        <v>-624</v>
      </c>
      <c r="G769" s="222">
        <f>$G$664</f>
        <v>-26.02</v>
      </c>
      <c r="H769" s="202"/>
      <c r="I769" s="198">
        <f t="shared" ref="I769:I770" si="98">ROUND(G769*C769,0)</f>
        <v>-680</v>
      </c>
      <c r="J769" s="198"/>
      <c r="K769" s="222">
        <f>$K$664</f>
        <v>-26.63</v>
      </c>
      <c r="L769" s="198"/>
      <c r="M769" s="198">
        <f>ROUND(K769*C769,0)</f>
        <v>-696</v>
      </c>
      <c r="N769" s="198"/>
      <c r="O769" s="198"/>
      <c r="P769" s="198"/>
      <c r="Q769" s="198"/>
      <c r="R769" s="92"/>
      <c r="S769" s="92"/>
      <c r="T769" s="92"/>
      <c r="U769" s="92"/>
      <c r="V769" s="92"/>
      <c r="W769" s="92"/>
      <c r="X769" s="92"/>
      <c r="Y769" s="92"/>
      <c r="Z769" s="92"/>
      <c r="AA769" s="92"/>
      <c r="AB769" s="92"/>
      <c r="AC769" s="92"/>
      <c r="AD769" s="92"/>
      <c r="AE769" s="92"/>
    </row>
    <row r="770" spans="1:31" hidden="1">
      <c r="A770" s="133" t="s">
        <v>249</v>
      </c>
      <c r="B770" s="144"/>
      <c r="C770" s="197">
        <v>193.01451727485201</v>
      </c>
      <c r="D770" s="217">
        <v>-23.79</v>
      </c>
      <c r="E770" s="202"/>
      <c r="F770" s="198">
        <f>ROUND(D770*$C770,0)</f>
        <v>-4592</v>
      </c>
      <c r="G770" s="222">
        <f>$G$665</f>
        <v>-26.02</v>
      </c>
      <c r="H770" s="202"/>
      <c r="I770" s="198">
        <f t="shared" si="98"/>
        <v>-5022</v>
      </c>
      <c r="J770" s="198"/>
      <c r="K770" s="222">
        <f>$K$665</f>
        <v>-26.63</v>
      </c>
      <c r="L770" s="198"/>
      <c r="M770" s="198">
        <f>ROUND(K770*C770,0)</f>
        <v>-5140</v>
      </c>
      <c r="N770" s="198"/>
      <c r="O770" s="198"/>
      <c r="P770" s="198"/>
      <c r="Q770" s="198"/>
      <c r="R770" s="92"/>
      <c r="S770" s="92"/>
      <c r="T770" s="92"/>
      <c r="U770" s="92"/>
      <c r="V770" s="92"/>
      <c r="W770" s="92"/>
      <c r="X770" s="92"/>
      <c r="Y770" s="92"/>
      <c r="Z770" s="92"/>
      <c r="AA770" s="92"/>
      <c r="AB770" s="92"/>
      <c r="AC770" s="92"/>
      <c r="AD770" s="92"/>
      <c r="AE770" s="92"/>
    </row>
    <row r="771" spans="1:31" hidden="1">
      <c r="A771" s="200" t="s">
        <v>210</v>
      </c>
      <c r="B771" s="144"/>
      <c r="C771" s="197"/>
      <c r="D771" s="222"/>
      <c r="E771" s="198"/>
      <c r="F771" s="198"/>
      <c r="G771" s="222"/>
      <c r="H771" s="198"/>
      <c r="I771" s="198"/>
      <c r="J771" s="198"/>
      <c r="K771" s="222"/>
      <c r="L771" s="198"/>
      <c r="M771" s="198"/>
      <c r="N771" s="198"/>
      <c r="O771" s="198"/>
      <c r="P771" s="198"/>
      <c r="Q771" s="198"/>
      <c r="R771" s="92"/>
      <c r="S771" s="92"/>
      <c r="T771" s="92"/>
      <c r="U771" s="92"/>
      <c r="V771" s="92"/>
      <c r="W771" s="92"/>
      <c r="X771" s="92"/>
      <c r="Y771" s="92"/>
      <c r="Z771" s="92"/>
      <c r="AA771" s="92"/>
      <c r="AB771" s="92"/>
      <c r="AC771" s="92"/>
      <c r="AD771" s="92"/>
      <c r="AE771" s="92"/>
    </row>
    <row r="772" spans="1:31" hidden="1">
      <c r="A772" s="133" t="s">
        <v>250</v>
      </c>
      <c r="B772" s="144"/>
      <c r="C772" s="197">
        <v>48181287</v>
      </c>
      <c r="D772" s="283">
        <v>6.4390000000000001</v>
      </c>
      <c r="E772" s="198" t="s">
        <v>144</v>
      </c>
      <c r="F772" s="198">
        <f>ROUND(D772/100*$C772,0)</f>
        <v>3102393</v>
      </c>
      <c r="G772" s="278">
        <f>$G$667</f>
        <v>7.0350000000000001</v>
      </c>
      <c r="H772" s="198" t="s">
        <v>144</v>
      </c>
      <c r="I772" s="198">
        <f>ROUND(G772/100*C772,0)</f>
        <v>3389554</v>
      </c>
      <c r="J772" s="198"/>
      <c r="K772" s="278">
        <f>$K$667</f>
        <v>7.2030000000000003</v>
      </c>
      <c r="L772" s="198"/>
      <c r="M772" s="198">
        <f>ROUND(K772/100*C772,0)</f>
        <v>3470498</v>
      </c>
      <c r="N772" s="198"/>
      <c r="O772" s="198"/>
      <c r="P772" s="198"/>
      <c r="Q772" s="198"/>
      <c r="R772" s="92"/>
      <c r="S772" s="92"/>
      <c r="T772" s="92"/>
      <c r="U772" s="92"/>
      <c r="V772" s="92"/>
      <c r="W772" s="92"/>
      <c r="X772" s="92"/>
      <c r="Y772" s="92"/>
      <c r="Z772" s="92"/>
      <c r="AA772" s="92"/>
      <c r="AB772" s="92"/>
      <c r="AC772" s="92"/>
      <c r="AD772" s="92"/>
      <c r="AE772" s="92"/>
    </row>
    <row r="773" spans="1:31" hidden="1">
      <c r="A773" s="200" t="s">
        <v>179</v>
      </c>
      <c r="B773" s="144"/>
      <c r="C773" s="197">
        <v>16797</v>
      </c>
      <c r="D773" s="223">
        <v>56</v>
      </c>
      <c r="E773" s="200" t="s">
        <v>144</v>
      </c>
      <c r="F773" s="198">
        <f>ROUND(D773*$C773/100,0)</f>
        <v>9406</v>
      </c>
      <c r="G773" s="279">
        <f>$G$668</f>
        <v>57</v>
      </c>
      <c r="H773" s="200" t="s">
        <v>144</v>
      </c>
      <c r="I773" s="198">
        <f>ROUND(G773*C773/100,0)</f>
        <v>9574</v>
      </c>
      <c r="J773" s="198"/>
      <c r="K773" s="279">
        <f>$K$668</f>
        <v>58</v>
      </c>
      <c r="L773" s="198"/>
      <c r="M773" s="198">
        <f>ROUND(K773*C773/100,0)</f>
        <v>9742</v>
      </c>
      <c r="N773" s="198"/>
      <c r="O773" s="198"/>
      <c r="P773" s="198"/>
      <c r="Q773" s="198"/>
      <c r="R773" s="92"/>
      <c r="S773" s="92"/>
      <c r="T773" s="92"/>
      <c r="U773" s="92"/>
      <c r="V773" s="92"/>
      <c r="W773" s="92"/>
      <c r="X773" s="92"/>
      <c r="Y773" s="92"/>
      <c r="Z773" s="92"/>
      <c r="AA773" s="92"/>
      <c r="AB773" s="92"/>
      <c r="AC773" s="92"/>
      <c r="AD773" s="92"/>
      <c r="AE773" s="92"/>
    </row>
    <row r="774" spans="1:31" hidden="1">
      <c r="A774" s="249" t="s">
        <v>186</v>
      </c>
      <c r="B774" s="144"/>
      <c r="C774" s="197"/>
      <c r="D774" s="215">
        <v>-0.01</v>
      </c>
      <c r="E774" s="113"/>
      <c r="F774" s="198"/>
      <c r="G774" s="215">
        <v>-0.01</v>
      </c>
      <c r="H774" s="144"/>
      <c r="I774" s="198"/>
      <c r="J774" s="198"/>
      <c r="K774" s="215">
        <v>-0.01</v>
      </c>
      <c r="L774" s="198"/>
      <c r="M774" s="198"/>
      <c r="N774" s="198"/>
      <c r="O774" s="198"/>
      <c r="P774" s="198"/>
      <c r="Q774" s="198"/>
      <c r="R774" s="92"/>
      <c r="S774" s="92"/>
      <c r="T774" s="92"/>
      <c r="U774" s="92"/>
      <c r="V774" s="92"/>
      <c r="W774" s="92"/>
      <c r="X774" s="92"/>
      <c r="Y774" s="92"/>
      <c r="Z774" s="92"/>
      <c r="AA774" s="92"/>
      <c r="AB774" s="92"/>
      <c r="AC774" s="92"/>
      <c r="AD774" s="92"/>
      <c r="AE774" s="92"/>
    </row>
    <row r="775" spans="1:31" hidden="1">
      <c r="A775" s="133" t="s">
        <v>170</v>
      </c>
      <c r="B775" s="144"/>
      <c r="C775" s="197">
        <v>0</v>
      </c>
      <c r="D775" s="155">
        <v>0</v>
      </c>
      <c r="E775" s="202"/>
      <c r="F775" s="198">
        <f>ROUND(D775*$C775*$D$671,0)</f>
        <v>0</v>
      </c>
      <c r="G775" s="155">
        <f>$G$672</f>
        <v>0</v>
      </c>
      <c r="H775" s="202"/>
      <c r="I775" s="198">
        <f>ROUND(G775*C775,0)</f>
        <v>0</v>
      </c>
      <c r="J775" s="198"/>
      <c r="K775" s="155">
        <f>$K$672</f>
        <v>0</v>
      </c>
      <c r="L775" s="198"/>
      <c r="M775" s="198">
        <f>ROUND(K775*C775,0)</f>
        <v>0</v>
      </c>
      <c r="N775" s="198"/>
      <c r="O775" s="198"/>
      <c r="P775" s="198"/>
      <c r="Q775" s="198"/>
      <c r="R775" s="92"/>
      <c r="S775" s="92"/>
      <c r="T775" s="92"/>
      <c r="U775" s="92"/>
      <c r="V775" s="92"/>
      <c r="W775" s="92"/>
      <c r="X775" s="92"/>
      <c r="Y775" s="92"/>
      <c r="Z775" s="92"/>
      <c r="AA775" s="92"/>
      <c r="AB775" s="92"/>
      <c r="AC775" s="92"/>
      <c r="AD775" s="92"/>
      <c r="AE775" s="92"/>
    </row>
    <row r="776" spans="1:31" hidden="1">
      <c r="A776" s="133" t="s">
        <v>171</v>
      </c>
      <c r="B776" s="144"/>
      <c r="C776" s="197"/>
      <c r="D776" s="155"/>
      <c r="E776" s="202"/>
      <c r="F776" s="198"/>
      <c r="G776" s="155"/>
      <c r="H776" s="202"/>
      <c r="I776" s="198"/>
      <c r="J776" s="198"/>
      <c r="K776" s="155"/>
      <c r="L776" s="198"/>
      <c r="M776" s="198"/>
      <c r="N776" s="198"/>
      <c r="O776" s="198"/>
      <c r="P776" s="198"/>
      <c r="Q776" s="198"/>
      <c r="R776" s="92"/>
      <c r="S776" s="92"/>
      <c r="T776" s="92"/>
      <c r="U776" s="92"/>
      <c r="V776" s="92"/>
      <c r="W776" s="92"/>
      <c r="X776" s="92"/>
      <c r="Y776" s="92"/>
      <c r="Z776" s="92"/>
      <c r="AA776" s="92"/>
      <c r="AB776" s="92"/>
      <c r="AC776" s="92"/>
      <c r="AD776" s="92"/>
      <c r="AE776" s="92"/>
    </row>
    <row r="777" spans="1:31" hidden="1">
      <c r="A777" s="133" t="s">
        <v>238</v>
      </c>
      <c r="B777" s="144"/>
      <c r="C777" s="197">
        <v>0</v>
      </c>
      <c r="D777" s="155">
        <v>0</v>
      </c>
      <c r="E777" s="202"/>
      <c r="F777" s="198">
        <f>ROUND(D777*$C777*$D$671,0)</f>
        <v>0</v>
      </c>
      <c r="G777" s="155">
        <f>$G$674</f>
        <v>0</v>
      </c>
      <c r="H777" s="202"/>
      <c r="I777" s="198">
        <f t="shared" ref="I777:I780" si="99">ROUND(G777*C777,0)</f>
        <v>0</v>
      </c>
      <c r="J777" s="198"/>
      <c r="K777" s="155">
        <f>$K$674</f>
        <v>0</v>
      </c>
      <c r="L777" s="198"/>
      <c r="M777" s="198">
        <f>ROUND(K777*C777,0)</f>
        <v>0</v>
      </c>
      <c r="N777" s="198"/>
      <c r="O777" s="198"/>
      <c r="P777" s="198"/>
      <c r="Q777" s="198"/>
      <c r="R777" s="92"/>
      <c r="S777" s="92"/>
      <c r="T777" s="92"/>
      <c r="U777" s="92"/>
      <c r="V777" s="92"/>
      <c r="W777" s="92"/>
      <c r="X777" s="92"/>
      <c r="Y777" s="92"/>
      <c r="Z777" s="92"/>
      <c r="AA777" s="92"/>
      <c r="AB777" s="92"/>
      <c r="AC777" s="92"/>
      <c r="AD777" s="92"/>
      <c r="AE777" s="92"/>
    </row>
    <row r="778" spans="1:31" hidden="1">
      <c r="A778" s="133" t="s">
        <v>239</v>
      </c>
      <c r="B778" s="144"/>
      <c r="C778" s="197">
        <v>0</v>
      </c>
      <c r="D778" s="155">
        <v>357</v>
      </c>
      <c r="E778" s="202"/>
      <c r="F778" s="198">
        <f>ROUND(D778*$C778*$D$671,0)</f>
        <v>0</v>
      </c>
      <c r="G778" s="155">
        <f>$G$675</f>
        <v>370</v>
      </c>
      <c r="H778" s="202"/>
      <c r="I778" s="198">
        <f t="shared" si="99"/>
        <v>0</v>
      </c>
      <c r="J778" s="198"/>
      <c r="K778" s="155">
        <f>$K$675</f>
        <v>379</v>
      </c>
      <c r="L778" s="198"/>
      <c r="M778" s="198">
        <f>ROUND(K778*C778,0)</f>
        <v>0</v>
      </c>
      <c r="N778" s="198"/>
      <c r="O778" s="198"/>
      <c r="P778" s="198"/>
      <c r="Q778" s="198"/>
      <c r="R778" s="92"/>
      <c r="S778" s="92"/>
      <c r="T778" s="92"/>
      <c r="U778" s="92"/>
      <c r="V778" s="92"/>
      <c r="W778" s="92"/>
      <c r="X778" s="92"/>
      <c r="Y778" s="92"/>
      <c r="Z778" s="92"/>
      <c r="AA778" s="92"/>
      <c r="AB778" s="92"/>
      <c r="AC778" s="92"/>
      <c r="AD778" s="92"/>
      <c r="AE778" s="92"/>
    </row>
    <row r="779" spans="1:31" hidden="1">
      <c r="A779" s="133" t="s">
        <v>240</v>
      </c>
      <c r="B779" s="144"/>
      <c r="C779" s="197">
        <v>0</v>
      </c>
      <c r="D779" s="155">
        <v>1457</v>
      </c>
      <c r="E779" s="202"/>
      <c r="F779" s="198">
        <f>ROUND(D779*$C779*$D$671,0)</f>
        <v>0</v>
      </c>
      <c r="G779" s="155">
        <f>$G$676</f>
        <v>1504</v>
      </c>
      <c r="H779" s="202"/>
      <c r="I779" s="198">
        <f t="shared" si="99"/>
        <v>0</v>
      </c>
      <c r="J779" s="198"/>
      <c r="K779" s="155">
        <f>$K$676</f>
        <v>1539</v>
      </c>
      <c r="L779" s="198"/>
      <c r="M779" s="198">
        <f>ROUND(K779*C779,0)</f>
        <v>0</v>
      </c>
      <c r="N779" s="198"/>
      <c r="O779" s="198"/>
      <c r="P779" s="198"/>
      <c r="Q779" s="198"/>
      <c r="R779" s="92"/>
      <c r="S779" s="92"/>
      <c r="T779" s="92"/>
      <c r="U779" s="92"/>
      <c r="V779" s="92"/>
      <c r="W779" s="92"/>
      <c r="X779" s="92"/>
      <c r="Y779" s="92"/>
      <c r="Z779" s="92"/>
      <c r="AA779" s="92"/>
      <c r="AB779" s="92"/>
      <c r="AC779" s="92"/>
      <c r="AD779" s="92"/>
      <c r="AE779" s="92"/>
    </row>
    <row r="780" spans="1:31" hidden="1">
      <c r="A780" s="133" t="s">
        <v>170</v>
      </c>
      <c r="B780" s="144"/>
      <c r="C780" s="197">
        <v>0</v>
      </c>
      <c r="D780" s="155">
        <v>23.87</v>
      </c>
      <c r="E780" s="202"/>
      <c r="F780" s="198">
        <f>ROUND(D780*$C780*$D$671,0)</f>
        <v>0</v>
      </c>
      <c r="G780" s="155">
        <f>$G$677</f>
        <v>26.02</v>
      </c>
      <c r="H780" s="202"/>
      <c r="I780" s="198">
        <f t="shared" si="99"/>
        <v>0</v>
      </c>
      <c r="J780" s="198"/>
      <c r="K780" s="155">
        <f>$K$677</f>
        <v>26.63</v>
      </c>
      <c r="L780" s="198"/>
      <c r="M780" s="198">
        <f>ROUND(K780*C780,0)</f>
        <v>0</v>
      </c>
      <c r="N780" s="198"/>
      <c r="O780" s="198"/>
      <c r="P780" s="198"/>
      <c r="Q780" s="198"/>
      <c r="R780" s="92"/>
      <c r="S780" s="92"/>
      <c r="T780" s="92"/>
      <c r="U780" s="92"/>
      <c r="V780" s="92"/>
      <c r="W780" s="92"/>
      <c r="X780" s="92"/>
      <c r="Y780" s="92"/>
      <c r="Z780" s="92"/>
      <c r="AA780" s="92"/>
      <c r="AB780" s="92"/>
      <c r="AC780" s="92"/>
      <c r="AD780" s="92"/>
      <c r="AE780" s="92"/>
    </row>
    <row r="781" spans="1:31" hidden="1">
      <c r="A781" s="133" t="s">
        <v>171</v>
      </c>
      <c r="B781" s="144"/>
      <c r="C781" s="197"/>
      <c r="D781" s="155"/>
      <c r="E781" s="202"/>
      <c r="F781" s="198"/>
      <c r="G781" s="155"/>
      <c r="H781" s="202"/>
      <c r="I781" s="198"/>
      <c r="J781" s="198"/>
      <c r="K781" s="155"/>
      <c r="L781" s="198"/>
      <c r="M781" s="198"/>
      <c r="N781" s="198"/>
      <c r="O781" s="198"/>
      <c r="P781" s="198"/>
      <c r="Q781" s="198"/>
      <c r="R781" s="92"/>
      <c r="S781" s="92"/>
      <c r="T781" s="92"/>
      <c r="U781" s="92"/>
      <c r="V781" s="92"/>
      <c r="W781" s="92"/>
      <c r="X781" s="92"/>
      <c r="Y781" s="92"/>
      <c r="Z781" s="92"/>
      <c r="AA781" s="92"/>
      <c r="AB781" s="92"/>
      <c r="AC781" s="92"/>
      <c r="AD781" s="92"/>
      <c r="AE781" s="92"/>
    </row>
    <row r="782" spans="1:31" hidden="1">
      <c r="A782" s="133" t="s">
        <v>238</v>
      </c>
      <c r="B782" s="144"/>
      <c r="C782" s="197">
        <v>0</v>
      </c>
      <c r="D782" s="155">
        <v>23.79</v>
      </c>
      <c r="E782" s="202"/>
      <c r="F782" s="198">
        <f>ROUND(D782*$C782*$D$671,0)</f>
        <v>0</v>
      </c>
      <c r="G782" s="155">
        <f>$G$679</f>
        <v>26.02</v>
      </c>
      <c r="H782" s="202"/>
      <c r="I782" s="198">
        <f>ROUND(G782*$C782*$G$671,0)</f>
        <v>0</v>
      </c>
      <c r="J782" s="198"/>
      <c r="K782" s="155">
        <f>$K$679</f>
        <v>26.63</v>
      </c>
      <c r="L782" s="198"/>
      <c r="M782" s="198">
        <f>ROUND(K782*$C782*$K$671,0)</f>
        <v>0</v>
      </c>
      <c r="N782" s="198"/>
      <c r="O782" s="198"/>
      <c r="P782" s="198"/>
      <c r="Q782" s="198"/>
      <c r="R782" s="92"/>
      <c r="S782" s="92"/>
      <c r="T782" s="92"/>
      <c r="U782" s="92"/>
      <c r="V782" s="92"/>
      <c r="W782" s="92"/>
      <c r="X782" s="92"/>
      <c r="Y782" s="92"/>
      <c r="Z782" s="92"/>
      <c r="AA782" s="92"/>
      <c r="AB782" s="92"/>
      <c r="AC782" s="92"/>
      <c r="AD782" s="92"/>
      <c r="AE782" s="92"/>
    </row>
    <row r="783" spans="1:31" hidden="1">
      <c r="A783" s="133" t="s">
        <v>239</v>
      </c>
      <c r="B783" s="144"/>
      <c r="C783" s="197">
        <v>0</v>
      </c>
      <c r="D783" s="155">
        <v>16.559999999999999</v>
      </c>
      <c r="E783" s="202"/>
      <c r="F783" s="198">
        <f>ROUND(D783*$C783*$D$671,0)</f>
        <v>0</v>
      </c>
      <c r="G783" s="155">
        <f>$G$680</f>
        <v>18.101388370764003</v>
      </c>
      <c r="H783" s="202"/>
      <c r="I783" s="198">
        <f t="shared" ref="I783:I786" si="100">ROUND(G783*$C783*$G$671,0)</f>
        <v>0</v>
      </c>
      <c r="J783" s="198"/>
      <c r="K783" s="155">
        <f>$K$680</f>
        <v>18.526286850528336</v>
      </c>
      <c r="L783" s="198"/>
      <c r="M783" s="198">
        <f t="shared" ref="M783:M786" si="101">ROUND(K783*$C783*$K$671,0)</f>
        <v>0</v>
      </c>
      <c r="N783" s="198"/>
      <c r="O783" s="198"/>
      <c r="P783" s="198"/>
      <c r="Q783" s="198"/>
      <c r="R783" s="92"/>
      <c r="S783" s="92"/>
      <c r="T783" s="92"/>
      <c r="U783" s="92"/>
      <c r="V783" s="92"/>
      <c r="W783" s="92"/>
      <c r="X783" s="92"/>
      <c r="Y783" s="92"/>
      <c r="Z783" s="92"/>
      <c r="AA783" s="92"/>
      <c r="AB783" s="92"/>
      <c r="AC783" s="92"/>
      <c r="AD783" s="92"/>
      <c r="AE783" s="92"/>
    </row>
    <row r="784" spans="1:31" hidden="1">
      <c r="A784" s="133" t="s">
        <v>240</v>
      </c>
      <c r="B784" s="144"/>
      <c r="C784" s="197">
        <v>0</v>
      </c>
      <c r="D784" s="155">
        <v>12.96</v>
      </c>
      <c r="E784" s="202"/>
      <c r="F784" s="198">
        <f>ROUND(D784*$C784*$D$671,0)</f>
        <v>0</v>
      </c>
      <c r="G784" s="155">
        <f>$G$681</f>
        <v>14.155824964645021</v>
      </c>
      <c r="H784" s="202"/>
      <c r="I784" s="198">
        <f t="shared" si="100"/>
        <v>0</v>
      </c>
      <c r="J784" s="198"/>
      <c r="K784" s="155">
        <f>$K$681</f>
        <v>14.48810823397713</v>
      </c>
      <c r="L784" s="198"/>
      <c r="M784" s="198">
        <f t="shared" si="101"/>
        <v>0</v>
      </c>
      <c r="N784" s="198"/>
      <c r="O784" s="198"/>
      <c r="P784" s="198"/>
      <c r="Q784" s="198"/>
      <c r="R784" s="92"/>
      <c r="S784" s="92"/>
      <c r="T784" s="92"/>
      <c r="U784" s="92"/>
      <c r="V784" s="92"/>
      <c r="W784" s="92"/>
      <c r="X784" s="92"/>
      <c r="Y784" s="92"/>
      <c r="Z784" s="92"/>
      <c r="AA784" s="92"/>
      <c r="AB784" s="92"/>
      <c r="AC784" s="92"/>
      <c r="AD784" s="92"/>
      <c r="AE784" s="92"/>
    </row>
    <row r="785" spans="1:31" hidden="1">
      <c r="A785" s="133" t="s">
        <v>253</v>
      </c>
      <c r="B785" s="144"/>
      <c r="C785" s="197">
        <v>0</v>
      </c>
      <c r="D785" s="217">
        <v>71.61</v>
      </c>
      <c r="E785" s="202"/>
      <c r="F785" s="198">
        <f>ROUND(D785*$C785*$D$671,0)</f>
        <v>0</v>
      </c>
      <c r="G785" s="155">
        <f>$G$682</f>
        <v>78.06</v>
      </c>
      <c r="H785" s="202"/>
      <c r="I785" s="198">
        <f t="shared" si="100"/>
        <v>0</v>
      </c>
      <c r="J785" s="198"/>
      <c r="K785" s="155">
        <f>$K$682</f>
        <v>79.89</v>
      </c>
      <c r="L785" s="198"/>
      <c r="M785" s="198">
        <f t="shared" si="101"/>
        <v>0</v>
      </c>
      <c r="N785" s="198"/>
      <c r="O785" s="198"/>
      <c r="P785" s="198"/>
      <c r="Q785" s="198"/>
      <c r="R785" s="92"/>
      <c r="S785" s="92"/>
      <c r="T785" s="92"/>
      <c r="U785" s="92"/>
      <c r="V785" s="92"/>
      <c r="W785" s="92"/>
      <c r="X785" s="92"/>
      <c r="Y785" s="92"/>
      <c r="Z785" s="92"/>
      <c r="AA785" s="92"/>
      <c r="AB785" s="92"/>
      <c r="AC785" s="92"/>
      <c r="AD785" s="92"/>
      <c r="AE785" s="92"/>
    </row>
    <row r="786" spans="1:31" hidden="1">
      <c r="A786" s="133" t="s">
        <v>254</v>
      </c>
      <c r="B786" s="144"/>
      <c r="C786" s="197">
        <v>0</v>
      </c>
      <c r="D786" s="217">
        <v>142.74</v>
      </c>
      <c r="E786" s="202"/>
      <c r="F786" s="198">
        <f>ROUND(D786*$C786*$D$671,0)</f>
        <v>0</v>
      </c>
      <c r="G786" s="155">
        <f>$G$683</f>
        <v>156.12</v>
      </c>
      <c r="H786" s="202"/>
      <c r="I786" s="198">
        <f t="shared" si="100"/>
        <v>0</v>
      </c>
      <c r="J786" s="198"/>
      <c r="K786" s="155">
        <f>$K$683</f>
        <v>159.78</v>
      </c>
      <c r="L786" s="198"/>
      <c r="M786" s="198">
        <f t="shared" si="101"/>
        <v>0</v>
      </c>
      <c r="N786" s="198"/>
      <c r="O786" s="198"/>
      <c r="P786" s="198"/>
      <c r="Q786" s="198"/>
      <c r="R786" s="92"/>
      <c r="S786" s="92"/>
      <c r="T786" s="92"/>
      <c r="U786" s="92"/>
      <c r="V786" s="92"/>
      <c r="W786" s="92"/>
      <c r="X786" s="92"/>
      <c r="Y786" s="92"/>
      <c r="Z786" s="92"/>
      <c r="AA786" s="92"/>
      <c r="AB786" s="92"/>
      <c r="AC786" s="92"/>
      <c r="AD786" s="92"/>
      <c r="AE786" s="92"/>
    </row>
    <row r="787" spans="1:31" hidden="1">
      <c r="A787" s="133" t="s">
        <v>248</v>
      </c>
      <c r="B787" s="144"/>
      <c r="C787" s="197"/>
      <c r="D787" s="222"/>
      <c r="E787" s="202"/>
      <c r="F787" s="198"/>
      <c r="G787" s="222"/>
      <c r="H787" s="202"/>
      <c r="I787" s="198"/>
      <c r="J787" s="198"/>
      <c r="K787" s="222"/>
      <c r="L787" s="198"/>
      <c r="M787" s="198"/>
      <c r="N787" s="198"/>
      <c r="O787" s="198"/>
      <c r="P787" s="198"/>
      <c r="Q787" s="198"/>
      <c r="R787" s="92"/>
      <c r="S787" s="92"/>
      <c r="T787" s="92"/>
      <c r="U787" s="92"/>
      <c r="V787" s="92"/>
      <c r="W787" s="92"/>
      <c r="X787" s="92"/>
      <c r="Y787" s="92"/>
      <c r="Z787" s="92"/>
      <c r="AA787" s="92"/>
      <c r="AB787" s="92"/>
      <c r="AC787" s="92"/>
      <c r="AD787" s="92"/>
      <c r="AE787" s="92"/>
    </row>
    <row r="788" spans="1:31" hidden="1">
      <c r="A788" s="133" t="s">
        <v>244</v>
      </c>
      <c r="B788" s="144"/>
      <c r="C788" s="197">
        <v>0</v>
      </c>
      <c r="D788" s="217">
        <v>-23.87</v>
      </c>
      <c r="E788" s="202"/>
      <c r="F788" s="198">
        <f>ROUND(D788*$C788*$D$671,0)</f>
        <v>0</v>
      </c>
      <c r="G788" s="155">
        <f>$G$685</f>
        <v>-26.02</v>
      </c>
      <c r="H788" s="202"/>
      <c r="I788" s="198">
        <f t="shared" ref="I788:I789" si="102">ROUND(G788*$C788*$G$671,0)</f>
        <v>0</v>
      </c>
      <c r="J788" s="198"/>
      <c r="K788" s="155">
        <f>$K$685</f>
        <v>-26.63</v>
      </c>
      <c r="L788" s="198"/>
      <c r="M788" s="198">
        <f>ROUND(K788*$C788*$K$671,0)</f>
        <v>0</v>
      </c>
      <c r="N788" s="198"/>
      <c r="O788" s="198"/>
      <c r="P788" s="198"/>
      <c r="Q788" s="198"/>
      <c r="R788" s="92"/>
      <c r="S788" s="92"/>
      <c r="T788" s="92"/>
      <c r="U788" s="92"/>
      <c r="V788" s="92"/>
      <c r="W788" s="92"/>
      <c r="X788" s="92"/>
      <c r="Y788" s="92"/>
      <c r="Z788" s="92"/>
      <c r="AA788" s="92"/>
      <c r="AB788" s="92"/>
      <c r="AC788" s="92"/>
      <c r="AD788" s="92"/>
      <c r="AE788" s="92"/>
    </row>
    <row r="789" spans="1:31" hidden="1">
      <c r="A789" s="133" t="s">
        <v>249</v>
      </c>
      <c r="B789" s="144"/>
      <c r="C789" s="197">
        <v>0</v>
      </c>
      <c r="D789" s="217">
        <v>-23.79</v>
      </c>
      <c r="E789" s="202"/>
      <c r="F789" s="198">
        <f>ROUND(D789*$C789*$D$671,0)</f>
        <v>0</v>
      </c>
      <c r="G789" s="155">
        <f>$G$686</f>
        <v>-26.02</v>
      </c>
      <c r="H789" s="202"/>
      <c r="I789" s="198">
        <f t="shared" si="102"/>
        <v>0</v>
      </c>
      <c r="J789" s="198"/>
      <c r="K789" s="155">
        <f>$K$686</f>
        <v>-26.63</v>
      </c>
      <c r="L789" s="198"/>
      <c r="M789" s="198">
        <f>ROUND(K789*$C789*$K$671,0)</f>
        <v>0</v>
      </c>
      <c r="N789" s="198"/>
      <c r="O789" s="198"/>
      <c r="P789" s="198"/>
      <c r="Q789" s="198"/>
      <c r="R789" s="92"/>
      <c r="S789" s="92"/>
      <c r="T789" s="92"/>
      <c r="U789" s="92"/>
      <c r="V789" s="92"/>
      <c r="W789" s="92"/>
      <c r="X789" s="92"/>
      <c r="Y789" s="92"/>
      <c r="Z789" s="92"/>
      <c r="AA789" s="92"/>
      <c r="AB789" s="92"/>
      <c r="AC789" s="92"/>
      <c r="AD789" s="92"/>
      <c r="AE789" s="92"/>
    </row>
    <row r="790" spans="1:31" hidden="1">
      <c r="A790" s="200" t="s">
        <v>210</v>
      </c>
      <c r="B790" s="144"/>
      <c r="C790" s="197"/>
      <c r="D790" s="155"/>
      <c r="E790" s="198"/>
      <c r="F790" s="198"/>
      <c r="G790" s="155"/>
      <c r="H790" s="198"/>
      <c r="I790" s="198"/>
      <c r="J790" s="198"/>
      <c r="K790" s="155"/>
      <c r="L790" s="198"/>
      <c r="M790" s="198"/>
      <c r="N790" s="198"/>
      <c r="O790" s="198"/>
      <c r="P790" s="198"/>
      <c r="Q790" s="198"/>
      <c r="R790" s="92"/>
      <c r="S790" s="92"/>
      <c r="T790" s="92"/>
      <c r="U790" s="92"/>
      <c r="V790" s="92"/>
      <c r="W790" s="92"/>
      <c r="X790" s="92"/>
      <c r="Y790" s="92"/>
      <c r="Z790" s="92"/>
      <c r="AA790" s="92"/>
      <c r="AB790" s="92"/>
      <c r="AC790" s="92"/>
      <c r="AD790" s="92"/>
      <c r="AE790" s="92"/>
    </row>
    <row r="791" spans="1:31" hidden="1">
      <c r="A791" s="133" t="s">
        <v>250</v>
      </c>
      <c r="B791" s="144"/>
      <c r="C791" s="197">
        <v>0</v>
      </c>
      <c r="D791" s="281">
        <v>6.4390000000000001</v>
      </c>
      <c r="E791" s="198" t="s">
        <v>144</v>
      </c>
      <c r="F791" s="198">
        <f>ROUND(D791/100*$C791*$D$671,0)</f>
        <v>0</v>
      </c>
      <c r="G791" s="281">
        <f>$G$688</f>
        <v>7.0339999999999998</v>
      </c>
      <c r="H791" s="198" t="s">
        <v>144</v>
      </c>
      <c r="I791" s="198">
        <f>ROUND(G791/100*C791*$G$671,0)</f>
        <v>0</v>
      </c>
      <c r="J791" s="198"/>
      <c r="K791" s="281">
        <f>$K$688</f>
        <v>7.2030000000000003</v>
      </c>
      <c r="L791" s="198"/>
      <c r="M791" s="198">
        <f>ROUND(K791/100*C791*$K$671,0)</f>
        <v>0</v>
      </c>
      <c r="N791" s="198"/>
      <c r="O791" s="198"/>
      <c r="P791" s="198"/>
      <c r="Q791" s="198"/>
      <c r="R791" s="92"/>
      <c r="S791" s="92"/>
      <c r="T791" s="92"/>
      <c r="U791" s="92"/>
      <c r="V791" s="92"/>
      <c r="W791" s="92"/>
      <c r="X791" s="92"/>
      <c r="Y791" s="92"/>
      <c r="Z791" s="92"/>
      <c r="AA791" s="92"/>
      <c r="AB791" s="92"/>
      <c r="AC791" s="92"/>
      <c r="AD791" s="92"/>
      <c r="AE791" s="92"/>
    </row>
    <row r="792" spans="1:31" hidden="1">
      <c r="A792" s="200" t="s">
        <v>179</v>
      </c>
      <c r="B792" s="144"/>
      <c r="C792" s="197">
        <v>0</v>
      </c>
      <c r="D792" s="268">
        <v>56</v>
      </c>
      <c r="E792" s="198" t="s">
        <v>144</v>
      </c>
      <c r="F792" s="198">
        <f>ROUND(D792/100*$C792*$D$671,0)</f>
        <v>0</v>
      </c>
      <c r="G792" s="268">
        <f>$G$689</f>
        <v>57</v>
      </c>
      <c r="H792" s="200" t="s">
        <v>144</v>
      </c>
      <c r="I792" s="198">
        <f>ROUND(G792/100*C792*$G$671,0)</f>
        <v>0</v>
      </c>
      <c r="J792" s="198"/>
      <c r="K792" s="268">
        <f>$K$689</f>
        <v>58</v>
      </c>
      <c r="L792" s="198"/>
      <c r="M792" s="198">
        <f>ROUND(K792/100*C792*$K$671,0)</f>
        <v>0</v>
      </c>
      <c r="N792" s="198"/>
      <c r="O792" s="198"/>
      <c r="P792" s="198"/>
      <c r="Q792" s="198"/>
      <c r="R792" s="92"/>
      <c r="S792" s="92"/>
      <c r="T792" s="92"/>
      <c r="U792" s="92"/>
      <c r="V792" s="92"/>
      <c r="W792" s="92"/>
      <c r="X792" s="92"/>
      <c r="Y792" s="92"/>
      <c r="Z792" s="92"/>
      <c r="AA792" s="92"/>
      <c r="AB792" s="92"/>
      <c r="AC792" s="92"/>
      <c r="AD792" s="92"/>
      <c r="AE792" s="92"/>
    </row>
    <row r="793" spans="1:31" hidden="1">
      <c r="A793" s="200" t="s">
        <v>228</v>
      </c>
      <c r="B793" s="144"/>
      <c r="C793" s="197">
        <v>0</v>
      </c>
      <c r="D793" s="154">
        <v>60</v>
      </c>
      <c r="E793" s="254" t="s">
        <v>10</v>
      </c>
      <c r="F793" s="198">
        <f>ROUND(D793*$C793,0)</f>
        <v>0</v>
      </c>
      <c r="G793" s="222">
        <f>$G$690</f>
        <v>60</v>
      </c>
      <c r="H793" s="144"/>
      <c r="I793" s="198">
        <f>ROUND(G793*$C793,0)</f>
        <v>0</v>
      </c>
      <c r="J793" s="198"/>
      <c r="K793" s="222">
        <f>$K$690</f>
        <v>60</v>
      </c>
      <c r="L793" s="198"/>
      <c r="M793" s="198">
        <f>ROUND(K793*$C793,0)</f>
        <v>0</v>
      </c>
      <c r="N793" s="198"/>
      <c r="O793" s="198"/>
      <c r="P793" s="198"/>
      <c r="Q793" s="198"/>
      <c r="R793" s="92"/>
      <c r="S793" s="92"/>
      <c r="T793" s="92"/>
      <c r="U793" s="92"/>
      <c r="V793" s="92"/>
      <c r="W793" s="92"/>
      <c r="X793" s="92"/>
      <c r="Y793" s="92"/>
      <c r="Z793" s="92"/>
      <c r="AA793" s="92"/>
      <c r="AB793" s="92"/>
      <c r="AC793" s="92"/>
      <c r="AD793" s="92"/>
      <c r="AE793" s="92"/>
    </row>
    <row r="794" spans="1:31" hidden="1">
      <c r="A794" s="200" t="s">
        <v>229</v>
      </c>
      <c r="B794" s="144"/>
      <c r="C794" s="197">
        <v>0</v>
      </c>
      <c r="D794" s="223">
        <v>-30</v>
      </c>
      <c r="E794" s="198" t="s">
        <v>144</v>
      </c>
      <c r="F794" s="198">
        <f>ROUND(D794*$C794/100,0)</f>
        <v>0</v>
      </c>
      <c r="G794" s="279">
        <f>$G$691</f>
        <v>-30</v>
      </c>
      <c r="H794" s="198" t="s">
        <v>144</v>
      </c>
      <c r="I794" s="198">
        <f>ROUND(G794*$C794/100,0)</f>
        <v>0</v>
      </c>
      <c r="J794" s="198"/>
      <c r="K794" s="279">
        <f>$K$691</f>
        <v>-30</v>
      </c>
      <c r="L794" s="198"/>
      <c r="M794" s="198">
        <f>ROUND(K794*$C794/100,0)</f>
        <v>0</v>
      </c>
      <c r="N794" s="198"/>
      <c r="O794" s="198"/>
      <c r="P794" s="198"/>
      <c r="Q794" s="198"/>
      <c r="R794" s="92"/>
      <c r="S794" s="92"/>
      <c r="T794" s="92"/>
      <c r="U794" s="92"/>
      <c r="V794" s="92"/>
      <c r="W794" s="92"/>
      <c r="X794" s="92"/>
      <c r="Y794" s="92"/>
      <c r="Z794" s="92"/>
      <c r="AA794" s="92"/>
      <c r="AB794" s="92"/>
      <c r="AC794" s="92"/>
      <c r="AD794" s="92"/>
      <c r="AE794" s="92"/>
    </row>
    <row r="795" spans="1:31" hidden="1">
      <c r="A795" s="144" t="s">
        <v>157</v>
      </c>
      <c r="B795" s="144"/>
      <c r="C795" s="197">
        <f>SUM(C772:C772)</f>
        <v>48181287</v>
      </c>
      <c r="D795" s="208"/>
      <c r="E795" s="113"/>
      <c r="F795" s="113">
        <f>SUM(F752:F794)</f>
        <v>3774611</v>
      </c>
      <c r="G795" s="208"/>
      <c r="H795" s="200"/>
      <c r="I795" s="113">
        <f>SUM(I752:I794)</f>
        <v>4121159</v>
      </c>
      <c r="J795" s="113"/>
      <c r="K795" s="113"/>
      <c r="L795" s="113"/>
      <c r="M795" s="113">
        <f>SUM(M752:M794)</f>
        <v>4219243</v>
      </c>
      <c r="N795" s="113"/>
      <c r="O795" s="113"/>
      <c r="P795" s="113"/>
      <c r="Q795" s="113"/>
      <c r="R795" s="92"/>
      <c r="S795" s="92"/>
      <c r="T795" s="92"/>
      <c r="U795" s="92"/>
      <c r="V795" s="92"/>
      <c r="W795" s="92"/>
      <c r="X795" s="92"/>
      <c r="Y795" s="92"/>
      <c r="Z795" s="92"/>
      <c r="AA795" s="92"/>
      <c r="AB795" s="92"/>
      <c r="AC795" s="92"/>
      <c r="AD795" s="92"/>
      <c r="AE795" s="92"/>
    </row>
    <row r="796" spans="1:31" hidden="1">
      <c r="A796" s="144" t="s">
        <v>128</v>
      </c>
      <c r="B796" s="144"/>
      <c r="C796" s="241">
        <v>665268.792704936</v>
      </c>
      <c r="D796" s="133"/>
      <c r="E796" s="133"/>
      <c r="F796" s="186">
        <f>I796</f>
        <v>50732.788498398135</v>
      </c>
      <c r="G796" s="133"/>
      <c r="H796" s="133"/>
      <c r="I796" s="186">
        <v>50732.788498398135</v>
      </c>
      <c r="J796" s="131"/>
      <c r="K796" s="131"/>
      <c r="L796" s="131"/>
      <c r="M796" s="186">
        <v>50732.788498398135</v>
      </c>
      <c r="N796" s="131"/>
      <c r="O796" s="131"/>
      <c r="P796" s="131"/>
      <c r="Q796" s="131"/>
      <c r="R796" s="92"/>
      <c r="S796" s="92"/>
      <c r="T796" s="92"/>
      <c r="U796" s="92"/>
      <c r="V796" s="92"/>
      <c r="W796" s="92"/>
      <c r="X796" s="92"/>
      <c r="Y796" s="92"/>
      <c r="Z796" s="92"/>
      <c r="AA796" s="92"/>
      <c r="AB796" s="92"/>
      <c r="AC796" s="92"/>
      <c r="AD796" s="92"/>
      <c r="AE796" s="92"/>
    </row>
    <row r="797" spans="1:31" ht="16.5" hidden="1" thickBot="1">
      <c r="A797" s="144" t="s">
        <v>158</v>
      </c>
      <c r="B797" s="144"/>
      <c r="C797" s="255">
        <f>SUM(C795:C796)</f>
        <v>48846555.792704932</v>
      </c>
      <c r="D797" s="239"/>
      <c r="E797" s="228"/>
      <c r="F797" s="229">
        <f>F795+F796</f>
        <v>3825343.7884983979</v>
      </c>
      <c r="G797" s="239"/>
      <c r="H797" s="230"/>
      <c r="I797" s="229">
        <f>I795+I796</f>
        <v>4171891.7884983979</v>
      </c>
      <c r="J797" s="229"/>
      <c r="K797" s="229"/>
      <c r="L797" s="229"/>
      <c r="M797" s="229">
        <f>M795+M796</f>
        <v>4269975.7884983979</v>
      </c>
      <c r="N797" s="229"/>
      <c r="O797" s="229"/>
      <c r="P797" s="229"/>
      <c r="Q797" s="229"/>
      <c r="R797" s="92"/>
      <c r="S797" s="92"/>
      <c r="T797" s="92"/>
      <c r="U797" s="92"/>
      <c r="V797" s="92"/>
      <c r="W797" s="92"/>
      <c r="X797" s="92"/>
      <c r="Y797" s="92"/>
      <c r="Z797" s="92"/>
      <c r="AA797" s="92"/>
      <c r="AB797" s="92"/>
      <c r="AC797" s="92"/>
      <c r="AD797" s="92"/>
      <c r="AE797" s="92"/>
    </row>
    <row r="798" spans="1:31" hidden="1">
      <c r="A798" s="144"/>
      <c r="B798" s="144"/>
      <c r="C798" s="187"/>
      <c r="D798" s="216"/>
      <c r="E798" s="232"/>
      <c r="F798" s="199"/>
      <c r="G798" s="216"/>
      <c r="H798" s="188"/>
      <c r="I798" s="199"/>
      <c r="J798" s="199"/>
      <c r="K798" s="199"/>
      <c r="L798" s="199"/>
      <c r="M798" s="199"/>
      <c r="N798" s="199"/>
      <c r="O798" s="199"/>
      <c r="P798" s="199"/>
      <c r="Q798" s="199"/>
      <c r="R798" s="92"/>
      <c r="S798" s="92"/>
      <c r="T798" s="92"/>
      <c r="U798" s="92"/>
      <c r="V798" s="92"/>
      <c r="W798" s="92"/>
      <c r="X798" s="92"/>
      <c r="Y798" s="92"/>
      <c r="Z798" s="92"/>
      <c r="AA798" s="92"/>
      <c r="AB798" s="92"/>
      <c r="AC798" s="92"/>
      <c r="AD798" s="92"/>
      <c r="AE798" s="92"/>
    </row>
    <row r="799" spans="1:31">
      <c r="A799" s="144"/>
      <c r="B799" s="144"/>
      <c r="C799" s="187"/>
      <c r="D799" s="216"/>
      <c r="E799" s="232"/>
      <c r="F799" s="199"/>
      <c r="G799" s="216"/>
      <c r="H799" s="188"/>
      <c r="I799" s="199"/>
      <c r="J799" s="199"/>
      <c r="K799" s="199"/>
      <c r="L799" s="199"/>
      <c r="M799" s="199"/>
      <c r="N799" s="199"/>
      <c r="O799" s="199"/>
      <c r="P799" s="199"/>
      <c r="Q799" s="199"/>
      <c r="R799" s="92"/>
      <c r="S799" s="92"/>
      <c r="T799" s="92"/>
      <c r="U799" s="92"/>
      <c r="V799" s="92"/>
      <c r="W799" s="92"/>
      <c r="X799" s="92"/>
      <c r="Y799" s="92"/>
      <c r="Z799" s="92"/>
      <c r="AA799" s="92"/>
      <c r="AB799" s="92"/>
      <c r="AC799" s="92"/>
      <c r="AD799" s="92"/>
      <c r="AE799" s="92"/>
    </row>
    <row r="800" spans="1:31">
      <c r="A800" s="166"/>
      <c r="B800" s="272"/>
      <c r="C800" s="166"/>
      <c r="D800" s="144"/>
      <c r="E800" s="145"/>
      <c r="F800" s="273"/>
      <c r="G800" s="144"/>
      <c r="H800" s="166"/>
      <c r="I800" s="273" t="s">
        <v>10</v>
      </c>
      <c r="J800" s="273"/>
      <c r="K800" s="273"/>
      <c r="L800" s="273"/>
      <c r="M800" s="273"/>
      <c r="N800" s="273"/>
      <c r="O800" s="273"/>
      <c r="P800" s="273"/>
      <c r="Q800" s="273"/>
      <c r="R800" s="92"/>
      <c r="S800" s="92"/>
      <c r="T800" s="92"/>
      <c r="U800" s="92"/>
      <c r="V800" s="92"/>
      <c r="W800" s="92"/>
      <c r="X800" s="92"/>
      <c r="Y800" s="92"/>
      <c r="Z800" s="92"/>
      <c r="AA800" s="92"/>
      <c r="AB800" s="92"/>
      <c r="AC800" s="92"/>
      <c r="AD800" s="92"/>
      <c r="AE800" s="92"/>
    </row>
  </sheetData>
  <mergeCells count="4">
    <mergeCell ref="A1:P1"/>
    <mergeCell ref="A2:P2"/>
    <mergeCell ref="A3:P3"/>
    <mergeCell ref="A4:P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91"/>
  <sheetViews>
    <sheetView workbookViewId="0">
      <selection sqref="A1:I1"/>
    </sheetView>
  </sheetViews>
  <sheetFormatPr defaultColWidth="11.7109375" defaultRowHeight="15.75"/>
  <cols>
    <col min="1" max="1" width="24.7109375" style="287" customWidth="1"/>
    <col min="2" max="2" width="6.7109375" style="287" customWidth="1"/>
    <col min="3" max="3" width="17" style="287" customWidth="1"/>
    <col min="4" max="4" width="10.85546875" style="287" bestFit="1" customWidth="1"/>
    <col min="5" max="5" width="3" style="287" customWidth="1"/>
    <col min="6" max="6" width="16.42578125" style="287" customWidth="1"/>
    <col min="7" max="7" width="10.85546875" style="287" bestFit="1" customWidth="1"/>
    <col min="8" max="8" width="2.42578125" style="287" bestFit="1" customWidth="1"/>
    <col min="9" max="9" width="16.42578125" style="287" bestFit="1" customWidth="1"/>
    <col min="10" max="10" width="1.85546875" style="287" customWidth="1"/>
    <col min="11" max="11" width="13.7109375" style="287" hidden="1" customWidth="1"/>
    <col min="12" max="12" width="2.42578125" style="287" hidden="1" customWidth="1"/>
    <col min="13" max="13" width="17.28515625" style="287" hidden="1" customWidth="1"/>
    <col min="14" max="14" width="3.28515625" style="287" hidden="1" customWidth="1"/>
    <col min="15" max="15" width="13.7109375" style="287" hidden="1" customWidth="1"/>
    <col min="16" max="16" width="2.42578125" style="287" hidden="1" customWidth="1"/>
    <col min="17" max="17" width="15.42578125" style="287" hidden="1" customWidth="1"/>
    <col min="18" max="18" width="3.28515625" style="287" hidden="1" customWidth="1"/>
    <col min="19" max="19" width="11" style="287" hidden="1" customWidth="1"/>
    <col min="20" max="20" width="2.42578125" style="287" hidden="1" customWidth="1"/>
    <col min="21" max="21" width="16.140625" style="287" hidden="1" customWidth="1"/>
    <col min="22" max="22" width="29" style="287" bestFit="1" customWidth="1"/>
    <col min="23" max="23" width="19.140625" style="293" bestFit="1" customWidth="1"/>
    <col min="24" max="24" width="19.5703125" style="293" bestFit="1" customWidth="1"/>
    <col min="25" max="25" width="9.28515625" style="293" bestFit="1" customWidth="1"/>
    <col min="26" max="26" width="14.85546875" style="287" customWidth="1"/>
    <col min="27" max="27" width="19.42578125" style="287" customWidth="1"/>
    <col min="28" max="28" width="14.85546875" style="287" customWidth="1"/>
    <col min="29" max="29" width="16.140625" style="287" bestFit="1" customWidth="1"/>
    <col min="30" max="30" width="16.85546875" style="287" customWidth="1"/>
    <col min="31" max="31" width="15.140625" style="287" bestFit="1" customWidth="1"/>
    <col min="32" max="32" width="14.85546875" style="287" bestFit="1" customWidth="1"/>
    <col min="33" max="33" width="14" style="287" bestFit="1" customWidth="1"/>
    <col min="34" max="34" width="6.28515625" style="287" bestFit="1" customWidth="1"/>
    <col min="35" max="35" width="20.5703125" style="287" customWidth="1"/>
    <col min="36" max="36" width="11.7109375" style="287" customWidth="1"/>
    <col min="37" max="37" width="13.85546875" style="287" customWidth="1"/>
    <col min="38" max="16384" width="11.7109375" style="287"/>
  </cols>
  <sheetData>
    <row r="1" spans="1:44" ht="18">
      <c r="A1" s="704" t="s">
        <v>101</v>
      </c>
      <c r="B1" s="704"/>
      <c r="C1" s="704"/>
      <c r="D1" s="704"/>
      <c r="E1" s="704"/>
      <c r="F1" s="704"/>
      <c r="G1" s="704"/>
      <c r="H1" s="704"/>
      <c r="I1" s="704"/>
      <c r="J1" s="284"/>
      <c r="K1" s="284"/>
      <c r="L1" s="284"/>
      <c r="M1" s="284"/>
      <c r="N1" s="284"/>
      <c r="O1" s="284"/>
      <c r="P1" s="284"/>
      <c r="Q1" s="284"/>
      <c r="R1" s="284"/>
      <c r="S1" s="284"/>
      <c r="T1" s="284"/>
      <c r="U1" s="284"/>
      <c r="V1" s="285"/>
      <c r="W1" s="286"/>
      <c r="X1" s="286"/>
      <c r="Y1" s="286"/>
      <c r="Z1" s="285"/>
      <c r="AA1" s="285"/>
      <c r="AB1" s="285"/>
      <c r="AC1" s="285"/>
      <c r="AD1" s="285"/>
      <c r="AE1" s="285"/>
      <c r="AF1" s="285"/>
      <c r="AG1" s="285"/>
      <c r="AH1" s="285"/>
      <c r="AI1" s="285"/>
      <c r="AJ1" s="285"/>
      <c r="AK1" s="285"/>
      <c r="AL1" s="285"/>
      <c r="AM1" s="285"/>
      <c r="AN1" s="285"/>
      <c r="AO1" s="285"/>
      <c r="AP1" s="285"/>
    </row>
    <row r="2" spans="1:44" ht="18">
      <c r="A2" s="704" t="s">
        <v>102</v>
      </c>
      <c r="B2" s="704"/>
      <c r="C2" s="704"/>
      <c r="D2" s="704"/>
      <c r="E2" s="704"/>
      <c r="F2" s="704"/>
      <c r="G2" s="704"/>
      <c r="H2" s="704"/>
      <c r="I2" s="704"/>
      <c r="J2" s="284"/>
      <c r="K2" s="284"/>
      <c r="L2" s="284"/>
      <c r="M2" s="284"/>
      <c r="N2" s="284"/>
      <c r="O2" s="284"/>
      <c r="P2" s="284"/>
      <c r="Q2" s="284"/>
      <c r="R2" s="284"/>
      <c r="S2" s="284"/>
      <c r="T2" s="284"/>
      <c r="U2" s="284"/>
      <c r="V2" s="285"/>
      <c r="W2" s="286"/>
      <c r="X2" s="286"/>
      <c r="Y2" s="286"/>
      <c r="Z2" s="285"/>
      <c r="AA2" s="285"/>
      <c r="AB2" s="285"/>
      <c r="AC2" s="285"/>
      <c r="AD2" s="285"/>
      <c r="AE2" s="285"/>
      <c r="AF2" s="285"/>
      <c r="AG2" s="285"/>
      <c r="AH2" s="285"/>
      <c r="AI2" s="285"/>
      <c r="AJ2" s="285"/>
      <c r="AK2" s="285"/>
      <c r="AL2" s="285"/>
      <c r="AM2" s="285"/>
      <c r="AN2" s="285"/>
      <c r="AO2" s="285"/>
      <c r="AP2" s="285"/>
    </row>
    <row r="3" spans="1:44">
      <c r="A3" s="705" t="s">
        <v>103</v>
      </c>
      <c r="B3" s="705"/>
      <c r="C3" s="705"/>
      <c r="D3" s="705"/>
      <c r="E3" s="705"/>
      <c r="F3" s="705"/>
      <c r="G3" s="705"/>
      <c r="H3" s="705"/>
      <c r="I3" s="705"/>
      <c r="J3" s="288"/>
      <c r="K3" s="288"/>
      <c r="L3" s="288"/>
      <c r="M3" s="288"/>
      <c r="N3" s="288"/>
      <c r="O3" s="288"/>
      <c r="P3" s="288"/>
      <c r="Q3" s="288"/>
      <c r="R3" s="288"/>
      <c r="S3" s="288"/>
      <c r="T3" s="288"/>
      <c r="U3" s="288"/>
      <c r="V3" s="285"/>
      <c r="W3" s="286"/>
      <c r="X3" s="286"/>
      <c r="Y3" s="286"/>
      <c r="Z3" s="285"/>
      <c r="AA3" s="285"/>
      <c r="AB3" s="285"/>
      <c r="AC3" s="285"/>
      <c r="AD3" s="285"/>
      <c r="AE3" s="285"/>
      <c r="AF3" s="285"/>
      <c r="AG3" s="285"/>
      <c r="AH3" s="285"/>
      <c r="AI3" s="285"/>
      <c r="AJ3" s="285"/>
      <c r="AK3" s="285"/>
      <c r="AL3" s="285"/>
      <c r="AM3" s="285"/>
      <c r="AN3" s="285"/>
      <c r="AO3" s="285"/>
      <c r="AP3" s="285"/>
    </row>
    <row r="4" spans="1:44">
      <c r="A4" s="706" t="s">
        <v>104</v>
      </c>
      <c r="B4" s="706"/>
      <c r="C4" s="706"/>
      <c r="D4" s="706"/>
      <c r="E4" s="706"/>
      <c r="F4" s="706"/>
      <c r="G4" s="706"/>
      <c r="H4" s="706"/>
      <c r="I4" s="706"/>
      <c r="J4" s="289"/>
      <c r="K4" s="289"/>
      <c r="L4" s="289"/>
      <c r="M4" s="289"/>
      <c r="N4" s="289"/>
      <c r="O4" s="289"/>
      <c r="P4" s="289"/>
      <c r="Q4" s="289"/>
      <c r="R4" s="289"/>
      <c r="S4" s="289"/>
      <c r="T4" s="289"/>
      <c r="U4" s="289"/>
      <c r="V4" s="285"/>
      <c r="W4" s="286"/>
      <c r="X4" s="286"/>
      <c r="Y4" s="286"/>
      <c r="Z4" s="285"/>
      <c r="AA4" s="285"/>
      <c r="AB4" s="285"/>
      <c r="AC4" s="285"/>
      <c r="AD4" s="285"/>
      <c r="AE4" s="285"/>
      <c r="AF4" s="285"/>
      <c r="AG4" s="285"/>
      <c r="AH4" s="285"/>
      <c r="AI4" s="285"/>
      <c r="AJ4" s="285"/>
      <c r="AK4" s="285"/>
      <c r="AL4" s="285"/>
      <c r="AM4" s="285"/>
      <c r="AN4" s="285"/>
      <c r="AO4" s="285"/>
      <c r="AP4" s="285"/>
    </row>
    <row r="5" spans="1:44">
      <c r="A5" s="290"/>
      <c r="B5" s="291"/>
      <c r="C5" s="291"/>
      <c r="D5" s="292"/>
      <c r="E5" s="292"/>
      <c r="F5" s="291"/>
      <c r="G5" s="292"/>
      <c r="H5" s="291"/>
      <c r="I5" s="291"/>
      <c r="J5" s="291"/>
      <c r="K5" s="292"/>
      <c r="L5" s="291"/>
      <c r="M5" s="291"/>
      <c r="N5" s="291"/>
      <c r="O5" s="292"/>
      <c r="P5" s="291"/>
      <c r="Q5" s="291"/>
      <c r="R5" s="291"/>
      <c r="S5" s="292"/>
      <c r="T5" s="291"/>
      <c r="U5" s="291"/>
      <c r="V5" s="285"/>
      <c r="W5" s="286"/>
      <c r="X5" s="286"/>
      <c r="Y5" s="286"/>
      <c r="Z5" s="285"/>
      <c r="AA5" s="285"/>
      <c r="AB5" s="285"/>
      <c r="AC5" s="285"/>
      <c r="AD5" s="285"/>
      <c r="AE5" s="285"/>
      <c r="AF5" s="285"/>
      <c r="AG5" s="285"/>
      <c r="AH5" s="285"/>
      <c r="AI5" s="285"/>
      <c r="AJ5" s="285"/>
      <c r="AK5" s="285"/>
      <c r="AL5" s="285"/>
      <c r="AM5" s="285"/>
      <c r="AN5" s="285"/>
      <c r="AO5" s="285"/>
      <c r="AP5" s="285"/>
    </row>
    <row r="6" spans="1:44" hidden="1">
      <c r="A6" s="290"/>
      <c r="B6" s="291"/>
      <c r="C6" s="291"/>
      <c r="D6" s="292"/>
      <c r="E6" s="292"/>
      <c r="F6" s="291"/>
      <c r="G6" s="292"/>
      <c r="H6" s="291"/>
      <c r="I6" s="291"/>
      <c r="J6" s="291"/>
      <c r="K6" s="292"/>
      <c r="L6" s="291"/>
      <c r="M6" s="291"/>
      <c r="N6" s="291"/>
      <c r="O6" s="292"/>
      <c r="P6" s="291"/>
      <c r="Q6" s="291"/>
      <c r="R6" s="291"/>
      <c r="S6" s="292"/>
      <c r="T6" s="291"/>
      <c r="U6" s="291"/>
      <c r="V6" s="285"/>
      <c r="W6" s="286"/>
      <c r="X6" s="286"/>
      <c r="Y6" s="286"/>
      <c r="Z6" s="286"/>
      <c r="AA6" s="285"/>
      <c r="AB6" s="285"/>
      <c r="AC6" s="285"/>
      <c r="AD6" s="285"/>
      <c r="AE6" s="285"/>
      <c r="AF6" s="285"/>
      <c r="AG6" s="285"/>
      <c r="AH6" s="285"/>
      <c r="AI6" s="285"/>
      <c r="AJ6" s="285"/>
      <c r="AK6" s="285"/>
      <c r="AL6" s="285"/>
      <c r="AM6" s="285"/>
      <c r="AN6" s="285"/>
      <c r="AO6" s="285"/>
      <c r="AP6" s="285"/>
    </row>
    <row r="7" spans="1:44" hidden="1">
      <c r="A7" s="291"/>
      <c r="B7" s="291"/>
      <c r="C7" s="291"/>
      <c r="D7" s="292"/>
      <c r="E7" s="292"/>
      <c r="F7" s="291"/>
      <c r="G7" s="292"/>
      <c r="H7" s="291"/>
      <c r="I7" s="291"/>
      <c r="J7" s="291"/>
      <c r="K7" s="292"/>
      <c r="L7" s="291"/>
      <c r="M7" s="291"/>
      <c r="N7" s="291"/>
      <c r="O7" s="292"/>
      <c r="P7" s="291"/>
      <c r="Q7" s="291"/>
      <c r="R7" s="291"/>
      <c r="S7" s="292"/>
      <c r="T7" s="291"/>
      <c r="U7" s="291"/>
      <c r="V7" s="285"/>
      <c r="W7" s="286"/>
      <c r="X7" s="286"/>
      <c r="Z7" s="285"/>
      <c r="AA7" s="285"/>
      <c r="AB7" s="285"/>
      <c r="AC7" s="285"/>
      <c r="AD7" s="285"/>
      <c r="AE7" s="285"/>
      <c r="AF7" s="285"/>
      <c r="AG7" s="285"/>
      <c r="AH7" s="285"/>
      <c r="AI7" s="285"/>
      <c r="AJ7" s="285"/>
      <c r="AK7" s="285"/>
      <c r="AL7" s="285"/>
      <c r="AM7" s="285"/>
      <c r="AN7" s="285"/>
      <c r="AO7" s="285"/>
      <c r="AP7" s="285"/>
    </row>
    <row r="8" spans="1:44">
      <c r="A8" s="294"/>
      <c r="B8" s="294"/>
      <c r="C8" s="295"/>
      <c r="D8" s="296"/>
      <c r="E8" s="296"/>
      <c r="F8" s="297"/>
      <c r="G8" s="296" t="s">
        <v>10</v>
      </c>
      <c r="H8" s="298"/>
      <c r="I8" s="298"/>
      <c r="J8" s="298"/>
      <c r="K8" s="296"/>
      <c r="L8" s="298"/>
      <c r="M8" s="298"/>
      <c r="N8" s="298"/>
      <c r="O8" s="296"/>
      <c r="P8" s="298"/>
      <c r="Q8" s="298"/>
      <c r="R8" s="298"/>
      <c r="S8" s="296"/>
      <c r="T8" s="298"/>
      <c r="U8" s="298"/>
      <c r="V8" s="285"/>
      <c r="W8" s="286"/>
      <c r="X8" s="286"/>
      <c r="Y8" s="286"/>
      <c r="Z8" s="285"/>
      <c r="AA8" s="285"/>
      <c r="AB8" s="285"/>
      <c r="AC8" s="285"/>
      <c r="AD8" s="285"/>
      <c r="AE8" s="285"/>
      <c r="AF8" s="285"/>
      <c r="AG8" s="285"/>
      <c r="AH8" s="285"/>
      <c r="AI8" s="285"/>
      <c r="AJ8" s="285"/>
      <c r="AK8" s="285"/>
      <c r="AL8" s="285"/>
      <c r="AM8" s="285"/>
      <c r="AN8" s="285"/>
      <c r="AO8" s="285"/>
      <c r="AP8" s="285"/>
    </row>
    <row r="9" spans="1:44">
      <c r="A9" s="294"/>
      <c r="B9" s="294"/>
      <c r="C9" s="295" t="s">
        <v>107</v>
      </c>
      <c r="D9" s="707" t="s">
        <v>258</v>
      </c>
      <c r="E9" s="708"/>
      <c r="F9" s="709"/>
      <c r="G9" s="707" t="s">
        <v>259</v>
      </c>
      <c r="H9" s="708"/>
      <c r="I9" s="709"/>
      <c r="J9" s="298"/>
      <c r="K9" s="298" t="s">
        <v>260</v>
      </c>
      <c r="L9" s="295"/>
      <c r="M9" s="298" t="s">
        <v>261</v>
      </c>
      <c r="N9" s="298"/>
      <c r="O9" s="298" t="s">
        <v>262</v>
      </c>
      <c r="P9" s="295"/>
      <c r="Q9" s="298" t="s">
        <v>262</v>
      </c>
      <c r="R9" s="298"/>
      <c r="S9" s="298" t="s">
        <v>263</v>
      </c>
      <c r="T9" s="295"/>
      <c r="U9" s="298" t="s">
        <v>263</v>
      </c>
      <c r="V9" s="285"/>
      <c r="W9" s="286"/>
      <c r="X9" s="286"/>
      <c r="Y9" s="286"/>
      <c r="Z9" s="285"/>
      <c r="AA9" s="285"/>
      <c r="AB9" s="285"/>
      <c r="AC9" s="285"/>
      <c r="AD9" s="285"/>
      <c r="AE9" s="285"/>
      <c r="AF9" s="285"/>
      <c r="AG9" s="285"/>
      <c r="AH9" s="285"/>
      <c r="AI9" s="285"/>
      <c r="AJ9" s="285"/>
      <c r="AK9" s="285"/>
      <c r="AL9" s="285"/>
      <c r="AM9" s="285"/>
      <c r="AN9" s="285"/>
      <c r="AO9" s="285"/>
      <c r="AP9" s="285"/>
    </row>
    <row r="10" spans="1:44">
      <c r="A10" s="294"/>
      <c r="B10" s="294"/>
      <c r="C10" s="299" t="s">
        <v>112</v>
      </c>
      <c r="D10" s="300" t="s">
        <v>113</v>
      </c>
      <c r="E10" s="301"/>
      <c r="F10" s="298" t="s">
        <v>109</v>
      </c>
      <c r="G10" s="300" t="s">
        <v>113</v>
      </c>
      <c r="H10" s="300"/>
      <c r="I10" s="300" t="s">
        <v>109</v>
      </c>
      <c r="J10" s="300"/>
      <c r="K10" s="300" t="s">
        <v>113</v>
      </c>
      <c r="L10" s="300"/>
      <c r="M10" s="300" t="s">
        <v>109</v>
      </c>
      <c r="N10" s="300"/>
      <c r="O10" s="300" t="s">
        <v>113</v>
      </c>
      <c r="P10" s="300"/>
      <c r="Q10" s="300" t="s">
        <v>109</v>
      </c>
      <c r="R10" s="300"/>
      <c r="S10" s="300" t="s">
        <v>113</v>
      </c>
      <c r="T10" s="300"/>
      <c r="U10" s="300" t="s">
        <v>109</v>
      </c>
      <c r="V10" s="285"/>
      <c r="W10" s="286"/>
      <c r="X10" s="286"/>
      <c r="Y10" s="286"/>
      <c r="Z10" s="285"/>
      <c r="AA10" s="285"/>
      <c r="AB10" s="285"/>
      <c r="AC10" s="285"/>
      <c r="AD10" s="285"/>
      <c r="AE10" s="285"/>
      <c r="AF10" s="285"/>
      <c r="AG10" s="285"/>
      <c r="AH10" s="285"/>
      <c r="AI10" s="285"/>
      <c r="AJ10" s="285"/>
      <c r="AK10" s="285"/>
      <c r="AL10" s="285"/>
      <c r="AM10" s="285"/>
      <c r="AN10" s="285"/>
      <c r="AO10" s="285"/>
      <c r="AP10" s="285"/>
    </row>
    <row r="11" spans="1:44">
      <c r="A11" s="302" t="s">
        <v>114</v>
      </c>
      <c r="F11" s="303"/>
      <c r="V11" s="285"/>
      <c r="W11" s="286"/>
      <c r="X11" s="286"/>
      <c r="Y11" s="286"/>
      <c r="Z11" s="285"/>
      <c r="AA11" s="285"/>
      <c r="AB11" s="285"/>
      <c r="AC11" s="285"/>
      <c r="AD11" s="285"/>
      <c r="AE11" s="285"/>
      <c r="AF11" s="285"/>
      <c r="AG11" s="285"/>
      <c r="AH11" s="285"/>
      <c r="AI11" s="285"/>
      <c r="AJ11" s="285"/>
      <c r="AK11" s="285"/>
      <c r="AL11" s="285"/>
      <c r="AM11" s="285"/>
      <c r="AN11" s="285"/>
      <c r="AO11" s="285"/>
      <c r="AP11" s="285"/>
    </row>
    <row r="12" spans="1:44">
      <c r="A12" s="287" t="s">
        <v>115</v>
      </c>
      <c r="F12" s="303"/>
      <c r="V12" s="285"/>
      <c r="W12" s="286"/>
      <c r="X12" s="286"/>
      <c r="Y12" s="286"/>
      <c r="Z12" s="285"/>
      <c r="AA12" s="285"/>
      <c r="AB12" s="285"/>
      <c r="AC12" s="285"/>
      <c r="AD12" s="285"/>
      <c r="AE12" s="285"/>
      <c r="AF12" s="285"/>
      <c r="AG12" s="285"/>
      <c r="AH12" s="285"/>
      <c r="AI12" s="285"/>
      <c r="AJ12" s="285"/>
      <c r="AK12" s="285"/>
      <c r="AL12" s="285"/>
      <c r="AM12" s="285"/>
      <c r="AN12" s="285"/>
      <c r="AO12" s="285"/>
      <c r="AP12" s="285"/>
    </row>
    <row r="13" spans="1:44">
      <c r="F13" s="303"/>
      <c r="V13" s="285"/>
      <c r="W13" s="286"/>
      <c r="X13" s="286"/>
      <c r="Y13" s="286"/>
      <c r="Z13" s="285"/>
      <c r="AA13" s="285"/>
      <c r="AB13" s="285"/>
      <c r="AC13" s="285"/>
      <c r="AD13" s="285"/>
      <c r="AE13" s="285"/>
      <c r="AF13" s="285"/>
      <c r="AG13" s="285"/>
      <c r="AH13" s="285"/>
      <c r="AI13" s="285"/>
      <c r="AJ13" s="285"/>
      <c r="AK13" s="285"/>
      <c r="AL13" s="285"/>
      <c r="AM13" s="285"/>
      <c r="AN13" s="285"/>
      <c r="AO13" s="285"/>
      <c r="AP13" s="285"/>
    </row>
    <row r="14" spans="1:44">
      <c r="A14" s="287" t="s">
        <v>116</v>
      </c>
      <c r="F14" s="303"/>
      <c r="V14" s="285"/>
      <c r="W14" s="286"/>
      <c r="X14" s="286"/>
      <c r="Y14" s="286"/>
      <c r="Z14" s="285"/>
      <c r="AA14" s="285"/>
      <c r="AB14" s="285"/>
      <c r="AC14" s="285"/>
      <c r="AD14" s="285"/>
      <c r="AE14" s="285"/>
      <c r="AF14" s="285"/>
      <c r="AG14" s="285"/>
      <c r="AH14" s="285"/>
      <c r="AI14" s="285"/>
      <c r="AJ14" s="285"/>
      <c r="AK14" s="285"/>
      <c r="AL14" s="285"/>
      <c r="AM14" s="285"/>
      <c r="AN14" s="285"/>
      <c r="AO14" s="285"/>
      <c r="AP14" s="285"/>
    </row>
    <row r="15" spans="1:44">
      <c r="A15" s="287" t="s">
        <v>117</v>
      </c>
      <c r="C15" s="304">
        <v>26489.869513898491</v>
      </c>
      <c r="D15" s="112">
        <v>10.98</v>
      </c>
      <c r="F15" s="305">
        <v>290858.76726260543</v>
      </c>
      <c r="G15" s="112">
        <v>11.24</v>
      </c>
      <c r="I15" s="305">
        <v>297746.13333621901</v>
      </c>
      <c r="J15" s="305"/>
      <c r="K15" s="112" t="e">
        <v>#DIV/0!</v>
      </c>
      <c r="M15" s="305" t="e">
        <v>#DIV/0!</v>
      </c>
      <c r="N15" s="305"/>
      <c r="O15" s="112" t="e">
        <v>#DIV/0!</v>
      </c>
      <c r="Q15" s="305" t="e">
        <v>#DIV/0!</v>
      </c>
      <c r="R15" s="305"/>
      <c r="S15" s="112" t="e">
        <v>#DIV/0!</v>
      </c>
      <c r="U15" s="305" t="e">
        <v>#DIV/0!</v>
      </c>
      <c r="W15" s="306" t="s">
        <v>10</v>
      </c>
      <c r="X15" s="307"/>
      <c r="Y15" s="307"/>
      <c r="Z15" s="307"/>
      <c r="AA15" s="307"/>
      <c r="AB15" s="308"/>
      <c r="AC15" s="308"/>
      <c r="AD15" s="308"/>
      <c r="AE15" s="308"/>
      <c r="AF15" s="285"/>
      <c r="AG15" s="285"/>
      <c r="AH15" s="285"/>
      <c r="AI15" s="285"/>
      <c r="AJ15" s="285"/>
      <c r="AK15" s="285"/>
      <c r="AL15" s="285"/>
      <c r="AM15" s="285"/>
      <c r="AN15" s="285"/>
      <c r="AO15" s="285"/>
      <c r="AP15" s="285"/>
      <c r="AR15" s="309"/>
    </row>
    <row r="16" spans="1:44">
      <c r="A16" s="287" t="s">
        <v>118</v>
      </c>
      <c r="C16" s="304">
        <v>4203.5649449873126</v>
      </c>
      <c r="D16" s="112">
        <v>20.88</v>
      </c>
      <c r="F16" s="305">
        <v>87770.436051335098</v>
      </c>
      <c r="G16" s="112">
        <v>21.369999999999997</v>
      </c>
      <c r="I16" s="305">
        <v>89830.182874378865</v>
      </c>
      <c r="J16" s="305"/>
      <c r="K16" s="112" t="e">
        <v>#DIV/0!</v>
      </c>
      <c r="M16" s="305" t="e">
        <v>#DIV/0!</v>
      </c>
      <c r="N16" s="305"/>
      <c r="O16" s="112" t="e">
        <v>#DIV/0!</v>
      </c>
      <c r="Q16" s="305" t="e">
        <v>#DIV/0!</v>
      </c>
      <c r="R16" s="305"/>
      <c r="S16" s="112" t="e">
        <v>#DIV/0!</v>
      </c>
      <c r="U16" s="305" t="e">
        <v>#DIV/0!</v>
      </c>
      <c r="W16" s="306"/>
      <c r="X16" s="307"/>
      <c r="Y16" s="307"/>
      <c r="Z16" s="307"/>
      <c r="AA16" s="307"/>
      <c r="AB16" s="308"/>
      <c r="AC16" s="308"/>
      <c r="AD16" s="308"/>
      <c r="AE16" s="308"/>
      <c r="AF16" s="285"/>
      <c r="AG16" s="285"/>
      <c r="AH16" s="285"/>
      <c r="AI16" s="285"/>
      <c r="AJ16" s="285"/>
      <c r="AK16" s="285"/>
      <c r="AL16" s="285"/>
      <c r="AM16" s="285"/>
      <c r="AN16" s="285"/>
      <c r="AO16" s="285"/>
      <c r="AP16" s="285"/>
      <c r="AR16" s="309"/>
    </row>
    <row r="17" spans="1:44">
      <c r="A17" s="287" t="s">
        <v>119</v>
      </c>
      <c r="C17" s="304">
        <v>526.20017951728096</v>
      </c>
      <c r="D17" s="112">
        <v>43.21</v>
      </c>
      <c r="F17" s="305">
        <v>22737.109756941711</v>
      </c>
      <c r="G17" s="112">
        <v>44.25</v>
      </c>
      <c r="I17" s="305">
        <v>23284.357943639683</v>
      </c>
      <c r="J17" s="305"/>
      <c r="K17" s="112" t="e">
        <v>#DIV/0!</v>
      </c>
      <c r="M17" s="305" t="e">
        <v>#DIV/0!</v>
      </c>
      <c r="N17" s="305"/>
      <c r="O17" s="112" t="e">
        <v>#DIV/0!</v>
      </c>
      <c r="Q17" s="305" t="e">
        <v>#DIV/0!</v>
      </c>
      <c r="R17" s="305"/>
      <c r="S17" s="112" t="e">
        <v>#DIV/0!</v>
      </c>
      <c r="U17" s="305" t="e">
        <v>#DIV/0!</v>
      </c>
      <c r="W17" s="306"/>
      <c r="X17" s="307"/>
      <c r="Y17" s="307"/>
      <c r="Z17" s="307"/>
      <c r="AA17" s="307"/>
      <c r="AB17" s="308"/>
      <c r="AC17" s="308"/>
      <c r="AD17" s="308"/>
      <c r="AE17" s="308"/>
      <c r="AF17" s="285"/>
      <c r="AG17" s="285"/>
      <c r="AH17" s="285"/>
      <c r="AI17" s="285"/>
      <c r="AJ17" s="285"/>
      <c r="AK17" s="285"/>
      <c r="AL17" s="285"/>
      <c r="AM17" s="285"/>
      <c r="AN17" s="285"/>
      <c r="AO17" s="285"/>
      <c r="AP17" s="285"/>
      <c r="AR17" s="309"/>
    </row>
    <row r="18" spans="1:44">
      <c r="A18" s="287" t="s">
        <v>120</v>
      </c>
      <c r="C18" s="304"/>
      <c r="D18" s="116"/>
      <c r="F18" s="305"/>
      <c r="G18" s="116"/>
      <c r="I18" s="305"/>
      <c r="J18" s="305"/>
      <c r="K18" s="116"/>
      <c r="M18" s="305"/>
      <c r="N18" s="305"/>
      <c r="O18" s="116"/>
      <c r="Q18" s="305"/>
      <c r="R18" s="305"/>
      <c r="S18" s="116"/>
      <c r="U18" s="305"/>
      <c r="W18" s="287"/>
      <c r="X18" s="307"/>
      <c r="Y18" s="307"/>
      <c r="Z18" s="307"/>
      <c r="AA18" s="307"/>
      <c r="AB18" s="310"/>
      <c r="AC18" s="310"/>
      <c r="AD18" s="310"/>
      <c r="AE18" s="310"/>
      <c r="AF18" s="285"/>
      <c r="AG18" s="285"/>
      <c r="AH18" s="285"/>
      <c r="AI18" s="285"/>
      <c r="AJ18" s="285"/>
      <c r="AK18" s="285"/>
      <c r="AL18" s="285"/>
      <c r="AM18" s="285"/>
      <c r="AN18" s="285"/>
      <c r="AO18" s="285"/>
      <c r="AP18" s="285"/>
      <c r="AR18" s="309"/>
    </row>
    <row r="19" spans="1:44">
      <c r="A19" s="287" t="s">
        <v>121</v>
      </c>
      <c r="C19" s="304">
        <v>2018.638768592042</v>
      </c>
      <c r="D19" s="112">
        <v>12.48</v>
      </c>
      <c r="F19" s="305">
        <v>25192.611832028684</v>
      </c>
      <c r="G19" s="112">
        <v>12.77</v>
      </c>
      <c r="I19" s="305">
        <v>25778.017074920379</v>
      </c>
      <c r="J19" s="305"/>
      <c r="K19" s="112" t="e">
        <v>#DIV/0!</v>
      </c>
      <c r="M19" s="305" t="e">
        <v>#DIV/0!</v>
      </c>
      <c r="N19" s="305"/>
      <c r="O19" s="112" t="e">
        <v>#DIV/0!</v>
      </c>
      <c r="Q19" s="305" t="e">
        <v>#DIV/0!</v>
      </c>
      <c r="R19" s="305"/>
      <c r="S19" s="112" t="e">
        <v>#DIV/0!</v>
      </c>
      <c r="U19" s="305" t="e">
        <v>#DIV/0!</v>
      </c>
      <c r="W19" s="306"/>
      <c r="X19" s="307"/>
      <c r="Y19" s="307"/>
      <c r="Z19" s="307"/>
      <c r="AA19" s="307"/>
      <c r="AB19" s="308"/>
      <c r="AC19" s="308"/>
      <c r="AD19" s="308"/>
      <c r="AE19" s="308"/>
      <c r="AF19" s="285"/>
      <c r="AG19" s="285"/>
      <c r="AH19" s="285"/>
      <c r="AI19" s="285"/>
      <c r="AJ19" s="285"/>
      <c r="AK19" s="285"/>
      <c r="AL19" s="285"/>
      <c r="AM19" s="285"/>
      <c r="AN19" s="285"/>
      <c r="AO19" s="285"/>
      <c r="AP19" s="285"/>
      <c r="AR19" s="309"/>
    </row>
    <row r="20" spans="1:44">
      <c r="A20" s="287" t="s">
        <v>122</v>
      </c>
      <c r="C20" s="304">
        <v>1655.2402129628979</v>
      </c>
      <c r="D20" s="112">
        <v>18.329999999999998</v>
      </c>
      <c r="F20" s="305">
        <v>30340.553103609916</v>
      </c>
      <c r="G20" s="112">
        <v>18.759999999999998</v>
      </c>
      <c r="I20" s="305">
        <v>31052.306395183961</v>
      </c>
      <c r="J20" s="305"/>
      <c r="K20" s="112" t="e">
        <v>#DIV/0!</v>
      </c>
      <c r="M20" s="305" t="e">
        <v>#DIV/0!</v>
      </c>
      <c r="N20" s="305"/>
      <c r="O20" s="112" t="e">
        <v>#DIV/0!</v>
      </c>
      <c r="Q20" s="305" t="e">
        <v>#DIV/0!</v>
      </c>
      <c r="R20" s="305"/>
      <c r="S20" s="112" t="e">
        <v>#DIV/0!</v>
      </c>
      <c r="U20" s="305" t="e">
        <v>#DIV/0!</v>
      </c>
      <c r="V20" s="285"/>
      <c r="W20" s="311"/>
      <c r="X20" s="312"/>
      <c r="Y20" s="312"/>
      <c r="Z20" s="312"/>
      <c r="AA20" s="307"/>
      <c r="AB20" s="308"/>
      <c r="AC20" s="308"/>
      <c r="AD20" s="308"/>
      <c r="AE20" s="308"/>
      <c r="AF20" s="285"/>
      <c r="AG20" s="285"/>
      <c r="AH20" s="285"/>
      <c r="AI20" s="285"/>
      <c r="AJ20" s="285"/>
      <c r="AK20" s="285"/>
      <c r="AL20" s="285"/>
      <c r="AM20" s="285"/>
      <c r="AN20" s="285"/>
      <c r="AO20" s="285"/>
      <c r="AP20" s="285"/>
      <c r="AR20" s="309"/>
    </row>
    <row r="21" spans="1:44">
      <c r="A21" s="287" t="s">
        <v>123</v>
      </c>
      <c r="C21" s="304">
        <v>517.99922764535575</v>
      </c>
      <c r="D21" s="112">
        <v>29.57</v>
      </c>
      <c r="F21" s="305">
        <v>15317.237161473167</v>
      </c>
      <c r="G21" s="112">
        <v>30.28</v>
      </c>
      <c r="I21" s="305">
        <v>15685.016613101374</v>
      </c>
      <c r="J21" s="305"/>
      <c r="K21" s="112" t="e">
        <v>#DIV/0!</v>
      </c>
      <c r="M21" s="305" t="e">
        <v>#DIV/0!</v>
      </c>
      <c r="N21" s="305"/>
      <c r="O21" s="112" t="e">
        <v>#DIV/0!</v>
      </c>
      <c r="Q21" s="305" t="e">
        <v>#DIV/0!</v>
      </c>
      <c r="R21" s="305"/>
      <c r="S21" s="112" t="e">
        <v>#DIV/0!</v>
      </c>
      <c r="U21" s="305" t="e">
        <v>#DIV/0!</v>
      </c>
      <c r="V21" s="285"/>
      <c r="W21" s="311"/>
      <c r="X21" s="312"/>
      <c r="Y21" s="312"/>
      <c r="Z21" s="312"/>
      <c r="AA21" s="307"/>
      <c r="AB21" s="308"/>
      <c r="AC21" s="308"/>
      <c r="AD21" s="308"/>
      <c r="AE21" s="308"/>
      <c r="AF21" s="285"/>
      <c r="AG21" s="285"/>
      <c r="AH21" s="285"/>
      <c r="AI21" s="285"/>
      <c r="AJ21" s="285"/>
      <c r="AK21" s="285"/>
      <c r="AL21" s="285"/>
      <c r="AM21" s="285"/>
      <c r="AN21" s="285"/>
      <c r="AO21" s="285"/>
      <c r="AP21" s="285"/>
      <c r="AR21" s="309"/>
    </row>
    <row r="22" spans="1:44">
      <c r="A22" s="287" t="s">
        <v>124</v>
      </c>
      <c r="C22" s="304">
        <v>561.33497359685657</v>
      </c>
      <c r="D22" s="112">
        <v>1</v>
      </c>
      <c r="E22" s="285"/>
      <c r="F22" s="305">
        <v>561.33497359685657</v>
      </c>
      <c r="G22" s="112">
        <v>1</v>
      </c>
      <c r="H22" s="285"/>
      <c r="I22" s="305">
        <v>561.33497359685657</v>
      </c>
      <c r="J22" s="305"/>
      <c r="K22" s="112">
        <v>1</v>
      </c>
      <c r="L22" s="285"/>
      <c r="M22" s="305">
        <v>561.33497359685657</v>
      </c>
      <c r="N22" s="305"/>
      <c r="O22" s="112" t="s">
        <v>10</v>
      </c>
      <c r="P22" s="285"/>
      <c r="Q22" s="305">
        <v>0</v>
      </c>
      <c r="R22" s="305"/>
      <c r="S22" s="112" t="s">
        <v>10</v>
      </c>
      <c r="T22" s="285"/>
      <c r="U22" s="305">
        <v>0</v>
      </c>
      <c r="V22" s="285"/>
      <c r="W22" s="311"/>
      <c r="X22" s="313"/>
      <c r="Y22" s="285"/>
      <c r="Z22" s="312"/>
      <c r="AA22" s="307"/>
      <c r="AF22" s="285"/>
      <c r="AG22" s="285"/>
      <c r="AH22" s="285"/>
      <c r="AI22" s="285"/>
      <c r="AJ22" s="285"/>
      <c r="AK22" s="285"/>
      <c r="AL22" s="285"/>
      <c r="AM22" s="285"/>
      <c r="AN22" s="285"/>
      <c r="AO22" s="285"/>
      <c r="AP22" s="285"/>
      <c r="AR22" s="309"/>
    </row>
    <row r="23" spans="1:44" s="120" customFormat="1" hidden="1">
      <c r="A23" s="119" t="s">
        <v>125</v>
      </c>
      <c r="C23" s="121">
        <v>3257550</v>
      </c>
      <c r="D23" s="112">
        <v>0</v>
      </c>
      <c r="E23" s="122"/>
      <c r="F23" s="123"/>
      <c r="G23" s="314">
        <v>0</v>
      </c>
      <c r="H23" s="315" t="s">
        <v>144</v>
      </c>
      <c r="I23" s="123">
        <v>0</v>
      </c>
      <c r="J23" s="123"/>
      <c r="K23" s="314" t="s">
        <v>10</v>
      </c>
      <c r="L23" s="315" t="s">
        <v>10</v>
      </c>
      <c r="M23" s="305">
        <v>0</v>
      </c>
      <c r="N23" s="123"/>
      <c r="O23" s="314" t="s">
        <v>10</v>
      </c>
      <c r="P23" s="315" t="s">
        <v>10</v>
      </c>
      <c r="Q23" s="305">
        <v>0</v>
      </c>
      <c r="R23" s="123"/>
      <c r="S23" s="314">
        <f>G23</f>
        <v>0</v>
      </c>
      <c r="T23" s="315" t="s">
        <v>144</v>
      </c>
      <c r="U23" s="305">
        <v>0</v>
      </c>
      <c r="V23" s="316"/>
      <c r="W23" s="311"/>
      <c r="X23" s="122"/>
      <c r="Y23" s="122"/>
      <c r="Z23" s="317"/>
      <c r="AA23" s="318"/>
      <c r="AF23" s="122"/>
      <c r="AG23" s="122"/>
      <c r="AH23" s="122"/>
      <c r="AI23" s="122"/>
      <c r="AJ23" s="122"/>
      <c r="AK23" s="122"/>
      <c r="AL23" s="122"/>
      <c r="AM23" s="122"/>
      <c r="AN23" s="122"/>
      <c r="AO23" s="122"/>
      <c r="AP23" s="122"/>
      <c r="AR23" s="124"/>
    </row>
    <row r="24" spans="1:44">
      <c r="A24" s="287" t="s">
        <v>126</v>
      </c>
      <c r="C24" s="304">
        <v>29531</v>
      </c>
      <c r="D24" s="112"/>
      <c r="F24" s="305"/>
      <c r="G24" s="112"/>
      <c r="I24" s="305"/>
      <c r="J24" s="305"/>
      <c r="K24" s="112"/>
      <c r="M24" s="305"/>
      <c r="N24" s="305"/>
      <c r="O24" s="112"/>
      <c r="Q24" s="305"/>
      <c r="R24" s="305"/>
      <c r="S24" s="112"/>
      <c r="U24" s="305"/>
      <c r="V24" s="285"/>
      <c r="W24" s="319"/>
      <c r="X24" s="285"/>
      <c r="Y24" s="285"/>
      <c r="Z24" s="285"/>
      <c r="AF24" s="285"/>
      <c r="AG24" s="285"/>
      <c r="AH24" s="285"/>
      <c r="AI24" s="285"/>
      <c r="AJ24" s="285"/>
      <c r="AK24" s="285"/>
      <c r="AL24" s="285"/>
      <c r="AM24" s="285"/>
      <c r="AN24" s="285"/>
      <c r="AO24" s="285"/>
      <c r="AP24" s="285"/>
      <c r="AR24" s="309"/>
    </row>
    <row r="25" spans="1:44">
      <c r="A25" s="287" t="s">
        <v>127</v>
      </c>
      <c r="C25" s="304">
        <v>3257550</v>
      </c>
      <c r="D25" s="118"/>
      <c r="E25" s="285"/>
      <c r="F25" s="305">
        <v>472778.05014159094</v>
      </c>
      <c r="G25" s="118"/>
      <c r="H25" s="285"/>
      <c r="I25" s="305">
        <v>483937.34921104013</v>
      </c>
      <c r="J25" s="320"/>
      <c r="K25" s="118"/>
      <c r="L25" s="285"/>
      <c r="M25" s="320" t="e">
        <f>SUM(M15:M23)</f>
        <v>#DIV/0!</v>
      </c>
      <c r="N25" s="320"/>
      <c r="O25" s="118"/>
      <c r="P25" s="285"/>
      <c r="Q25" s="320" t="e">
        <f>SUM(Q15:Q23)</f>
        <v>#DIV/0!</v>
      </c>
      <c r="R25" s="320"/>
      <c r="S25" s="118"/>
      <c r="T25" s="285"/>
      <c r="U25" s="320" t="e">
        <f>SUM(U15:U23)</f>
        <v>#DIV/0!</v>
      </c>
      <c r="V25" s="285"/>
      <c r="W25" s="321"/>
      <c r="X25" s="285"/>
      <c r="Y25" s="285"/>
      <c r="Z25" s="285"/>
      <c r="AF25" s="285"/>
      <c r="AG25" s="285"/>
      <c r="AH25" s="285"/>
      <c r="AI25" s="285"/>
      <c r="AJ25" s="285"/>
      <c r="AK25" s="285"/>
      <c r="AL25" s="285"/>
      <c r="AM25" s="285"/>
      <c r="AN25" s="285"/>
      <c r="AO25" s="285"/>
      <c r="AP25" s="285"/>
      <c r="AR25" s="309"/>
    </row>
    <row r="26" spans="1:44">
      <c r="A26" s="287" t="s">
        <v>128</v>
      </c>
      <c r="C26" s="304">
        <v>28196.413423238097</v>
      </c>
      <c r="D26" s="118"/>
      <c r="E26" s="285"/>
      <c r="F26" s="322">
        <v>4619.063368053824</v>
      </c>
      <c r="G26" s="118"/>
      <c r="H26" s="285"/>
      <c r="I26" s="322">
        <v>4619.063368053824</v>
      </c>
      <c r="J26" s="322"/>
      <c r="K26" s="118"/>
      <c r="L26" s="285"/>
      <c r="M26" s="323" t="e">
        <f>$I$26*V31/($V$31+$W$31+$X$31)</f>
        <v>#DIV/0!</v>
      </c>
      <c r="N26" s="324"/>
      <c r="O26" s="325"/>
      <c r="P26" s="325"/>
      <c r="Q26" s="323" t="e">
        <f>$I$26*W31/($V$31+$W$31+$X$31)</f>
        <v>#DIV/0!</v>
      </c>
      <c r="R26" s="324"/>
      <c r="S26" s="325"/>
      <c r="T26" s="325"/>
      <c r="U26" s="323" t="e">
        <f>$I$26*X31/($V$31+$W$31+$X$31)</f>
        <v>#DIV/0!</v>
      </c>
      <c r="V26" s="285"/>
      <c r="W26" s="286"/>
      <c r="X26" s="326"/>
      <c r="Y26" s="326"/>
      <c r="Z26" s="285"/>
      <c r="AF26" s="285"/>
      <c r="AG26" s="285"/>
      <c r="AH26" s="285"/>
      <c r="AI26" s="285"/>
      <c r="AJ26" s="285"/>
      <c r="AK26" s="285"/>
      <c r="AL26" s="285"/>
      <c r="AM26" s="285"/>
      <c r="AN26" s="285"/>
      <c r="AO26" s="285"/>
      <c r="AP26" s="285"/>
      <c r="AR26" s="309"/>
    </row>
    <row r="27" spans="1:44" ht="16.5" thickBot="1">
      <c r="A27" s="287" t="s">
        <v>11</v>
      </c>
      <c r="C27" s="327">
        <v>3285746.4134232383</v>
      </c>
      <c r="D27" s="328"/>
      <c r="E27" s="329"/>
      <c r="F27" s="329">
        <v>477397.11350964475</v>
      </c>
      <c r="G27" s="328"/>
      <c r="H27" s="329"/>
      <c r="I27" s="329">
        <v>488556.41257909394</v>
      </c>
      <c r="J27" s="328"/>
      <c r="K27" s="328"/>
      <c r="L27" s="329"/>
      <c r="M27" s="329" t="e">
        <f>M25+M26</f>
        <v>#DIV/0!</v>
      </c>
      <c r="N27" s="328"/>
      <c r="O27" s="328"/>
      <c r="P27" s="329"/>
      <c r="Q27" s="329" t="e">
        <f>Q25+Q26</f>
        <v>#DIV/0!</v>
      </c>
      <c r="R27" s="328"/>
      <c r="S27" s="328"/>
      <c r="T27" s="329"/>
      <c r="U27" s="329" t="e">
        <f>U25+U26</f>
        <v>#DIV/0!</v>
      </c>
      <c r="V27" s="285"/>
      <c r="W27" s="320"/>
      <c r="X27" s="330"/>
      <c r="Y27" s="331"/>
      <c r="Z27" s="332"/>
      <c r="AA27" s="333"/>
      <c r="AF27" s="285"/>
      <c r="AG27" s="285"/>
      <c r="AH27" s="285"/>
      <c r="AI27" s="285"/>
      <c r="AJ27" s="285"/>
      <c r="AK27" s="285"/>
      <c r="AL27" s="285"/>
      <c r="AM27" s="285"/>
      <c r="AN27" s="285"/>
      <c r="AO27" s="285"/>
      <c r="AP27" s="285"/>
      <c r="AR27" s="309"/>
    </row>
    <row r="28" spans="1:44" ht="16.5" thickTop="1">
      <c r="A28" s="334" t="s">
        <v>129</v>
      </c>
      <c r="C28" s="335"/>
      <c r="D28" s="324"/>
      <c r="E28" s="324"/>
      <c r="F28" s="324"/>
      <c r="G28" s="324"/>
      <c r="H28" s="324"/>
      <c r="I28" s="324"/>
      <c r="J28" s="324"/>
      <c r="K28" s="324"/>
      <c r="L28" s="324"/>
      <c r="M28" s="324"/>
      <c r="N28" s="324"/>
      <c r="O28" s="324"/>
      <c r="P28" s="324"/>
      <c r="Q28" s="324"/>
      <c r="R28" s="324"/>
      <c r="S28" s="324"/>
      <c r="T28" s="324"/>
      <c r="U28" s="324"/>
      <c r="V28" s="285"/>
      <c r="W28" s="319"/>
      <c r="X28" s="330"/>
      <c r="Y28" s="331"/>
      <c r="Z28" s="332"/>
      <c r="AA28" s="333"/>
      <c r="AF28" s="285"/>
      <c r="AG28" s="285"/>
      <c r="AH28" s="285"/>
      <c r="AI28" s="285"/>
      <c r="AJ28" s="285"/>
      <c r="AK28" s="285"/>
      <c r="AL28" s="285"/>
      <c r="AM28" s="285"/>
      <c r="AN28" s="285"/>
      <c r="AO28" s="285"/>
      <c r="AP28" s="285"/>
      <c r="AR28" s="309"/>
    </row>
    <row r="29" spans="1:44" ht="18" customHeight="1">
      <c r="C29" s="336"/>
      <c r="D29" s="325" t="s">
        <v>10</v>
      </c>
      <c r="E29" s="336"/>
      <c r="F29" s="303"/>
      <c r="G29" s="337" t="s">
        <v>10</v>
      </c>
      <c r="H29" s="336"/>
      <c r="I29" s="305" t="s">
        <v>10</v>
      </c>
      <c r="J29" s="305"/>
      <c r="K29" s="337" t="s">
        <v>10</v>
      </c>
      <c r="L29" s="336"/>
      <c r="M29" s="305" t="s">
        <v>10</v>
      </c>
      <c r="N29" s="305"/>
      <c r="O29" s="337" t="s">
        <v>10</v>
      </c>
      <c r="P29" s="336"/>
      <c r="Q29" s="305" t="s">
        <v>10</v>
      </c>
      <c r="R29" s="305"/>
      <c r="S29" s="337" t="s">
        <v>10</v>
      </c>
      <c r="T29" s="336"/>
      <c r="U29" s="305" t="s">
        <v>10</v>
      </c>
      <c r="V29" s="285"/>
      <c r="W29" s="319"/>
      <c r="X29" s="285"/>
      <c r="Y29" s="332"/>
      <c r="Z29" s="332"/>
      <c r="AA29" s="333"/>
      <c r="AF29" s="285"/>
      <c r="AG29" s="285"/>
      <c r="AH29" s="285"/>
      <c r="AI29" s="285"/>
      <c r="AJ29" s="285"/>
      <c r="AK29" s="285"/>
      <c r="AL29" s="285"/>
      <c r="AM29" s="285"/>
      <c r="AN29" s="285"/>
      <c r="AO29" s="285"/>
      <c r="AP29" s="285"/>
      <c r="AR29" s="309"/>
    </row>
    <row r="30" spans="1:44" hidden="1">
      <c r="C30" s="336"/>
      <c r="D30" s="325"/>
      <c r="E30" s="336"/>
      <c r="F30" s="303"/>
      <c r="G30" s="337"/>
      <c r="H30" s="336"/>
      <c r="I30" s="305"/>
      <c r="J30" s="305"/>
      <c r="K30" s="337"/>
      <c r="L30" s="336"/>
      <c r="M30" s="305"/>
      <c r="N30" s="305"/>
      <c r="O30" s="337"/>
      <c r="P30" s="336"/>
      <c r="Q30" s="305"/>
      <c r="R30" s="305"/>
      <c r="S30" s="337"/>
      <c r="T30" s="336"/>
      <c r="U30" s="305" t="e">
        <f>U29-I27</f>
        <v>#VALUE!</v>
      </c>
      <c r="V30" s="338"/>
      <c r="W30" s="338"/>
      <c r="X30" s="338"/>
      <c r="Y30" s="332"/>
      <c r="Z30" s="332"/>
      <c r="AA30" s="333"/>
      <c r="AF30" s="285"/>
      <c r="AG30" s="285"/>
      <c r="AH30" s="285"/>
      <c r="AI30" s="285"/>
      <c r="AJ30" s="285"/>
      <c r="AK30" s="285"/>
      <c r="AL30" s="285"/>
      <c r="AM30" s="285"/>
      <c r="AN30" s="285"/>
      <c r="AO30" s="285"/>
      <c r="AP30" s="285"/>
      <c r="AR30" s="309"/>
    </row>
    <row r="31" spans="1:44" hidden="1">
      <c r="C31" s="336"/>
      <c r="D31" s="325"/>
      <c r="E31" s="336"/>
      <c r="F31" s="303"/>
      <c r="G31" s="337"/>
      <c r="H31" s="336"/>
      <c r="I31" s="305"/>
      <c r="J31" s="305"/>
      <c r="K31" s="337"/>
      <c r="L31" s="336"/>
      <c r="M31" s="305"/>
      <c r="N31" s="305"/>
      <c r="O31" s="337"/>
      <c r="P31" s="336"/>
      <c r="Q31" s="305"/>
      <c r="R31" s="305"/>
      <c r="S31" s="337"/>
      <c r="T31" s="336"/>
      <c r="U31" s="305"/>
      <c r="V31" s="319"/>
      <c r="W31" s="319"/>
      <c r="X31" s="319"/>
      <c r="Y31" s="332"/>
      <c r="Z31" s="332"/>
      <c r="AA31" s="333"/>
      <c r="AF31" s="285"/>
      <c r="AG31" s="285"/>
      <c r="AH31" s="285"/>
      <c r="AI31" s="285"/>
      <c r="AJ31" s="285"/>
      <c r="AK31" s="285"/>
      <c r="AL31" s="285"/>
      <c r="AM31" s="285"/>
      <c r="AN31" s="285"/>
      <c r="AO31" s="285"/>
      <c r="AP31" s="285"/>
      <c r="AR31" s="309"/>
    </row>
    <row r="32" spans="1:44" hidden="1">
      <c r="A32" s="302" t="s">
        <v>114</v>
      </c>
      <c r="F32" s="303"/>
      <c r="V32" s="285"/>
      <c r="W32" s="339"/>
      <c r="X32" s="285"/>
      <c r="Y32" s="285"/>
      <c r="Z32" s="285"/>
      <c r="AF32" s="285"/>
      <c r="AG32" s="285"/>
      <c r="AH32" s="285"/>
      <c r="AI32" s="285"/>
      <c r="AJ32" s="285"/>
      <c r="AK32" s="285"/>
      <c r="AL32" s="285"/>
      <c r="AM32" s="285"/>
      <c r="AN32" s="285"/>
      <c r="AO32" s="285"/>
      <c r="AP32" s="285"/>
      <c r="AR32" s="309"/>
    </row>
    <row r="33" spans="1:44" hidden="1">
      <c r="A33" s="287" t="s">
        <v>130</v>
      </c>
      <c r="F33" s="303"/>
      <c r="V33" s="134"/>
      <c r="W33" s="134"/>
      <c r="X33" s="134"/>
      <c r="Y33" s="134"/>
      <c r="Z33" s="134"/>
      <c r="AA33" s="134"/>
      <c r="AB33" s="134"/>
      <c r="AC33" s="134"/>
      <c r="AD33" s="134"/>
      <c r="AE33" s="134"/>
      <c r="AF33" s="134"/>
      <c r="AG33" s="134"/>
      <c r="AH33" s="134"/>
      <c r="AI33" s="134"/>
      <c r="AJ33" s="134"/>
      <c r="AK33" s="134"/>
      <c r="AL33" s="285"/>
      <c r="AM33" s="285"/>
      <c r="AN33" s="285"/>
      <c r="AO33" s="285"/>
      <c r="AP33" s="285"/>
      <c r="AR33" s="309"/>
    </row>
    <row r="34" spans="1:44" hidden="1">
      <c r="F34" s="303"/>
      <c r="V34" s="134"/>
      <c r="W34" s="134"/>
      <c r="X34" s="134"/>
      <c r="Y34" s="134"/>
      <c r="Z34" s="134"/>
      <c r="AA34" s="134"/>
      <c r="AB34" s="134"/>
      <c r="AC34" s="134"/>
      <c r="AD34" s="134"/>
      <c r="AE34" s="134"/>
      <c r="AF34" s="134"/>
      <c r="AG34" s="134"/>
      <c r="AH34" s="134"/>
      <c r="AI34" s="134"/>
      <c r="AJ34" s="134"/>
      <c r="AK34" s="134"/>
      <c r="AL34" s="285"/>
      <c r="AM34" s="285"/>
      <c r="AN34" s="285"/>
      <c r="AO34" s="285"/>
      <c r="AP34" s="285"/>
      <c r="AR34" s="309"/>
    </row>
    <row r="35" spans="1:44" hidden="1">
      <c r="A35" s="287" t="s">
        <v>116</v>
      </c>
      <c r="F35" s="303"/>
      <c r="V35" s="134"/>
      <c r="W35" s="134"/>
      <c r="X35" s="286"/>
      <c r="Y35" s="286"/>
      <c r="Z35" s="340"/>
      <c r="AA35" s="340"/>
      <c r="AB35" s="135"/>
      <c r="AC35" s="135"/>
      <c r="AD35" s="135"/>
      <c r="AE35" s="135"/>
      <c r="AF35" s="136"/>
      <c r="AG35" s="137"/>
      <c r="AH35" s="134"/>
      <c r="AI35" s="134"/>
      <c r="AJ35" s="134"/>
      <c r="AK35" s="134"/>
      <c r="AL35" s="285"/>
      <c r="AM35" s="285"/>
      <c r="AN35" s="285"/>
      <c r="AO35" s="285"/>
      <c r="AP35" s="285"/>
      <c r="AR35" s="309"/>
    </row>
    <row r="36" spans="1:44" hidden="1">
      <c r="A36" s="287" t="s">
        <v>117</v>
      </c>
      <c r="C36" s="304">
        <v>12319.411199591441</v>
      </c>
      <c r="D36" s="112">
        <v>10.98</v>
      </c>
      <c r="F36" s="305">
        <v>135267.13497151402</v>
      </c>
      <c r="G36" s="112">
        <v>11.24</v>
      </c>
      <c r="I36" s="305">
        <v>138470.18188340779</v>
      </c>
      <c r="J36" s="305"/>
      <c r="K36" s="112" t="e">
        <f>K15</f>
        <v>#DIV/0!</v>
      </c>
      <c r="M36" s="305" t="e">
        <f>K36*C36</f>
        <v>#DIV/0!</v>
      </c>
      <c r="N36" s="305"/>
      <c r="O36" s="112" t="e">
        <f>O15</f>
        <v>#DIV/0!</v>
      </c>
      <c r="Q36" s="305" t="e">
        <f>O36*C36</f>
        <v>#DIV/0!</v>
      </c>
      <c r="R36" s="305"/>
      <c r="S36" s="112" t="e">
        <f>S15</f>
        <v>#DIV/0!</v>
      </c>
      <c r="U36" s="305" t="e">
        <f>S36*C36</f>
        <v>#DIV/0!</v>
      </c>
      <c r="V36" s="285"/>
      <c r="W36" s="136"/>
      <c r="X36" s="286"/>
      <c r="Y36" s="286"/>
      <c r="Z36" s="134"/>
      <c r="AA36" s="134"/>
      <c r="AB36" s="138"/>
      <c r="AC36" s="138"/>
      <c r="AD36" s="138"/>
      <c r="AE36" s="138"/>
      <c r="AF36" s="139"/>
      <c r="AG36" s="134"/>
      <c r="AH36" s="136"/>
      <c r="AI36" s="136"/>
      <c r="AJ36" s="140"/>
      <c r="AK36" s="136"/>
      <c r="AL36" s="285"/>
      <c r="AM36" s="285"/>
      <c r="AN36" s="285"/>
      <c r="AO36" s="285"/>
      <c r="AP36" s="285"/>
      <c r="AR36" s="309"/>
    </row>
    <row r="37" spans="1:44" hidden="1">
      <c r="A37" s="287" t="s">
        <v>118</v>
      </c>
      <c r="C37" s="304">
        <v>269.40125116474059</v>
      </c>
      <c r="D37" s="112">
        <v>20.88</v>
      </c>
      <c r="F37" s="305">
        <v>5625.098124319783</v>
      </c>
      <c r="G37" s="112">
        <v>21.369999999999997</v>
      </c>
      <c r="I37" s="305">
        <v>5757.1047373905058</v>
      </c>
      <c r="J37" s="305"/>
      <c r="K37" s="112" t="e">
        <f>K16</f>
        <v>#DIV/0!</v>
      </c>
      <c r="M37" s="305" t="e">
        <f>K37*C37</f>
        <v>#DIV/0!</v>
      </c>
      <c r="N37" s="305"/>
      <c r="O37" s="112" t="e">
        <f>O16</f>
        <v>#DIV/0!</v>
      </c>
      <c r="Q37" s="305" t="e">
        <f>O37*C37</f>
        <v>#DIV/0!</v>
      </c>
      <c r="R37" s="305"/>
      <c r="S37" s="112" t="e">
        <f>S16</f>
        <v>#DIV/0!</v>
      </c>
      <c r="U37" s="305" t="e">
        <f>S37*C37</f>
        <v>#DIV/0!</v>
      </c>
      <c r="V37" s="285"/>
      <c r="W37" s="136"/>
      <c r="X37" s="286"/>
      <c r="Y37" s="286"/>
      <c r="Z37" s="285"/>
      <c r="AA37" s="285"/>
      <c r="AB37" s="141"/>
      <c r="AC37" s="141"/>
      <c r="AD37" s="141"/>
      <c r="AE37" s="141"/>
      <c r="AF37" s="134"/>
      <c r="AG37" s="134"/>
      <c r="AH37" s="136"/>
      <c r="AI37" s="136"/>
      <c r="AJ37" s="140"/>
      <c r="AK37" s="136"/>
      <c r="AL37" s="285"/>
      <c r="AM37" s="285"/>
      <c r="AN37" s="285"/>
      <c r="AO37" s="285"/>
      <c r="AP37" s="285"/>
      <c r="AR37" s="309"/>
    </row>
    <row r="38" spans="1:44" hidden="1">
      <c r="A38" s="287" t="s">
        <v>119</v>
      </c>
      <c r="C38" s="304">
        <v>0</v>
      </c>
      <c r="D38" s="112">
        <v>43.21</v>
      </c>
      <c r="F38" s="305">
        <v>0</v>
      </c>
      <c r="G38" s="112">
        <v>44.25</v>
      </c>
      <c r="I38" s="305">
        <v>0</v>
      </c>
      <c r="J38" s="305"/>
      <c r="K38" s="112" t="e">
        <f>K17</f>
        <v>#DIV/0!</v>
      </c>
      <c r="M38" s="305" t="e">
        <f>K38*C38</f>
        <v>#DIV/0!</v>
      </c>
      <c r="N38" s="305"/>
      <c r="O38" s="112" t="e">
        <f>O17</f>
        <v>#DIV/0!</v>
      </c>
      <c r="Q38" s="305" t="e">
        <f>O38*C38</f>
        <v>#DIV/0!</v>
      </c>
      <c r="R38" s="305"/>
      <c r="S38" s="112" t="e">
        <f>S17</f>
        <v>#DIV/0!</v>
      </c>
      <c r="U38" s="305" t="e">
        <f>S38*C38</f>
        <v>#DIV/0!</v>
      </c>
      <c r="V38" s="285"/>
      <c r="W38" s="136"/>
      <c r="X38" s="286"/>
      <c r="Y38" s="286"/>
      <c r="Z38" s="285"/>
      <c r="AA38" s="285"/>
      <c r="AB38" s="141"/>
      <c r="AC38" s="141"/>
      <c r="AD38" s="141"/>
      <c r="AE38" s="141"/>
      <c r="AF38" s="134"/>
      <c r="AG38" s="134"/>
      <c r="AH38" s="136"/>
      <c r="AI38" s="136"/>
      <c r="AJ38" s="140"/>
      <c r="AK38" s="136"/>
      <c r="AL38" s="285"/>
      <c r="AM38" s="285"/>
      <c r="AN38" s="285"/>
      <c r="AO38" s="285"/>
      <c r="AP38" s="285"/>
      <c r="AR38" s="309"/>
    </row>
    <row r="39" spans="1:44" hidden="1">
      <c r="A39" s="287" t="s">
        <v>120</v>
      </c>
      <c r="C39" s="304"/>
      <c r="D39" s="112"/>
      <c r="F39" s="305"/>
      <c r="G39" s="112"/>
      <c r="I39" s="305"/>
      <c r="J39" s="305"/>
      <c r="K39" s="112"/>
      <c r="M39" s="305"/>
      <c r="N39" s="305"/>
      <c r="O39" s="112"/>
      <c r="Q39" s="305"/>
      <c r="R39" s="305"/>
      <c r="S39" s="112"/>
      <c r="U39" s="305"/>
      <c r="V39" s="285"/>
      <c r="W39" s="136"/>
      <c r="X39" s="286"/>
      <c r="Y39" s="286"/>
      <c r="Z39" s="285"/>
      <c r="AA39" s="285"/>
      <c r="AB39" s="141"/>
      <c r="AC39" s="141"/>
      <c r="AD39" s="141"/>
      <c r="AE39" s="141"/>
      <c r="AF39" s="134"/>
      <c r="AG39" s="134"/>
      <c r="AH39" s="136"/>
      <c r="AI39" s="136"/>
      <c r="AJ39" s="140"/>
      <c r="AK39" s="136"/>
      <c r="AL39" s="285"/>
      <c r="AM39" s="285"/>
      <c r="AN39" s="285"/>
      <c r="AO39" s="285"/>
      <c r="AP39" s="285"/>
      <c r="AR39" s="309"/>
    </row>
    <row r="40" spans="1:44" hidden="1">
      <c r="A40" s="287" t="s">
        <v>121</v>
      </c>
      <c r="C40" s="304">
        <v>815.26657972914199</v>
      </c>
      <c r="D40" s="112">
        <v>12.48</v>
      </c>
      <c r="F40" s="305">
        <v>10174.526915019693</v>
      </c>
      <c r="G40" s="112">
        <v>12.77</v>
      </c>
      <c r="I40" s="305">
        <v>10410.954223141143</v>
      </c>
      <c r="J40" s="305"/>
      <c r="K40" s="112" t="e">
        <f>K19</f>
        <v>#DIV/0!</v>
      </c>
      <c r="M40" s="305" t="e">
        <f>K40*C40</f>
        <v>#DIV/0!</v>
      </c>
      <c r="N40" s="305"/>
      <c r="O40" s="112" t="e">
        <f>O19</f>
        <v>#DIV/0!</v>
      </c>
      <c r="Q40" s="305" t="e">
        <f>O40*C40</f>
        <v>#DIV/0!</v>
      </c>
      <c r="R40" s="305"/>
      <c r="S40" s="112" t="e">
        <f>S19</f>
        <v>#DIV/0!</v>
      </c>
      <c r="U40" s="305" t="e">
        <f>S40*C40</f>
        <v>#DIV/0!</v>
      </c>
      <c r="V40" s="285"/>
      <c r="W40" s="136"/>
      <c r="X40" s="286"/>
      <c r="Y40" s="286"/>
      <c r="Z40" s="285"/>
      <c r="AA40" s="285"/>
      <c r="AB40" s="141"/>
      <c r="AC40" s="141"/>
      <c r="AD40" s="141"/>
      <c r="AE40" s="141"/>
      <c r="AF40" s="134"/>
      <c r="AG40" s="134"/>
      <c r="AH40" s="136"/>
      <c r="AI40" s="136"/>
      <c r="AJ40" s="140"/>
      <c r="AK40" s="136"/>
      <c r="AL40" s="285"/>
      <c r="AM40" s="285"/>
      <c r="AN40" s="285"/>
      <c r="AO40" s="285"/>
      <c r="AP40" s="285"/>
      <c r="AR40" s="309"/>
    </row>
    <row r="41" spans="1:44" hidden="1">
      <c r="A41" s="287" t="s">
        <v>122</v>
      </c>
      <c r="C41" s="304">
        <v>197.43500610479001</v>
      </c>
      <c r="D41" s="112">
        <v>18.329999999999998</v>
      </c>
      <c r="F41" s="305">
        <v>3618.9836619008006</v>
      </c>
      <c r="G41" s="112">
        <v>18.759999999999998</v>
      </c>
      <c r="I41" s="305">
        <v>3703.8807145258602</v>
      </c>
      <c r="J41" s="305"/>
      <c r="K41" s="112" t="e">
        <f>K20</f>
        <v>#DIV/0!</v>
      </c>
      <c r="M41" s="305" t="e">
        <f>K41*C41</f>
        <v>#DIV/0!</v>
      </c>
      <c r="N41" s="305"/>
      <c r="O41" s="112" t="e">
        <f>O20</f>
        <v>#DIV/0!</v>
      </c>
      <c r="Q41" s="305" t="e">
        <f>O41*C41</f>
        <v>#DIV/0!</v>
      </c>
      <c r="R41" s="305"/>
      <c r="S41" s="112" t="e">
        <f>S20</f>
        <v>#DIV/0!</v>
      </c>
      <c r="U41" s="305" t="e">
        <f>S41*C41</f>
        <v>#DIV/0!</v>
      </c>
      <c r="V41" s="285"/>
      <c r="W41" s="136"/>
      <c r="X41" s="286"/>
      <c r="Y41" s="286"/>
      <c r="Z41" s="285"/>
      <c r="AA41" s="285"/>
      <c r="AB41" s="141"/>
      <c r="AC41" s="141"/>
      <c r="AD41" s="141"/>
      <c r="AE41" s="141"/>
      <c r="AF41" s="134"/>
      <c r="AG41" s="134"/>
      <c r="AH41" s="136"/>
      <c r="AI41" s="136"/>
      <c r="AJ41" s="140"/>
      <c r="AK41" s="136"/>
      <c r="AL41" s="285"/>
      <c r="AM41" s="285"/>
      <c r="AN41" s="285"/>
      <c r="AO41" s="285"/>
      <c r="AP41" s="285"/>
      <c r="AR41" s="309"/>
    </row>
    <row r="42" spans="1:44" hidden="1">
      <c r="A42" s="287" t="s">
        <v>123</v>
      </c>
      <c r="C42" s="304">
        <v>12.0001539348952</v>
      </c>
      <c r="D42" s="112">
        <v>29.57</v>
      </c>
      <c r="F42" s="305">
        <v>354.84455185485109</v>
      </c>
      <c r="G42" s="112">
        <v>30.28</v>
      </c>
      <c r="I42" s="305">
        <v>363.36466114862668</v>
      </c>
      <c r="J42" s="305"/>
      <c r="K42" s="112" t="e">
        <f>K21</f>
        <v>#DIV/0!</v>
      </c>
      <c r="M42" s="305" t="e">
        <f>K42*C42</f>
        <v>#DIV/0!</v>
      </c>
      <c r="N42" s="305"/>
      <c r="O42" s="112" t="e">
        <f>O21</f>
        <v>#DIV/0!</v>
      </c>
      <c r="Q42" s="305" t="e">
        <f>O42*C42</f>
        <v>#DIV/0!</v>
      </c>
      <c r="R42" s="305"/>
      <c r="S42" s="112" t="e">
        <f>S21</f>
        <v>#DIV/0!</v>
      </c>
      <c r="U42" s="305" t="e">
        <f>S42*C42</f>
        <v>#DIV/0!</v>
      </c>
      <c r="V42" s="285"/>
      <c r="W42" s="136"/>
      <c r="X42" s="286"/>
      <c r="Y42" s="286"/>
      <c r="Z42" s="285"/>
      <c r="AA42" s="285"/>
      <c r="AB42" s="141"/>
      <c r="AC42" s="141"/>
      <c r="AD42" s="141"/>
      <c r="AE42" s="141"/>
      <c r="AF42" s="134"/>
      <c r="AG42" s="134"/>
      <c r="AH42" s="136"/>
      <c r="AI42" s="136"/>
      <c r="AJ42" s="140"/>
      <c r="AK42" s="136"/>
      <c r="AL42" s="285"/>
      <c r="AM42" s="285"/>
      <c r="AN42" s="285"/>
      <c r="AO42" s="285"/>
      <c r="AP42" s="285"/>
      <c r="AR42" s="309"/>
    </row>
    <row r="43" spans="1:44" hidden="1">
      <c r="A43" s="287" t="s">
        <v>124</v>
      </c>
      <c r="C43" s="304">
        <v>105.16961673026219</v>
      </c>
      <c r="D43" s="112">
        <v>1</v>
      </c>
      <c r="E43" s="285"/>
      <c r="F43" s="305">
        <v>105.16961673026219</v>
      </c>
      <c r="G43" s="118">
        <v>1</v>
      </c>
      <c r="H43" s="285"/>
      <c r="I43" s="305">
        <v>105.16961673026219</v>
      </c>
      <c r="J43" s="305"/>
      <c r="K43" s="112">
        <f>K22</f>
        <v>1</v>
      </c>
      <c r="L43" s="285"/>
      <c r="M43" s="305">
        <f>K43*C43</f>
        <v>105.16961673026219</v>
      </c>
      <c r="N43" s="305"/>
      <c r="O43" s="112" t="str">
        <f>O22</f>
        <v xml:space="preserve"> </v>
      </c>
      <c r="P43" s="285"/>
      <c r="Q43" s="305" t="e">
        <f>O43*C43</f>
        <v>#VALUE!</v>
      </c>
      <c r="R43" s="305"/>
      <c r="S43" s="112" t="str">
        <f>S22</f>
        <v xml:space="preserve"> </v>
      </c>
      <c r="T43" s="285"/>
      <c r="U43" s="305" t="e">
        <f>S43*C43</f>
        <v>#VALUE!</v>
      </c>
      <c r="V43" s="134"/>
      <c r="W43" s="136"/>
      <c r="X43" s="286"/>
      <c r="Y43" s="286"/>
      <c r="Z43" s="285"/>
      <c r="AA43" s="285"/>
      <c r="AB43" s="134"/>
      <c r="AC43" s="134"/>
      <c r="AD43" s="134"/>
      <c r="AE43" s="134"/>
      <c r="AF43" s="134"/>
      <c r="AG43" s="134"/>
      <c r="AH43" s="136"/>
      <c r="AI43" s="136"/>
      <c r="AJ43" s="136"/>
      <c r="AK43" s="136"/>
      <c r="AL43" s="285"/>
      <c r="AM43" s="285"/>
      <c r="AN43" s="285"/>
      <c r="AO43" s="285"/>
      <c r="AP43" s="285"/>
      <c r="AR43" s="309"/>
    </row>
    <row r="44" spans="1:44" s="120" customFormat="1" hidden="1">
      <c r="A44" s="119" t="s">
        <v>131</v>
      </c>
      <c r="C44" s="121">
        <v>1033526</v>
      </c>
      <c r="D44" s="112">
        <v>0</v>
      </c>
      <c r="E44" s="122"/>
      <c r="F44" s="123"/>
      <c r="G44" s="314">
        <v>0</v>
      </c>
      <c r="H44" s="315" t="s">
        <v>144</v>
      </c>
      <c r="I44" s="123">
        <v>0</v>
      </c>
      <c r="J44" s="123"/>
      <c r="K44" s="314" t="str">
        <f>K23</f>
        <v xml:space="preserve"> </v>
      </c>
      <c r="L44" s="315" t="s">
        <v>144</v>
      </c>
      <c r="M44" s="123" t="e">
        <f>K44*C44</f>
        <v>#VALUE!</v>
      </c>
      <c r="N44" s="123"/>
      <c r="O44" s="314" t="str">
        <f>O23</f>
        <v xml:space="preserve"> </v>
      </c>
      <c r="P44" s="315" t="s">
        <v>144</v>
      </c>
      <c r="Q44" s="305" t="e">
        <f>O44*C44</f>
        <v>#VALUE!</v>
      </c>
      <c r="R44" s="123"/>
      <c r="S44" s="314">
        <f>S23</f>
        <v>0</v>
      </c>
      <c r="T44" s="315" t="s">
        <v>144</v>
      </c>
      <c r="U44" s="123">
        <f>S44*C44/100</f>
        <v>0</v>
      </c>
      <c r="V44" s="122"/>
      <c r="W44" s="311"/>
      <c r="X44" s="122"/>
      <c r="Y44" s="122"/>
      <c r="Z44" s="317"/>
      <c r="AA44" s="318"/>
      <c r="AF44" s="122"/>
      <c r="AG44" s="122"/>
      <c r="AH44" s="122"/>
      <c r="AI44" s="122"/>
      <c r="AJ44" s="122"/>
      <c r="AK44" s="122"/>
      <c r="AL44" s="122"/>
      <c r="AM44" s="122"/>
      <c r="AN44" s="122"/>
      <c r="AO44" s="122"/>
      <c r="AP44" s="122"/>
      <c r="AR44" s="124"/>
    </row>
    <row r="45" spans="1:44" hidden="1">
      <c r="A45" s="287" t="s">
        <v>126</v>
      </c>
      <c r="C45" s="304">
        <v>13372</v>
      </c>
      <c r="D45" s="112"/>
      <c r="F45" s="305"/>
      <c r="G45" s="112"/>
      <c r="I45" s="305"/>
      <c r="J45" s="305"/>
      <c r="K45" s="112"/>
      <c r="M45" s="305"/>
      <c r="N45" s="305"/>
      <c r="O45" s="112"/>
      <c r="Q45" s="305"/>
      <c r="R45" s="305"/>
      <c r="S45" s="112"/>
      <c r="U45" s="305"/>
      <c r="V45" s="134"/>
      <c r="W45" s="134"/>
      <c r="X45" s="134"/>
      <c r="Y45" s="134"/>
      <c r="Z45" s="134"/>
      <c r="AA45" s="134"/>
      <c r="AB45" s="134"/>
      <c r="AC45" s="134"/>
      <c r="AD45" s="134"/>
      <c r="AE45" s="134"/>
      <c r="AF45" s="134"/>
      <c r="AG45" s="134"/>
      <c r="AH45" s="142"/>
      <c r="AI45" s="134"/>
      <c r="AJ45" s="134"/>
      <c r="AK45" s="134"/>
      <c r="AL45" s="285"/>
      <c r="AM45" s="285"/>
      <c r="AN45" s="285"/>
      <c r="AO45" s="285"/>
      <c r="AP45" s="285"/>
      <c r="AR45" s="309"/>
    </row>
    <row r="46" spans="1:44" hidden="1">
      <c r="A46" s="287" t="s">
        <v>127</v>
      </c>
      <c r="C46" s="304">
        <v>1033526</v>
      </c>
      <c r="D46" s="118"/>
      <c r="E46" s="285"/>
      <c r="F46" s="322">
        <v>155145.75784133942</v>
      </c>
      <c r="G46" s="118"/>
      <c r="H46" s="285"/>
      <c r="I46" s="322">
        <v>158810.65583634417</v>
      </c>
      <c r="J46" s="322"/>
      <c r="K46" s="118"/>
      <c r="L46" s="285"/>
      <c r="M46" s="322" t="e">
        <f>SUM(M36:M44)</f>
        <v>#DIV/0!</v>
      </c>
      <c r="N46" s="322"/>
      <c r="O46" s="118"/>
      <c r="P46" s="285"/>
      <c r="Q46" s="322" t="e">
        <f>SUM(Q36:Q44)</f>
        <v>#DIV/0!</v>
      </c>
      <c r="R46" s="322"/>
      <c r="S46" s="118"/>
      <c r="T46" s="285"/>
      <c r="U46" s="322" t="e">
        <f>SUM(U36:U44)</f>
        <v>#DIV/0!</v>
      </c>
      <c r="V46" s="134"/>
      <c r="W46" s="141"/>
      <c r="X46" s="134"/>
      <c r="Y46" s="134"/>
      <c r="Z46" s="285"/>
      <c r="AA46" s="285"/>
      <c r="AB46" s="285"/>
      <c r="AC46" s="285"/>
      <c r="AD46" s="285"/>
      <c r="AE46" s="285"/>
      <c r="AF46" s="285"/>
      <c r="AG46" s="134"/>
      <c r="AH46" s="134"/>
      <c r="AI46" s="134"/>
      <c r="AJ46" s="134"/>
      <c r="AK46" s="134"/>
      <c r="AL46" s="285"/>
      <c r="AM46" s="285"/>
      <c r="AN46" s="285"/>
      <c r="AO46" s="285"/>
      <c r="AP46" s="285"/>
      <c r="AR46" s="309"/>
    </row>
    <row r="47" spans="1:44" hidden="1">
      <c r="A47" s="287" t="s">
        <v>128</v>
      </c>
      <c r="C47" s="304">
        <v>13388.012256127642</v>
      </c>
      <c r="D47" s="118"/>
      <c r="E47" s="285"/>
      <c r="F47" s="322">
        <v>2236.7857072807878</v>
      </c>
      <c r="G47" s="118"/>
      <c r="H47" s="285"/>
      <c r="I47" s="322">
        <v>2236.7857072807878</v>
      </c>
      <c r="J47" s="322"/>
      <c r="K47" s="118"/>
      <c r="L47" s="285"/>
      <c r="M47" s="322" t="e">
        <f>M26/I26*I47</f>
        <v>#DIV/0!</v>
      </c>
      <c r="N47" s="322"/>
      <c r="O47" s="118"/>
      <c r="P47" s="285"/>
      <c r="Q47" s="322" t="e">
        <f>Q26/I26*I47</f>
        <v>#DIV/0!</v>
      </c>
      <c r="R47" s="322"/>
      <c r="S47" s="118"/>
      <c r="T47" s="285"/>
      <c r="U47" s="322" t="e">
        <f>U26/I26*I47</f>
        <v>#DIV/0!</v>
      </c>
      <c r="V47" s="341"/>
      <c r="W47" s="141"/>
      <c r="X47" s="134"/>
      <c r="Y47" s="134"/>
      <c r="Z47" s="134"/>
      <c r="AA47" s="134"/>
      <c r="AB47" s="138"/>
      <c r="AC47" s="138"/>
      <c r="AD47" s="138"/>
      <c r="AE47" s="138"/>
      <c r="AF47" s="136"/>
      <c r="AG47" s="134"/>
      <c r="AH47" s="134"/>
      <c r="AI47" s="134"/>
      <c r="AJ47" s="134"/>
      <c r="AK47" s="134"/>
      <c r="AL47" s="285"/>
      <c r="AM47" s="285"/>
      <c r="AN47" s="285"/>
      <c r="AO47" s="285"/>
      <c r="AP47" s="285"/>
      <c r="AR47" s="309"/>
    </row>
    <row r="48" spans="1:44" ht="16.5" hidden="1" thickBot="1">
      <c r="A48" s="287" t="s">
        <v>11</v>
      </c>
      <c r="C48" s="327">
        <v>1046914.0122561277</v>
      </c>
      <c r="D48" s="328"/>
      <c r="E48" s="329"/>
      <c r="F48" s="329">
        <v>157382.54354862022</v>
      </c>
      <c r="G48" s="328"/>
      <c r="H48" s="329"/>
      <c r="I48" s="329">
        <v>161047.44154362497</v>
      </c>
      <c r="J48" s="324"/>
      <c r="K48" s="328"/>
      <c r="L48" s="329"/>
      <c r="M48" s="329" t="e">
        <f>M46+M47</f>
        <v>#DIV/0!</v>
      </c>
      <c r="N48" s="328"/>
      <c r="O48" s="328"/>
      <c r="P48" s="329"/>
      <c r="Q48" s="329" t="e">
        <f>Q46+Q47</f>
        <v>#DIV/0!</v>
      </c>
      <c r="R48" s="328"/>
      <c r="S48" s="328"/>
      <c r="T48" s="329"/>
      <c r="U48" s="329" t="e">
        <f>U46+U47</f>
        <v>#DIV/0!</v>
      </c>
      <c r="V48" s="342"/>
      <c r="W48" s="343"/>
      <c r="X48" s="134"/>
      <c r="Y48" s="134"/>
      <c r="Z48" s="134"/>
      <c r="AA48" s="134"/>
      <c r="AB48" s="134"/>
      <c r="AC48" s="134"/>
      <c r="AD48" s="134"/>
      <c r="AE48" s="134"/>
      <c r="AF48" s="134"/>
      <c r="AG48" s="134"/>
      <c r="AH48" s="134"/>
      <c r="AI48" s="134"/>
      <c r="AJ48" s="134"/>
      <c r="AK48" s="134"/>
      <c r="AL48" s="285"/>
      <c r="AM48" s="285"/>
      <c r="AN48" s="285"/>
      <c r="AO48" s="285"/>
      <c r="AP48" s="285"/>
      <c r="AR48" s="309"/>
    </row>
    <row r="49" spans="1:44" hidden="1">
      <c r="C49" s="336"/>
      <c r="D49" s="325" t="s">
        <v>10</v>
      </c>
      <c r="E49" s="336"/>
      <c r="F49" s="303"/>
      <c r="G49" s="337" t="s">
        <v>10</v>
      </c>
      <c r="H49" s="336"/>
      <c r="I49" s="305" t="s">
        <v>10</v>
      </c>
      <c r="J49" s="305"/>
      <c r="K49" s="337" t="s">
        <v>10</v>
      </c>
      <c r="L49" s="336"/>
      <c r="M49" s="305" t="s">
        <v>10</v>
      </c>
      <c r="N49" s="305"/>
      <c r="O49" s="337" t="s">
        <v>10</v>
      </c>
      <c r="P49" s="336"/>
      <c r="Q49" s="305" t="s">
        <v>10</v>
      </c>
      <c r="R49" s="305"/>
      <c r="S49" s="337" t="s">
        <v>10</v>
      </c>
      <c r="T49" s="336"/>
      <c r="U49" s="305" t="s">
        <v>10</v>
      </c>
      <c r="V49" s="285"/>
      <c r="W49" s="286"/>
      <c r="X49" s="286"/>
      <c r="Y49" s="286"/>
      <c r="Z49" s="285"/>
      <c r="AA49" s="285"/>
      <c r="AB49" s="285"/>
      <c r="AC49" s="285"/>
      <c r="AD49" s="285"/>
      <c r="AE49" s="285"/>
      <c r="AF49" s="285"/>
      <c r="AG49" s="134"/>
      <c r="AH49" s="134"/>
      <c r="AI49" s="134"/>
      <c r="AJ49" s="134"/>
      <c r="AK49" s="134"/>
      <c r="AL49" s="285"/>
      <c r="AM49" s="285"/>
      <c r="AN49" s="285"/>
      <c r="AO49" s="285"/>
      <c r="AP49" s="285"/>
      <c r="AR49" s="309"/>
    </row>
    <row r="50" spans="1:44" hidden="1">
      <c r="A50" s="302" t="s">
        <v>114</v>
      </c>
      <c r="F50" s="303"/>
      <c r="V50" s="285"/>
      <c r="W50" s="286"/>
      <c r="X50" s="286"/>
      <c r="Y50" s="286"/>
      <c r="Z50" s="285"/>
      <c r="AA50" s="285"/>
      <c r="AB50" s="285"/>
      <c r="AC50" s="285"/>
      <c r="AD50" s="285"/>
      <c r="AE50" s="285"/>
      <c r="AF50" s="285"/>
      <c r="AG50" s="134"/>
      <c r="AH50" s="134"/>
      <c r="AI50" s="134"/>
      <c r="AJ50" s="134"/>
      <c r="AK50" s="134"/>
      <c r="AL50" s="285"/>
      <c r="AM50" s="285"/>
      <c r="AN50" s="285"/>
      <c r="AO50" s="285"/>
      <c r="AP50" s="285"/>
      <c r="AR50" s="309"/>
    </row>
    <row r="51" spans="1:44" hidden="1">
      <c r="A51" s="287" t="s">
        <v>132</v>
      </c>
      <c r="F51" s="303"/>
      <c r="V51" s="134"/>
      <c r="W51" s="134"/>
      <c r="X51" s="134"/>
      <c r="Y51" s="134"/>
      <c r="Z51" s="134"/>
      <c r="AA51" s="134"/>
      <c r="AB51" s="134"/>
      <c r="AC51" s="134"/>
      <c r="AD51" s="134"/>
      <c r="AE51" s="134"/>
      <c r="AF51" s="134"/>
      <c r="AG51" s="134"/>
      <c r="AH51" s="134"/>
      <c r="AI51" s="134"/>
      <c r="AJ51" s="134"/>
      <c r="AK51" s="134"/>
      <c r="AL51" s="285"/>
      <c r="AM51" s="285"/>
      <c r="AN51" s="285"/>
      <c r="AO51" s="285"/>
      <c r="AP51" s="285"/>
      <c r="AR51" s="309"/>
    </row>
    <row r="52" spans="1:44" hidden="1">
      <c r="F52" s="303"/>
      <c r="V52" s="134"/>
      <c r="W52" s="134"/>
      <c r="X52" s="134"/>
      <c r="Y52" s="134"/>
      <c r="Z52" s="134"/>
      <c r="AA52" s="134"/>
      <c r="AB52" s="134"/>
      <c r="AC52" s="134"/>
      <c r="AD52" s="134"/>
      <c r="AE52" s="134"/>
      <c r="AF52" s="134"/>
      <c r="AG52" s="134"/>
      <c r="AH52" s="134"/>
      <c r="AI52" s="134"/>
      <c r="AJ52" s="134"/>
      <c r="AK52" s="134"/>
      <c r="AL52" s="285"/>
      <c r="AM52" s="285"/>
      <c r="AN52" s="285"/>
      <c r="AO52" s="285"/>
      <c r="AP52" s="285"/>
      <c r="AR52" s="309"/>
    </row>
    <row r="53" spans="1:44" hidden="1">
      <c r="A53" s="287" t="s">
        <v>116</v>
      </c>
      <c r="F53" s="303"/>
      <c r="V53" s="134"/>
      <c r="W53" s="134"/>
      <c r="X53" s="286"/>
      <c r="Y53" s="286"/>
      <c r="Z53" s="340"/>
      <c r="AA53" s="340"/>
      <c r="AB53" s="135"/>
      <c r="AC53" s="135"/>
      <c r="AD53" s="135"/>
      <c r="AE53" s="135"/>
      <c r="AF53" s="136"/>
      <c r="AG53" s="137"/>
      <c r="AH53" s="134"/>
      <c r="AI53" s="134"/>
      <c r="AJ53" s="134"/>
      <c r="AK53" s="134"/>
      <c r="AL53" s="285"/>
      <c r="AM53" s="285"/>
      <c r="AN53" s="285"/>
      <c r="AO53" s="285"/>
      <c r="AP53" s="285"/>
      <c r="AR53" s="309"/>
    </row>
    <row r="54" spans="1:44" hidden="1">
      <c r="A54" s="287" t="s">
        <v>117</v>
      </c>
      <c r="C54" s="304">
        <v>13565.461216694168</v>
      </c>
      <c r="D54" s="112">
        <v>10.98</v>
      </c>
      <c r="F54" s="305">
        <v>148948.76415930197</v>
      </c>
      <c r="G54" s="112">
        <v>11.24</v>
      </c>
      <c r="I54" s="305">
        <v>152475.78407564244</v>
      </c>
      <c r="J54" s="305"/>
      <c r="K54" s="112" t="e">
        <f>K15</f>
        <v>#DIV/0!</v>
      </c>
      <c r="M54" s="305" t="e">
        <f t="shared" ref="M54:M56" si="0">(K54*$C54)</f>
        <v>#DIV/0!</v>
      </c>
      <c r="N54" s="305"/>
      <c r="O54" s="112" t="e">
        <f>O15</f>
        <v>#DIV/0!</v>
      </c>
      <c r="Q54" s="305" t="e">
        <f t="shared" ref="Q54:Q56" si="1">(O54*$C54)</f>
        <v>#DIV/0!</v>
      </c>
      <c r="R54" s="305"/>
      <c r="S54" s="112" t="e">
        <f>S15</f>
        <v>#DIV/0!</v>
      </c>
      <c r="U54" s="305" t="e">
        <f t="shared" ref="U54:U56" si="2">(S54*$C54)</f>
        <v>#DIV/0!</v>
      </c>
      <c r="V54" s="285"/>
      <c r="W54" s="136"/>
      <c r="X54" s="286"/>
      <c r="Y54" s="286"/>
      <c r="Z54" s="134"/>
      <c r="AA54" s="134"/>
      <c r="AB54" s="138"/>
      <c r="AC54" s="138"/>
      <c r="AD54" s="138"/>
      <c r="AE54" s="138"/>
      <c r="AF54" s="139"/>
      <c r="AG54" s="134"/>
      <c r="AH54" s="136"/>
      <c r="AI54" s="136"/>
      <c r="AJ54" s="140"/>
      <c r="AK54" s="136"/>
      <c r="AL54" s="285"/>
      <c r="AM54" s="285"/>
      <c r="AN54" s="285"/>
      <c r="AO54" s="285"/>
      <c r="AP54" s="285"/>
      <c r="AR54" s="309"/>
    </row>
    <row r="55" spans="1:44" hidden="1">
      <c r="A55" s="287" t="s">
        <v>118</v>
      </c>
      <c r="C55" s="304">
        <v>3532.598813033077</v>
      </c>
      <c r="D55" s="112">
        <v>20.88</v>
      </c>
      <c r="F55" s="305">
        <v>73760.663216130648</v>
      </c>
      <c r="G55" s="112">
        <v>21.369999999999997</v>
      </c>
      <c r="I55" s="305">
        <v>75491.63663451685</v>
      </c>
      <c r="J55" s="305"/>
      <c r="K55" s="112" t="e">
        <f>K16</f>
        <v>#DIV/0!</v>
      </c>
      <c r="M55" s="305" t="e">
        <f t="shared" si="0"/>
        <v>#DIV/0!</v>
      </c>
      <c r="N55" s="305"/>
      <c r="O55" s="112" t="e">
        <f>O16</f>
        <v>#DIV/0!</v>
      </c>
      <c r="Q55" s="305" t="e">
        <f t="shared" si="1"/>
        <v>#DIV/0!</v>
      </c>
      <c r="R55" s="305"/>
      <c r="S55" s="112" t="e">
        <f>S16</f>
        <v>#DIV/0!</v>
      </c>
      <c r="U55" s="305" t="e">
        <f t="shared" si="2"/>
        <v>#DIV/0!</v>
      </c>
      <c r="V55" s="285"/>
      <c r="W55" s="136"/>
      <c r="X55" s="286"/>
      <c r="Y55" s="286"/>
      <c r="Z55" s="285"/>
      <c r="AA55" s="285"/>
      <c r="AB55" s="141"/>
      <c r="AC55" s="141"/>
      <c r="AD55" s="141"/>
      <c r="AE55" s="141"/>
      <c r="AF55" s="134"/>
      <c r="AG55" s="134"/>
      <c r="AH55" s="136"/>
      <c r="AI55" s="136"/>
      <c r="AJ55" s="140"/>
      <c r="AK55" s="136"/>
      <c r="AL55" s="285"/>
      <c r="AM55" s="285"/>
      <c r="AN55" s="285"/>
      <c r="AO55" s="285"/>
      <c r="AP55" s="285"/>
      <c r="AR55" s="309"/>
    </row>
    <row r="56" spans="1:44" hidden="1">
      <c r="A56" s="287" t="s">
        <v>119</v>
      </c>
      <c r="C56" s="304">
        <v>489.16675699261128</v>
      </c>
      <c r="D56" s="112">
        <v>43.21</v>
      </c>
      <c r="F56" s="305">
        <v>21136.895569650733</v>
      </c>
      <c r="G56" s="112">
        <v>44.25</v>
      </c>
      <c r="I56" s="305">
        <v>21645.628996923049</v>
      </c>
      <c r="J56" s="305"/>
      <c r="K56" s="112" t="e">
        <f>K17</f>
        <v>#DIV/0!</v>
      </c>
      <c r="M56" s="305" t="e">
        <f t="shared" si="0"/>
        <v>#DIV/0!</v>
      </c>
      <c r="N56" s="305"/>
      <c r="O56" s="112" t="e">
        <f>O17</f>
        <v>#DIV/0!</v>
      </c>
      <c r="Q56" s="305" t="e">
        <f t="shared" si="1"/>
        <v>#DIV/0!</v>
      </c>
      <c r="R56" s="305"/>
      <c r="S56" s="112" t="e">
        <f>S17</f>
        <v>#DIV/0!</v>
      </c>
      <c r="U56" s="305" t="e">
        <f t="shared" si="2"/>
        <v>#DIV/0!</v>
      </c>
      <c r="V56" s="285"/>
      <c r="W56" s="136"/>
      <c r="X56" s="286"/>
      <c r="Y56" s="286"/>
      <c r="Z56" s="285"/>
      <c r="AA56" s="285"/>
      <c r="AB56" s="141"/>
      <c r="AC56" s="141"/>
      <c r="AD56" s="141"/>
      <c r="AE56" s="141"/>
      <c r="AF56" s="134"/>
      <c r="AG56" s="134"/>
      <c r="AH56" s="136"/>
      <c r="AI56" s="136"/>
      <c r="AJ56" s="140"/>
      <c r="AK56" s="136"/>
      <c r="AL56" s="285"/>
      <c r="AM56" s="285"/>
      <c r="AN56" s="285"/>
      <c r="AO56" s="285"/>
      <c r="AP56" s="285"/>
      <c r="AR56" s="309"/>
    </row>
    <row r="57" spans="1:44" hidden="1">
      <c r="A57" s="287" t="s">
        <v>120</v>
      </c>
      <c r="C57" s="304"/>
      <c r="D57" s="112"/>
      <c r="F57" s="305"/>
      <c r="G57" s="112"/>
      <c r="I57" s="305"/>
      <c r="J57" s="305"/>
      <c r="K57" s="112"/>
      <c r="M57" s="305"/>
      <c r="N57" s="305"/>
      <c r="O57" s="112"/>
      <c r="Q57" s="305"/>
      <c r="R57" s="305"/>
      <c r="S57" s="112"/>
      <c r="U57" s="305"/>
      <c r="V57" s="285"/>
      <c r="W57" s="136"/>
      <c r="X57" s="286"/>
      <c r="Y57" s="286"/>
      <c r="Z57" s="285"/>
      <c r="AA57" s="285"/>
      <c r="AB57" s="141"/>
      <c r="AC57" s="141"/>
      <c r="AD57" s="141"/>
      <c r="AE57" s="141"/>
      <c r="AF57" s="134"/>
      <c r="AG57" s="134"/>
      <c r="AH57" s="136"/>
      <c r="AI57" s="136"/>
      <c r="AJ57" s="140"/>
      <c r="AK57" s="136"/>
      <c r="AL57" s="285"/>
      <c r="AM57" s="285"/>
      <c r="AN57" s="285"/>
      <c r="AO57" s="285"/>
      <c r="AP57" s="285"/>
      <c r="AR57" s="309"/>
    </row>
    <row r="58" spans="1:44" hidden="1">
      <c r="A58" s="287" t="s">
        <v>121</v>
      </c>
      <c r="C58" s="304">
        <v>1191.3721888629</v>
      </c>
      <c r="D58" s="112">
        <v>12.48</v>
      </c>
      <c r="F58" s="305">
        <v>14868.324917008993</v>
      </c>
      <c r="G58" s="112">
        <v>12.77</v>
      </c>
      <c r="I58" s="305">
        <v>15213.822851779232</v>
      </c>
      <c r="J58" s="305"/>
      <c r="K58" s="112" t="e">
        <f>K19</f>
        <v>#DIV/0!</v>
      </c>
      <c r="M58" s="305" t="e">
        <f t="shared" ref="M58:M61" si="3">(K58*$C58)</f>
        <v>#DIV/0!</v>
      </c>
      <c r="N58" s="305"/>
      <c r="O58" s="112" t="e">
        <f>O19</f>
        <v>#DIV/0!</v>
      </c>
      <c r="Q58" s="305" t="e">
        <f t="shared" ref="Q58:Q61" si="4">(O58*$C58)</f>
        <v>#DIV/0!</v>
      </c>
      <c r="R58" s="305"/>
      <c r="S58" s="112" t="e">
        <f>S19</f>
        <v>#DIV/0!</v>
      </c>
      <c r="U58" s="305" t="e">
        <f t="shared" ref="U58:U61" si="5">(S58*$C58)</f>
        <v>#DIV/0!</v>
      </c>
      <c r="V58" s="285"/>
      <c r="W58" s="136"/>
      <c r="X58" s="286"/>
      <c r="Y58" s="286"/>
      <c r="Z58" s="285"/>
      <c r="AA58" s="285"/>
      <c r="AB58" s="141"/>
      <c r="AC58" s="141"/>
      <c r="AD58" s="141"/>
      <c r="AE58" s="141"/>
      <c r="AF58" s="134"/>
      <c r="AG58" s="134"/>
      <c r="AH58" s="136"/>
      <c r="AI58" s="136"/>
      <c r="AJ58" s="140"/>
      <c r="AK58" s="136"/>
      <c r="AL58" s="285"/>
      <c r="AM58" s="285"/>
      <c r="AN58" s="285"/>
      <c r="AO58" s="285"/>
      <c r="AP58" s="285"/>
      <c r="AR58" s="309"/>
    </row>
    <row r="59" spans="1:44" hidden="1">
      <c r="A59" s="287" t="s">
        <v>122</v>
      </c>
      <c r="C59" s="304">
        <v>1361.8043880047101</v>
      </c>
      <c r="D59" s="112">
        <v>18.329999999999998</v>
      </c>
      <c r="F59" s="305">
        <v>24961.874432126333</v>
      </c>
      <c r="G59" s="112">
        <v>18.759999999999998</v>
      </c>
      <c r="I59" s="305">
        <v>25547.450318968356</v>
      </c>
      <c r="J59" s="305"/>
      <c r="K59" s="112" t="e">
        <f>K20</f>
        <v>#DIV/0!</v>
      </c>
      <c r="M59" s="305" t="e">
        <f t="shared" si="3"/>
        <v>#DIV/0!</v>
      </c>
      <c r="N59" s="305"/>
      <c r="O59" s="112" t="e">
        <f>O20</f>
        <v>#DIV/0!</v>
      </c>
      <c r="Q59" s="305" t="e">
        <f t="shared" si="4"/>
        <v>#DIV/0!</v>
      </c>
      <c r="R59" s="305"/>
      <c r="S59" s="112" t="e">
        <f>S20</f>
        <v>#DIV/0!</v>
      </c>
      <c r="U59" s="305" t="e">
        <f t="shared" si="5"/>
        <v>#DIV/0!</v>
      </c>
      <c r="V59" s="285"/>
      <c r="W59" s="136"/>
      <c r="X59" s="286"/>
      <c r="Y59" s="286"/>
      <c r="Z59" s="285"/>
      <c r="AA59" s="285"/>
      <c r="AB59" s="141"/>
      <c r="AC59" s="141"/>
      <c r="AD59" s="141"/>
      <c r="AE59" s="141"/>
      <c r="AF59" s="134"/>
      <c r="AG59" s="134"/>
      <c r="AH59" s="136"/>
      <c r="AI59" s="136"/>
      <c r="AJ59" s="140"/>
      <c r="AK59" s="136"/>
      <c r="AL59" s="285"/>
      <c r="AM59" s="285"/>
      <c r="AN59" s="285"/>
      <c r="AO59" s="285"/>
      <c r="AP59" s="285"/>
      <c r="AR59" s="309"/>
    </row>
    <row r="60" spans="1:44" hidden="1">
      <c r="A60" s="287" t="s">
        <v>123</v>
      </c>
      <c r="C60" s="304">
        <v>503.93238412641102</v>
      </c>
      <c r="D60" s="112">
        <v>29.57</v>
      </c>
      <c r="F60" s="305">
        <v>14901.280598617974</v>
      </c>
      <c r="G60" s="112">
        <v>30.28</v>
      </c>
      <c r="I60" s="305">
        <v>15259.072591347727</v>
      </c>
      <c r="J60" s="305"/>
      <c r="K60" s="112" t="e">
        <f>K21</f>
        <v>#DIV/0!</v>
      </c>
      <c r="M60" s="305" t="e">
        <f t="shared" si="3"/>
        <v>#DIV/0!</v>
      </c>
      <c r="N60" s="305"/>
      <c r="O60" s="112" t="e">
        <f>O21</f>
        <v>#DIV/0!</v>
      </c>
      <c r="Q60" s="305" t="e">
        <f t="shared" si="4"/>
        <v>#DIV/0!</v>
      </c>
      <c r="R60" s="305"/>
      <c r="S60" s="112" t="e">
        <f>S21</f>
        <v>#DIV/0!</v>
      </c>
      <c r="U60" s="305" t="e">
        <f t="shared" si="5"/>
        <v>#DIV/0!</v>
      </c>
      <c r="V60" s="285"/>
      <c r="W60" s="136"/>
      <c r="X60" s="286"/>
      <c r="Y60" s="286"/>
      <c r="Z60" s="285"/>
      <c r="AA60" s="285"/>
      <c r="AB60" s="141"/>
      <c r="AC60" s="141"/>
      <c r="AD60" s="141"/>
      <c r="AE60" s="141"/>
      <c r="AF60" s="134"/>
      <c r="AG60" s="134"/>
      <c r="AH60" s="136"/>
      <c r="AI60" s="136"/>
      <c r="AJ60" s="140"/>
      <c r="AK60" s="136"/>
      <c r="AL60" s="285"/>
      <c r="AM60" s="285"/>
      <c r="AN60" s="285"/>
      <c r="AO60" s="285"/>
      <c r="AP60" s="285"/>
      <c r="AR60" s="309"/>
    </row>
    <row r="61" spans="1:44" hidden="1">
      <c r="A61" s="287" t="s">
        <v>124</v>
      </c>
      <c r="C61" s="304">
        <v>324.1657048160514</v>
      </c>
      <c r="D61" s="112">
        <v>1</v>
      </c>
      <c r="E61" s="285"/>
      <c r="F61" s="305">
        <v>324.1657048160514</v>
      </c>
      <c r="G61" s="118">
        <v>1</v>
      </c>
      <c r="H61" s="285"/>
      <c r="I61" s="305">
        <v>324.1657048160514</v>
      </c>
      <c r="J61" s="305"/>
      <c r="K61" s="112">
        <f>K22</f>
        <v>1</v>
      </c>
      <c r="L61" s="285"/>
      <c r="M61" s="305">
        <f t="shared" si="3"/>
        <v>324.1657048160514</v>
      </c>
      <c r="N61" s="305"/>
      <c r="O61" s="112" t="str">
        <f>O22</f>
        <v xml:space="preserve"> </v>
      </c>
      <c r="P61" s="285"/>
      <c r="Q61" s="305" t="e">
        <f t="shared" si="4"/>
        <v>#VALUE!</v>
      </c>
      <c r="R61" s="305"/>
      <c r="S61" s="112" t="str">
        <f>S22</f>
        <v xml:space="preserve"> </v>
      </c>
      <c r="T61" s="285"/>
      <c r="U61" s="305" t="e">
        <f t="shared" si="5"/>
        <v>#VALUE!</v>
      </c>
      <c r="V61" s="134"/>
      <c r="W61" s="136"/>
      <c r="X61" s="286"/>
      <c r="Y61" s="286"/>
      <c r="Z61" s="285"/>
      <c r="AA61" s="285"/>
      <c r="AB61" s="134"/>
      <c r="AC61" s="134"/>
      <c r="AD61" s="134"/>
      <c r="AE61" s="134"/>
      <c r="AF61" s="134"/>
      <c r="AG61" s="134"/>
      <c r="AH61" s="136"/>
      <c r="AI61" s="136"/>
      <c r="AJ61" s="136"/>
      <c r="AK61" s="136"/>
      <c r="AL61" s="285"/>
      <c r="AM61" s="285"/>
      <c r="AN61" s="285"/>
      <c r="AO61" s="285"/>
      <c r="AP61" s="285"/>
      <c r="AR61" s="309"/>
    </row>
    <row r="62" spans="1:44" s="120" customFormat="1" hidden="1">
      <c r="A62" s="119" t="s">
        <v>131</v>
      </c>
      <c r="C62" s="121">
        <v>2083856</v>
      </c>
      <c r="D62" s="112">
        <v>0</v>
      </c>
      <c r="E62" s="122"/>
      <c r="F62" s="123"/>
      <c r="G62" s="314">
        <v>0</v>
      </c>
      <c r="H62" s="315" t="s">
        <v>144</v>
      </c>
      <c r="I62" s="123">
        <v>0</v>
      </c>
      <c r="J62" s="123"/>
      <c r="K62" s="314" t="str">
        <f>K23</f>
        <v xml:space="preserve"> </v>
      </c>
      <c r="L62" s="315" t="s">
        <v>144</v>
      </c>
      <c r="M62" s="123" t="e">
        <f>K62*#REF!/100</f>
        <v>#VALUE!</v>
      </c>
      <c r="N62" s="123"/>
      <c r="O62" s="314" t="str">
        <f>O23</f>
        <v xml:space="preserve"> </v>
      </c>
      <c r="P62" s="315" t="s">
        <v>144</v>
      </c>
      <c r="Q62" s="123" t="e">
        <f>O62*G62/100</f>
        <v>#VALUE!</v>
      </c>
      <c r="R62" s="123"/>
      <c r="S62" s="314">
        <f>S23</f>
        <v>0</v>
      </c>
      <c r="T62" s="315" t="s">
        <v>144</v>
      </c>
      <c r="U62" s="123">
        <f>S62*C62/100</f>
        <v>0</v>
      </c>
      <c r="V62" s="122"/>
      <c r="W62" s="311"/>
      <c r="X62" s="122"/>
      <c r="Y62" s="122"/>
      <c r="Z62" s="317"/>
      <c r="AA62" s="318"/>
      <c r="AF62" s="122"/>
      <c r="AG62" s="122"/>
      <c r="AH62" s="122"/>
      <c r="AI62" s="122"/>
      <c r="AJ62" s="122"/>
      <c r="AK62" s="122"/>
      <c r="AL62" s="122"/>
      <c r="AM62" s="122"/>
      <c r="AN62" s="122"/>
      <c r="AO62" s="122"/>
      <c r="AP62" s="122"/>
      <c r="AR62" s="124"/>
    </row>
    <row r="63" spans="1:44" hidden="1">
      <c r="A63" s="287" t="s">
        <v>126</v>
      </c>
      <c r="C63" s="304">
        <v>15518</v>
      </c>
      <c r="D63" s="112"/>
      <c r="F63" s="305"/>
      <c r="G63" s="112"/>
      <c r="I63" s="305"/>
      <c r="J63" s="305"/>
      <c r="K63" s="112"/>
      <c r="M63" s="305"/>
      <c r="N63" s="305"/>
      <c r="O63" s="112"/>
      <c r="Q63" s="305"/>
      <c r="R63" s="305"/>
      <c r="S63" s="112"/>
      <c r="U63" s="305"/>
      <c r="V63" s="134"/>
      <c r="W63" s="134"/>
      <c r="X63" s="134"/>
      <c r="Y63" s="134"/>
      <c r="Z63" s="134"/>
      <c r="AA63" s="134"/>
      <c r="AB63" s="134"/>
      <c r="AC63" s="134"/>
      <c r="AD63" s="134"/>
      <c r="AE63" s="134"/>
      <c r="AF63" s="134"/>
      <c r="AG63" s="134"/>
      <c r="AH63" s="142"/>
      <c r="AI63" s="134"/>
      <c r="AJ63" s="134"/>
      <c r="AK63" s="134"/>
      <c r="AL63" s="285"/>
      <c r="AM63" s="285"/>
      <c r="AN63" s="285"/>
      <c r="AO63" s="285"/>
      <c r="AP63" s="285"/>
      <c r="AR63" s="309"/>
    </row>
    <row r="64" spans="1:44" hidden="1">
      <c r="A64" s="287" t="s">
        <v>127</v>
      </c>
      <c r="C64" s="304">
        <v>2083856</v>
      </c>
      <c r="D64" s="118"/>
      <c r="E64" s="285"/>
      <c r="F64" s="322">
        <v>298901.96859765274</v>
      </c>
      <c r="G64" s="118"/>
      <c r="H64" s="285"/>
      <c r="I64" s="322">
        <v>305957.56117399369</v>
      </c>
      <c r="J64" s="322"/>
      <c r="K64" s="118"/>
      <c r="L64" s="285"/>
      <c r="M64" s="322" t="e">
        <f>SUM(M54:M62)</f>
        <v>#DIV/0!</v>
      </c>
      <c r="N64" s="322"/>
      <c r="O64" s="118"/>
      <c r="P64" s="285"/>
      <c r="Q64" s="322" t="e">
        <f>SUM(Q54:Q62)</f>
        <v>#DIV/0!</v>
      </c>
      <c r="R64" s="322"/>
      <c r="S64" s="118"/>
      <c r="T64" s="285"/>
      <c r="U64" s="322" t="e">
        <f>SUM(U54:U62)</f>
        <v>#DIV/0!</v>
      </c>
      <c r="V64" s="134"/>
      <c r="W64" s="141"/>
      <c r="X64" s="134"/>
      <c r="Y64" s="134"/>
      <c r="Z64" s="285"/>
      <c r="AA64" s="285"/>
      <c r="AB64" s="285"/>
      <c r="AC64" s="285"/>
      <c r="AD64" s="285"/>
      <c r="AE64" s="285"/>
      <c r="AF64" s="285"/>
      <c r="AG64" s="134"/>
      <c r="AH64" s="134"/>
      <c r="AI64" s="134"/>
      <c r="AJ64" s="134"/>
      <c r="AK64" s="134"/>
      <c r="AL64" s="285"/>
      <c r="AM64" s="285"/>
      <c r="AN64" s="285"/>
      <c r="AO64" s="285"/>
      <c r="AP64" s="285"/>
      <c r="AR64" s="309"/>
    </row>
    <row r="65" spans="1:44" hidden="1">
      <c r="A65" s="287" t="s">
        <v>128</v>
      </c>
      <c r="C65" s="304">
        <v>14372.590194620605</v>
      </c>
      <c r="D65" s="118"/>
      <c r="E65" s="285"/>
      <c r="F65" s="322">
        <v>2323.2050877783413</v>
      </c>
      <c r="G65" s="118"/>
      <c r="H65" s="285"/>
      <c r="I65" s="322">
        <v>2323.2050877783413</v>
      </c>
      <c r="J65" s="322"/>
      <c r="K65" s="118"/>
      <c r="L65" s="285"/>
      <c r="M65" s="322" t="e">
        <f>M26/I26*I65</f>
        <v>#DIV/0!</v>
      </c>
      <c r="N65" s="322"/>
      <c r="O65" s="118"/>
      <c r="P65" s="285"/>
      <c r="Q65" s="322" t="e">
        <f>Q26/I26*I65</f>
        <v>#DIV/0!</v>
      </c>
      <c r="R65" s="322"/>
      <c r="S65" s="118"/>
      <c r="T65" s="285"/>
      <c r="U65" s="322" t="e">
        <f>U26/I26*I65</f>
        <v>#DIV/0!</v>
      </c>
      <c r="V65" s="341"/>
      <c r="W65" s="141"/>
      <c r="X65" s="134"/>
      <c r="Y65" s="134"/>
      <c r="Z65" s="134"/>
      <c r="AA65" s="134"/>
      <c r="AB65" s="138"/>
      <c r="AC65" s="138"/>
      <c r="AD65" s="138"/>
      <c r="AE65" s="138"/>
      <c r="AF65" s="136"/>
      <c r="AG65" s="134"/>
      <c r="AH65" s="134"/>
      <c r="AI65" s="134"/>
      <c r="AJ65" s="134"/>
      <c r="AK65" s="134"/>
      <c r="AL65" s="285"/>
      <c r="AM65" s="285"/>
      <c r="AN65" s="285"/>
      <c r="AO65" s="285"/>
      <c r="AP65" s="285"/>
      <c r="AR65" s="309"/>
    </row>
    <row r="66" spans="1:44" ht="16.5" hidden="1" thickBot="1">
      <c r="A66" s="287" t="s">
        <v>11</v>
      </c>
      <c r="C66" s="327">
        <v>2098228.5901946207</v>
      </c>
      <c r="D66" s="328"/>
      <c r="E66" s="329"/>
      <c r="F66" s="329">
        <v>301225.17368543107</v>
      </c>
      <c r="G66" s="328"/>
      <c r="H66" s="329"/>
      <c r="I66" s="329">
        <v>308280.76626177202</v>
      </c>
      <c r="J66" s="324"/>
      <c r="K66" s="328"/>
      <c r="L66" s="329"/>
      <c r="M66" s="329" t="e">
        <f>M64+M65</f>
        <v>#DIV/0!</v>
      </c>
      <c r="N66" s="328"/>
      <c r="O66" s="328"/>
      <c r="P66" s="329"/>
      <c r="Q66" s="329" t="e">
        <f>Q64+Q65</f>
        <v>#DIV/0!</v>
      </c>
      <c r="R66" s="328"/>
      <c r="S66" s="328"/>
      <c r="T66" s="329"/>
      <c r="U66" s="329" t="e">
        <f>U64+U65</f>
        <v>#DIV/0!</v>
      </c>
      <c r="V66" s="342"/>
      <c r="W66" s="343"/>
      <c r="X66" s="134"/>
      <c r="Y66" s="134"/>
      <c r="Z66" s="134"/>
      <c r="AA66" s="134"/>
      <c r="AB66" s="134"/>
      <c r="AC66" s="134"/>
      <c r="AD66" s="134"/>
      <c r="AE66" s="134"/>
      <c r="AF66" s="134"/>
      <c r="AG66" s="134"/>
      <c r="AH66" s="134"/>
      <c r="AI66" s="134"/>
      <c r="AJ66" s="134"/>
      <c r="AK66" s="134"/>
      <c r="AL66" s="285"/>
      <c r="AM66" s="285"/>
      <c r="AN66" s="285"/>
      <c r="AO66" s="285"/>
      <c r="AP66" s="285"/>
      <c r="AR66" s="309"/>
    </row>
    <row r="67" spans="1:44" hidden="1">
      <c r="C67" s="336"/>
      <c r="D67" s="325" t="s">
        <v>10</v>
      </c>
      <c r="E67" s="336"/>
      <c r="F67" s="303"/>
      <c r="G67" s="337" t="s">
        <v>10</v>
      </c>
      <c r="H67" s="336"/>
      <c r="I67" s="305" t="s">
        <v>10</v>
      </c>
      <c r="J67" s="305"/>
      <c r="K67" s="337" t="s">
        <v>10</v>
      </c>
      <c r="L67" s="336"/>
      <c r="M67" s="305" t="s">
        <v>10</v>
      </c>
      <c r="N67" s="305"/>
      <c r="O67" s="337" t="s">
        <v>10</v>
      </c>
      <c r="P67" s="336"/>
      <c r="Q67" s="305" t="s">
        <v>10</v>
      </c>
      <c r="R67" s="305"/>
      <c r="S67" s="337" t="s">
        <v>10</v>
      </c>
      <c r="T67" s="336"/>
      <c r="U67" s="305" t="s">
        <v>10</v>
      </c>
      <c r="V67" s="285"/>
      <c r="W67" s="286"/>
      <c r="X67" s="286"/>
      <c r="Y67" s="286"/>
      <c r="Z67" s="285"/>
      <c r="AA67" s="285"/>
      <c r="AB67" s="285"/>
      <c r="AC67" s="285"/>
      <c r="AD67" s="285"/>
      <c r="AE67" s="285"/>
      <c r="AF67" s="285"/>
      <c r="AG67" s="285"/>
      <c r="AH67" s="285"/>
      <c r="AI67" s="285"/>
      <c r="AJ67" s="285"/>
      <c r="AK67" s="285"/>
      <c r="AL67" s="285"/>
      <c r="AM67" s="285"/>
      <c r="AN67" s="285"/>
      <c r="AO67" s="285"/>
      <c r="AP67" s="285"/>
      <c r="AR67" s="309"/>
    </row>
    <row r="68" spans="1:44" hidden="1">
      <c r="A68" s="302" t="s">
        <v>114</v>
      </c>
      <c r="F68" s="303"/>
      <c r="V68" s="285"/>
      <c r="W68" s="286"/>
      <c r="X68" s="286"/>
      <c r="Y68" s="286"/>
      <c r="Z68" s="285"/>
      <c r="AA68" s="285"/>
      <c r="AB68" s="285"/>
      <c r="AC68" s="285"/>
      <c r="AD68" s="285"/>
      <c r="AE68" s="285"/>
      <c r="AF68" s="285"/>
      <c r="AG68" s="285"/>
      <c r="AH68" s="285"/>
      <c r="AI68" s="285"/>
      <c r="AJ68" s="285"/>
      <c r="AK68" s="285"/>
      <c r="AL68" s="285"/>
      <c r="AM68" s="285"/>
      <c r="AN68" s="285"/>
      <c r="AO68" s="285"/>
      <c r="AP68" s="285"/>
      <c r="AR68" s="309"/>
    </row>
    <row r="69" spans="1:44" hidden="1">
      <c r="A69" s="287" t="s">
        <v>133</v>
      </c>
      <c r="F69" s="303"/>
      <c r="V69" s="134"/>
      <c r="W69" s="134"/>
      <c r="X69" s="134"/>
      <c r="Y69" s="134"/>
      <c r="Z69" s="134"/>
      <c r="AA69" s="134"/>
      <c r="AB69" s="134"/>
      <c r="AC69" s="134"/>
      <c r="AD69" s="134"/>
      <c r="AE69" s="134"/>
      <c r="AF69" s="134"/>
      <c r="AG69" s="134"/>
      <c r="AH69" s="134"/>
      <c r="AI69" s="134"/>
      <c r="AJ69" s="134"/>
      <c r="AK69" s="134"/>
      <c r="AL69" s="285"/>
      <c r="AM69" s="285"/>
      <c r="AN69" s="285"/>
      <c r="AO69" s="285"/>
      <c r="AP69" s="285"/>
      <c r="AR69" s="309"/>
    </row>
    <row r="70" spans="1:44" hidden="1">
      <c r="F70" s="303"/>
      <c r="V70" s="134"/>
      <c r="W70" s="134"/>
      <c r="X70" s="134"/>
      <c r="Y70" s="134"/>
      <c r="Z70" s="134"/>
      <c r="AA70" s="134"/>
      <c r="AB70" s="134"/>
      <c r="AC70" s="134"/>
      <c r="AD70" s="134"/>
      <c r="AE70" s="134"/>
      <c r="AF70" s="134"/>
      <c r="AG70" s="134"/>
      <c r="AH70" s="134"/>
      <c r="AI70" s="134"/>
      <c r="AJ70" s="134"/>
      <c r="AK70" s="134"/>
      <c r="AL70" s="285"/>
      <c r="AM70" s="285"/>
      <c r="AN70" s="285"/>
      <c r="AO70" s="285"/>
      <c r="AP70" s="285"/>
      <c r="AR70" s="309"/>
    </row>
    <row r="71" spans="1:44" hidden="1">
      <c r="A71" s="287" t="s">
        <v>116</v>
      </c>
      <c r="F71" s="303"/>
      <c r="V71" s="134"/>
      <c r="W71" s="134"/>
      <c r="X71" s="286"/>
      <c r="Y71" s="286"/>
      <c r="Z71" s="340"/>
      <c r="AA71" s="340"/>
      <c r="AB71" s="135"/>
      <c r="AC71" s="135"/>
      <c r="AD71" s="135"/>
      <c r="AE71" s="135"/>
      <c r="AF71" s="136"/>
      <c r="AG71" s="137"/>
      <c r="AH71" s="134"/>
      <c r="AI71" s="134"/>
      <c r="AJ71" s="134"/>
      <c r="AK71" s="134"/>
      <c r="AL71" s="285"/>
      <c r="AM71" s="285"/>
      <c r="AN71" s="285"/>
      <c r="AO71" s="285"/>
      <c r="AP71" s="285"/>
      <c r="AR71" s="309"/>
    </row>
    <row r="72" spans="1:44" hidden="1">
      <c r="A72" s="287" t="s">
        <v>117</v>
      </c>
      <c r="C72" s="304">
        <v>604.99709761288204</v>
      </c>
      <c r="D72" s="112">
        <v>10.98</v>
      </c>
      <c r="F72" s="305">
        <v>6642.8681317894452</v>
      </c>
      <c r="G72" s="112">
        <v>11.24</v>
      </c>
      <c r="I72" s="305">
        <v>6800.1673771687947</v>
      </c>
      <c r="J72" s="305"/>
      <c r="K72" s="112" t="e">
        <f>K15</f>
        <v>#DIV/0!</v>
      </c>
      <c r="M72" s="305" t="e">
        <f t="shared" ref="M72:M74" si="6">(K72*$C72)</f>
        <v>#DIV/0!</v>
      </c>
      <c r="N72" s="305"/>
      <c r="O72" s="112" t="e">
        <f>O15</f>
        <v>#DIV/0!</v>
      </c>
      <c r="Q72" s="305" t="e">
        <f t="shared" ref="Q72:Q74" si="7">(O72*$C72)</f>
        <v>#DIV/0!</v>
      </c>
      <c r="R72" s="305"/>
      <c r="S72" s="112" t="e">
        <f>S15</f>
        <v>#DIV/0!</v>
      </c>
      <c r="U72" s="305" t="e">
        <f t="shared" ref="U72:U74" si="8">(S72*$C72)</f>
        <v>#DIV/0!</v>
      </c>
      <c r="V72" s="285"/>
      <c r="W72" s="136"/>
      <c r="X72" s="286"/>
      <c r="Y72" s="286"/>
      <c r="Z72" s="134"/>
      <c r="AA72" s="134"/>
      <c r="AB72" s="138"/>
      <c r="AC72" s="138"/>
      <c r="AD72" s="138"/>
      <c r="AE72" s="138"/>
      <c r="AF72" s="139"/>
      <c r="AG72" s="134"/>
      <c r="AH72" s="136"/>
      <c r="AI72" s="136"/>
      <c r="AJ72" s="140"/>
      <c r="AK72" s="136"/>
      <c r="AL72" s="285"/>
      <c r="AM72" s="285"/>
      <c r="AN72" s="285"/>
      <c r="AO72" s="285"/>
      <c r="AP72" s="285"/>
      <c r="AR72" s="309"/>
    </row>
    <row r="73" spans="1:44" hidden="1">
      <c r="A73" s="287" t="s">
        <v>118</v>
      </c>
      <c r="C73" s="304">
        <v>401.56488078949502</v>
      </c>
      <c r="D73" s="112">
        <v>20.88</v>
      </c>
      <c r="F73" s="305">
        <v>8384.6747108846557</v>
      </c>
      <c r="G73" s="112">
        <v>21.369999999999997</v>
      </c>
      <c r="I73" s="305">
        <v>8581.4415024715072</v>
      </c>
      <c r="J73" s="305"/>
      <c r="K73" s="112" t="e">
        <f>K16</f>
        <v>#DIV/0!</v>
      </c>
      <c r="M73" s="305" t="e">
        <f t="shared" si="6"/>
        <v>#DIV/0!</v>
      </c>
      <c r="N73" s="305"/>
      <c r="O73" s="112" t="e">
        <f>O16</f>
        <v>#DIV/0!</v>
      </c>
      <c r="Q73" s="305" t="e">
        <f t="shared" si="7"/>
        <v>#DIV/0!</v>
      </c>
      <c r="R73" s="305"/>
      <c r="S73" s="112" t="e">
        <f>S16</f>
        <v>#DIV/0!</v>
      </c>
      <c r="U73" s="305" t="e">
        <f t="shared" si="8"/>
        <v>#DIV/0!</v>
      </c>
      <c r="V73" s="285"/>
      <c r="W73" s="136"/>
      <c r="X73" s="286"/>
      <c r="Y73" s="286"/>
      <c r="Z73" s="285"/>
      <c r="AA73" s="285"/>
      <c r="AB73" s="141"/>
      <c r="AC73" s="141"/>
      <c r="AD73" s="141"/>
      <c r="AE73" s="141"/>
      <c r="AF73" s="134"/>
      <c r="AG73" s="134"/>
      <c r="AH73" s="136"/>
      <c r="AI73" s="136"/>
      <c r="AJ73" s="140"/>
      <c r="AK73" s="136"/>
      <c r="AL73" s="285"/>
      <c r="AM73" s="285"/>
      <c r="AN73" s="285"/>
      <c r="AO73" s="285"/>
      <c r="AP73" s="285"/>
      <c r="AR73" s="309"/>
    </row>
    <row r="74" spans="1:44" hidden="1">
      <c r="A74" s="287" t="s">
        <v>119</v>
      </c>
      <c r="C74" s="304">
        <v>37.033422524669703</v>
      </c>
      <c r="D74" s="112">
        <v>43.21</v>
      </c>
      <c r="F74" s="305">
        <v>1600.2141872909779</v>
      </c>
      <c r="G74" s="112">
        <v>44.25</v>
      </c>
      <c r="I74" s="305">
        <v>1638.7289467166343</v>
      </c>
      <c r="J74" s="305"/>
      <c r="K74" s="112" t="e">
        <f>K17</f>
        <v>#DIV/0!</v>
      </c>
      <c r="M74" s="305" t="e">
        <f t="shared" si="6"/>
        <v>#DIV/0!</v>
      </c>
      <c r="N74" s="305"/>
      <c r="O74" s="112" t="e">
        <f>O17</f>
        <v>#DIV/0!</v>
      </c>
      <c r="Q74" s="305" t="e">
        <f t="shared" si="7"/>
        <v>#DIV/0!</v>
      </c>
      <c r="R74" s="305"/>
      <c r="S74" s="112" t="e">
        <f>S17</f>
        <v>#DIV/0!</v>
      </c>
      <c r="U74" s="305" t="e">
        <f t="shared" si="8"/>
        <v>#DIV/0!</v>
      </c>
      <c r="V74" s="285"/>
      <c r="W74" s="136"/>
      <c r="X74" s="286"/>
      <c r="Y74" s="286"/>
      <c r="Z74" s="285"/>
      <c r="AA74" s="285"/>
      <c r="AB74" s="141"/>
      <c r="AC74" s="141"/>
      <c r="AD74" s="141"/>
      <c r="AE74" s="141"/>
      <c r="AF74" s="134"/>
      <c r="AG74" s="134"/>
      <c r="AH74" s="136"/>
      <c r="AI74" s="136"/>
      <c r="AJ74" s="140"/>
      <c r="AK74" s="136"/>
      <c r="AL74" s="285"/>
      <c r="AM74" s="285"/>
      <c r="AN74" s="285"/>
      <c r="AO74" s="285"/>
      <c r="AP74" s="285"/>
      <c r="AR74" s="309"/>
    </row>
    <row r="75" spans="1:44" hidden="1">
      <c r="A75" s="287" t="s">
        <v>120</v>
      </c>
      <c r="C75" s="304"/>
      <c r="D75" s="112"/>
      <c r="F75" s="305"/>
      <c r="G75" s="112"/>
      <c r="I75" s="305"/>
      <c r="J75" s="305"/>
      <c r="K75" s="112"/>
      <c r="M75" s="305"/>
      <c r="N75" s="305"/>
      <c r="O75" s="112"/>
      <c r="Q75" s="305"/>
      <c r="R75" s="305"/>
      <c r="S75" s="112"/>
      <c r="U75" s="305"/>
      <c r="V75" s="285"/>
      <c r="W75" s="136"/>
      <c r="X75" s="286"/>
      <c r="Y75" s="286"/>
      <c r="Z75" s="285"/>
      <c r="AA75" s="285"/>
      <c r="AB75" s="141"/>
      <c r="AC75" s="141"/>
      <c r="AD75" s="141"/>
      <c r="AE75" s="141"/>
      <c r="AF75" s="134"/>
      <c r="AG75" s="134"/>
      <c r="AH75" s="136"/>
      <c r="AI75" s="136"/>
      <c r="AJ75" s="140"/>
      <c r="AK75" s="136"/>
      <c r="AL75" s="285"/>
      <c r="AM75" s="285"/>
      <c r="AN75" s="285"/>
      <c r="AO75" s="285"/>
      <c r="AP75" s="285"/>
      <c r="AR75" s="309"/>
    </row>
    <row r="76" spans="1:44" hidden="1">
      <c r="A76" s="287" t="s">
        <v>121</v>
      </c>
      <c r="C76" s="304">
        <v>12</v>
      </c>
      <c r="D76" s="112">
        <v>12.48</v>
      </c>
      <c r="F76" s="305">
        <v>149.76</v>
      </c>
      <c r="G76" s="112">
        <v>12.77</v>
      </c>
      <c r="I76" s="305">
        <v>153.24</v>
      </c>
      <c r="J76" s="305"/>
      <c r="K76" s="112" t="e">
        <f>K19</f>
        <v>#DIV/0!</v>
      </c>
      <c r="M76" s="305" t="e">
        <f t="shared" ref="M76:M79" si="9">(K76*$C76)</f>
        <v>#DIV/0!</v>
      </c>
      <c r="N76" s="305"/>
      <c r="O76" s="112" t="e">
        <f>O19</f>
        <v>#DIV/0!</v>
      </c>
      <c r="Q76" s="305" t="e">
        <f t="shared" ref="Q76:Q79" si="10">(O76*$C76)</f>
        <v>#DIV/0!</v>
      </c>
      <c r="R76" s="305"/>
      <c r="S76" s="112" t="e">
        <f>S19</f>
        <v>#DIV/0!</v>
      </c>
      <c r="U76" s="305" t="e">
        <f t="shared" ref="U76:U79" si="11">(S76*$C76)</f>
        <v>#DIV/0!</v>
      </c>
      <c r="V76" s="285"/>
      <c r="W76" s="136"/>
      <c r="X76" s="286"/>
      <c r="Y76" s="286"/>
      <c r="Z76" s="285"/>
      <c r="AA76" s="285"/>
      <c r="AB76" s="141"/>
      <c r="AC76" s="141"/>
      <c r="AD76" s="141"/>
      <c r="AE76" s="141"/>
      <c r="AF76" s="134"/>
      <c r="AG76" s="134"/>
      <c r="AH76" s="136"/>
      <c r="AI76" s="136"/>
      <c r="AJ76" s="140"/>
      <c r="AK76" s="136"/>
      <c r="AL76" s="285"/>
      <c r="AM76" s="285"/>
      <c r="AN76" s="285"/>
      <c r="AO76" s="285"/>
      <c r="AP76" s="285"/>
      <c r="AR76" s="309"/>
    </row>
    <row r="77" spans="1:44" hidden="1">
      <c r="A77" s="287" t="s">
        <v>122</v>
      </c>
      <c r="C77" s="304">
        <v>96.000818853397803</v>
      </c>
      <c r="D77" s="112">
        <v>18.329999999999998</v>
      </c>
      <c r="F77" s="305">
        <v>1759.6950095827815</v>
      </c>
      <c r="G77" s="112">
        <v>18.759999999999998</v>
      </c>
      <c r="I77" s="305">
        <v>1800.9753616897426</v>
      </c>
      <c r="J77" s="305"/>
      <c r="K77" s="112" t="e">
        <f>K20</f>
        <v>#DIV/0!</v>
      </c>
      <c r="M77" s="305" t="e">
        <f t="shared" si="9"/>
        <v>#DIV/0!</v>
      </c>
      <c r="N77" s="305"/>
      <c r="O77" s="112" t="e">
        <f>O20</f>
        <v>#DIV/0!</v>
      </c>
      <c r="Q77" s="305" t="e">
        <f t="shared" si="10"/>
        <v>#DIV/0!</v>
      </c>
      <c r="R77" s="305"/>
      <c r="S77" s="112" t="e">
        <f>S20</f>
        <v>#DIV/0!</v>
      </c>
      <c r="U77" s="305" t="e">
        <f t="shared" si="11"/>
        <v>#DIV/0!</v>
      </c>
      <c r="V77" s="285"/>
      <c r="W77" s="136"/>
      <c r="X77" s="286"/>
      <c r="Y77" s="286"/>
      <c r="Z77" s="285"/>
      <c r="AA77" s="285"/>
      <c r="AB77" s="141"/>
      <c r="AC77" s="141"/>
      <c r="AD77" s="141"/>
      <c r="AE77" s="141"/>
      <c r="AF77" s="134"/>
      <c r="AG77" s="134"/>
      <c r="AH77" s="136"/>
      <c r="AI77" s="136"/>
      <c r="AJ77" s="140"/>
      <c r="AK77" s="136"/>
      <c r="AL77" s="285"/>
      <c r="AM77" s="285"/>
      <c r="AN77" s="285"/>
      <c r="AO77" s="285"/>
      <c r="AP77" s="285"/>
      <c r="AR77" s="309"/>
    </row>
    <row r="78" spans="1:44" hidden="1">
      <c r="A78" s="287" t="s">
        <v>123</v>
      </c>
      <c r="C78" s="304">
        <v>2.0666895840495001</v>
      </c>
      <c r="D78" s="112">
        <v>29.57</v>
      </c>
      <c r="F78" s="305">
        <v>61.11201100034372</v>
      </c>
      <c r="G78" s="112">
        <v>30.28</v>
      </c>
      <c r="I78" s="305">
        <v>62.579360605018863</v>
      </c>
      <c r="J78" s="305"/>
      <c r="K78" s="112" t="e">
        <f>K21</f>
        <v>#DIV/0!</v>
      </c>
      <c r="M78" s="305" t="e">
        <f t="shared" si="9"/>
        <v>#DIV/0!</v>
      </c>
      <c r="N78" s="305"/>
      <c r="O78" s="112" t="e">
        <f>O21</f>
        <v>#DIV/0!</v>
      </c>
      <c r="Q78" s="305" t="e">
        <f t="shared" si="10"/>
        <v>#DIV/0!</v>
      </c>
      <c r="R78" s="305"/>
      <c r="S78" s="112" t="e">
        <f>S21</f>
        <v>#DIV/0!</v>
      </c>
      <c r="U78" s="305" t="e">
        <f t="shared" si="11"/>
        <v>#DIV/0!</v>
      </c>
      <c r="V78" s="285"/>
      <c r="W78" s="136"/>
      <c r="X78" s="286"/>
      <c r="Y78" s="286"/>
      <c r="Z78" s="285"/>
      <c r="AA78" s="285"/>
      <c r="AB78" s="141"/>
      <c r="AC78" s="141"/>
      <c r="AD78" s="141"/>
      <c r="AE78" s="141"/>
      <c r="AF78" s="134"/>
      <c r="AG78" s="134"/>
      <c r="AH78" s="136"/>
      <c r="AI78" s="136"/>
      <c r="AJ78" s="140"/>
      <c r="AK78" s="136"/>
      <c r="AL78" s="285"/>
      <c r="AM78" s="285"/>
      <c r="AN78" s="285"/>
      <c r="AO78" s="285"/>
      <c r="AP78" s="285"/>
      <c r="AR78" s="309"/>
    </row>
    <row r="79" spans="1:44" hidden="1">
      <c r="A79" s="287" t="s">
        <v>124</v>
      </c>
      <c r="C79" s="304">
        <v>131.99965205054301</v>
      </c>
      <c r="D79" s="112">
        <v>1</v>
      </c>
      <c r="E79" s="285"/>
      <c r="F79" s="305">
        <v>131.99965205054301</v>
      </c>
      <c r="G79" s="118">
        <v>1</v>
      </c>
      <c r="H79" s="285"/>
      <c r="I79" s="305">
        <v>131.99965205054301</v>
      </c>
      <c r="J79" s="305"/>
      <c r="K79" s="112">
        <f>K22</f>
        <v>1</v>
      </c>
      <c r="L79" s="285"/>
      <c r="M79" s="305">
        <f t="shared" si="9"/>
        <v>131.99965205054301</v>
      </c>
      <c r="N79" s="305"/>
      <c r="O79" s="112" t="str">
        <f>O22</f>
        <v xml:space="preserve"> </v>
      </c>
      <c r="P79" s="285"/>
      <c r="Q79" s="305" t="e">
        <f t="shared" si="10"/>
        <v>#VALUE!</v>
      </c>
      <c r="R79" s="305"/>
      <c r="S79" s="112" t="str">
        <f>S22</f>
        <v xml:space="preserve"> </v>
      </c>
      <c r="T79" s="285"/>
      <c r="U79" s="305" t="e">
        <f t="shared" si="11"/>
        <v>#VALUE!</v>
      </c>
      <c r="V79" s="134"/>
      <c r="W79" s="136"/>
      <c r="X79" s="286"/>
      <c r="Y79" s="286"/>
      <c r="Z79" s="285"/>
      <c r="AA79" s="285"/>
      <c r="AB79" s="134"/>
      <c r="AC79" s="134"/>
      <c r="AD79" s="134"/>
      <c r="AE79" s="134"/>
      <c r="AF79" s="134"/>
      <c r="AG79" s="134"/>
      <c r="AH79" s="136"/>
      <c r="AI79" s="136"/>
      <c r="AJ79" s="136"/>
      <c r="AK79" s="136"/>
      <c r="AL79" s="285"/>
      <c r="AM79" s="285"/>
      <c r="AN79" s="285"/>
      <c r="AO79" s="285"/>
      <c r="AP79" s="285"/>
      <c r="AR79" s="309"/>
    </row>
    <row r="80" spans="1:44" s="120" customFormat="1" hidden="1">
      <c r="A80" s="119" t="s">
        <v>131</v>
      </c>
      <c r="C80" s="121">
        <v>140168</v>
      </c>
      <c r="D80" s="112">
        <v>0</v>
      </c>
      <c r="E80" s="122"/>
      <c r="F80" s="123"/>
      <c r="G80" s="314">
        <v>0</v>
      </c>
      <c r="H80" s="315" t="s">
        <v>144</v>
      </c>
      <c r="I80" s="123">
        <v>0</v>
      </c>
      <c r="J80" s="123"/>
      <c r="K80" s="314" t="str">
        <f>K23</f>
        <v xml:space="preserve"> </v>
      </c>
      <c r="L80" s="315" t="s">
        <v>144</v>
      </c>
      <c r="M80" s="123" t="e">
        <f>K80*#REF!/100</f>
        <v>#VALUE!</v>
      </c>
      <c r="N80" s="123"/>
      <c r="O80" s="314" t="str">
        <f>O23</f>
        <v xml:space="preserve"> </v>
      </c>
      <c r="P80" s="315" t="s">
        <v>144</v>
      </c>
      <c r="Q80" s="123" t="e">
        <f>O80*G80/100</f>
        <v>#VALUE!</v>
      </c>
      <c r="R80" s="123"/>
      <c r="S80" s="314">
        <f>S23</f>
        <v>0</v>
      </c>
      <c r="T80" s="315" t="s">
        <v>144</v>
      </c>
      <c r="U80" s="123">
        <f>S80*C80/100</f>
        <v>0</v>
      </c>
      <c r="V80" s="122"/>
      <c r="W80" s="311"/>
      <c r="X80" s="122"/>
      <c r="Y80" s="122"/>
      <c r="Z80" s="317"/>
      <c r="AA80" s="318"/>
      <c r="AF80" s="122"/>
      <c r="AG80" s="122"/>
      <c r="AH80" s="122"/>
      <c r="AI80" s="122"/>
      <c r="AJ80" s="122"/>
      <c r="AK80" s="122"/>
      <c r="AL80" s="122"/>
      <c r="AM80" s="122"/>
      <c r="AN80" s="122"/>
      <c r="AO80" s="122"/>
      <c r="AP80" s="122"/>
      <c r="AR80" s="124"/>
    </row>
    <row r="81" spans="1:44" hidden="1">
      <c r="A81" s="287" t="s">
        <v>126</v>
      </c>
      <c r="C81" s="304">
        <v>641</v>
      </c>
      <c r="D81" s="112"/>
      <c r="F81" s="305"/>
      <c r="G81" s="112"/>
      <c r="I81" s="305"/>
      <c r="J81" s="305"/>
      <c r="K81" s="112"/>
      <c r="M81" s="305"/>
      <c r="N81" s="305"/>
      <c r="O81" s="112"/>
      <c r="Q81" s="305"/>
      <c r="R81" s="305"/>
      <c r="S81" s="112"/>
      <c r="U81" s="305"/>
      <c r="V81" s="134"/>
      <c r="W81" s="134"/>
      <c r="X81" s="134"/>
      <c r="Y81" s="134"/>
      <c r="Z81" s="134"/>
      <c r="AA81" s="134"/>
      <c r="AB81" s="134"/>
      <c r="AC81" s="134"/>
      <c r="AD81" s="134"/>
      <c r="AE81" s="134"/>
      <c r="AF81" s="134"/>
      <c r="AG81" s="134"/>
      <c r="AH81" s="142"/>
      <c r="AI81" s="134"/>
      <c r="AJ81" s="134"/>
      <c r="AK81" s="134"/>
      <c r="AL81" s="285"/>
      <c r="AM81" s="285"/>
      <c r="AN81" s="285"/>
      <c r="AO81" s="285"/>
      <c r="AP81" s="285"/>
      <c r="AR81" s="309"/>
    </row>
    <row r="82" spans="1:44" hidden="1">
      <c r="A82" s="287" t="s">
        <v>127</v>
      </c>
      <c r="C82" s="304">
        <v>140168</v>
      </c>
      <c r="D82" s="118"/>
      <c r="E82" s="285"/>
      <c r="F82" s="322">
        <v>18730.323702598747</v>
      </c>
      <c r="G82" s="118"/>
      <c r="H82" s="285"/>
      <c r="I82" s="322">
        <v>19169.132200702243</v>
      </c>
      <c r="J82" s="322"/>
      <c r="K82" s="118"/>
      <c r="L82" s="285"/>
      <c r="M82" s="322" t="e">
        <f>SUM(M72:M80)</f>
        <v>#DIV/0!</v>
      </c>
      <c r="N82" s="322"/>
      <c r="O82" s="118"/>
      <c r="P82" s="285"/>
      <c r="Q82" s="322" t="e">
        <f>SUM(Q72:Q80)</f>
        <v>#DIV/0!</v>
      </c>
      <c r="R82" s="322"/>
      <c r="S82" s="118"/>
      <c r="T82" s="285"/>
      <c r="U82" s="322" t="e">
        <f>SUM(U72:U80)</f>
        <v>#DIV/0!</v>
      </c>
      <c r="V82" s="134"/>
      <c r="W82" s="141"/>
      <c r="X82" s="134"/>
      <c r="Y82" s="134"/>
      <c r="Z82" s="285"/>
      <c r="AA82" s="285"/>
      <c r="AB82" s="285"/>
      <c r="AC82" s="285"/>
      <c r="AD82" s="285"/>
      <c r="AE82" s="285"/>
      <c r="AF82" s="285"/>
      <c r="AG82" s="134"/>
      <c r="AH82" s="134"/>
      <c r="AI82" s="134"/>
      <c r="AJ82" s="134"/>
      <c r="AK82" s="134"/>
      <c r="AL82" s="285"/>
      <c r="AM82" s="285"/>
      <c r="AN82" s="285"/>
      <c r="AO82" s="285"/>
      <c r="AP82" s="285"/>
      <c r="AR82" s="309"/>
    </row>
    <row r="83" spans="1:44" hidden="1">
      <c r="A83" s="287" t="s">
        <v>128</v>
      </c>
      <c r="C83" s="304">
        <v>435.81097248984889</v>
      </c>
      <c r="D83" s="118"/>
      <c r="E83" s="285"/>
      <c r="F83" s="322">
        <v>59.072572994694113</v>
      </c>
      <c r="G83" s="118"/>
      <c r="H83" s="285"/>
      <c r="I83" s="322">
        <v>59.072572994694113</v>
      </c>
      <c r="J83" s="322"/>
      <c r="K83" s="118"/>
      <c r="L83" s="285"/>
      <c r="M83" s="322" t="e">
        <f>M26/I26*I83</f>
        <v>#DIV/0!</v>
      </c>
      <c r="N83" s="322"/>
      <c r="O83" s="118"/>
      <c r="P83" s="285"/>
      <c r="Q83" s="322" t="e">
        <f>Q26/I26*I83</f>
        <v>#DIV/0!</v>
      </c>
      <c r="R83" s="322"/>
      <c r="S83" s="118"/>
      <c r="T83" s="285"/>
      <c r="U83" s="322" t="e">
        <f>U26/I26*I83</f>
        <v>#DIV/0!</v>
      </c>
      <c r="V83" s="341"/>
      <c r="W83" s="141"/>
      <c r="X83" s="134"/>
      <c r="Y83" s="134"/>
      <c r="Z83" s="134"/>
      <c r="AA83" s="134"/>
      <c r="AB83" s="138"/>
      <c r="AC83" s="138"/>
      <c r="AD83" s="138"/>
      <c r="AE83" s="138"/>
      <c r="AF83" s="136"/>
      <c r="AG83" s="134"/>
      <c r="AH83" s="134"/>
      <c r="AI83" s="134"/>
      <c r="AJ83" s="134"/>
      <c r="AK83" s="134"/>
      <c r="AL83" s="285"/>
      <c r="AM83" s="285"/>
      <c r="AN83" s="285"/>
      <c r="AO83" s="285"/>
      <c r="AP83" s="285"/>
      <c r="AR83" s="309"/>
    </row>
    <row r="84" spans="1:44" ht="16.5" hidden="1" thickBot="1">
      <c r="A84" s="287" t="s">
        <v>11</v>
      </c>
      <c r="C84" s="327">
        <v>140603.81097248985</v>
      </c>
      <c r="D84" s="328"/>
      <c r="E84" s="329"/>
      <c r="F84" s="329">
        <v>18789.396275593441</v>
      </c>
      <c r="G84" s="328"/>
      <c r="H84" s="329"/>
      <c r="I84" s="329">
        <v>19228.204773696936</v>
      </c>
      <c r="J84" s="324"/>
      <c r="K84" s="328"/>
      <c r="L84" s="329"/>
      <c r="M84" s="329" t="e">
        <f>M82+M83</f>
        <v>#DIV/0!</v>
      </c>
      <c r="N84" s="328"/>
      <c r="O84" s="328"/>
      <c r="P84" s="329"/>
      <c r="Q84" s="329" t="e">
        <f>Q82+Q83</f>
        <v>#DIV/0!</v>
      </c>
      <c r="R84" s="328"/>
      <c r="S84" s="328"/>
      <c r="T84" s="329"/>
      <c r="U84" s="329" t="e">
        <f>U82+U83</f>
        <v>#DIV/0!</v>
      </c>
      <c r="V84" s="342"/>
      <c r="W84" s="343"/>
      <c r="X84" s="134"/>
      <c r="Y84" s="134"/>
      <c r="Z84" s="134"/>
      <c r="AA84" s="134"/>
      <c r="AB84" s="134"/>
      <c r="AC84" s="134"/>
      <c r="AD84" s="134"/>
      <c r="AE84" s="134"/>
      <c r="AF84" s="134"/>
      <c r="AG84" s="134"/>
      <c r="AH84" s="134"/>
      <c r="AI84" s="134"/>
      <c r="AJ84" s="134"/>
      <c r="AK84" s="134"/>
      <c r="AL84" s="285"/>
      <c r="AM84" s="285"/>
      <c r="AN84" s="285"/>
      <c r="AO84" s="285"/>
      <c r="AP84" s="285"/>
      <c r="AR84" s="309"/>
    </row>
    <row r="85" spans="1:44" hidden="1">
      <c r="C85" s="336"/>
      <c r="D85" s="325" t="s">
        <v>10</v>
      </c>
      <c r="E85" s="336"/>
      <c r="F85" s="303"/>
      <c r="G85" s="337" t="s">
        <v>10</v>
      </c>
      <c r="H85" s="336"/>
      <c r="I85" s="305" t="s">
        <v>10</v>
      </c>
      <c r="J85" s="305"/>
      <c r="K85" s="337" t="s">
        <v>10</v>
      </c>
      <c r="L85" s="336"/>
      <c r="M85" s="305" t="s">
        <v>10</v>
      </c>
      <c r="N85" s="305"/>
      <c r="O85" s="337" t="s">
        <v>10</v>
      </c>
      <c r="P85" s="336"/>
      <c r="Q85" s="305" t="s">
        <v>10</v>
      </c>
      <c r="R85" s="305"/>
      <c r="S85" s="337" t="s">
        <v>10</v>
      </c>
      <c r="T85" s="336"/>
      <c r="U85" s="305" t="s">
        <v>10</v>
      </c>
      <c r="V85" s="285"/>
      <c r="W85" s="286"/>
      <c r="X85" s="286"/>
      <c r="Y85" s="286"/>
      <c r="Z85" s="285"/>
      <c r="AA85" s="285"/>
      <c r="AB85" s="285"/>
      <c r="AC85" s="285"/>
      <c r="AD85" s="285"/>
      <c r="AE85" s="285"/>
      <c r="AF85" s="285"/>
      <c r="AG85" s="285"/>
      <c r="AH85" s="285"/>
      <c r="AI85" s="285"/>
      <c r="AJ85" s="285"/>
      <c r="AK85" s="285"/>
      <c r="AL85" s="285"/>
      <c r="AM85" s="285"/>
      <c r="AN85" s="285"/>
      <c r="AO85" s="285"/>
      <c r="AP85" s="285"/>
      <c r="AR85" s="309"/>
    </row>
    <row r="86" spans="1:44" hidden="1">
      <c r="A86" s="344" t="s">
        <v>134</v>
      </c>
      <c r="B86" s="337"/>
      <c r="C86" s="337"/>
      <c r="D86" s="345"/>
      <c r="E86" s="337"/>
      <c r="F86" s="337"/>
      <c r="G86" s="345"/>
      <c r="H86" s="337"/>
      <c r="I86" s="337"/>
      <c r="J86" s="337"/>
      <c r="K86" s="345"/>
      <c r="L86" s="337"/>
      <c r="M86" s="337"/>
      <c r="N86" s="337"/>
      <c r="O86" s="345"/>
      <c r="P86" s="337"/>
      <c r="Q86" s="337"/>
      <c r="R86" s="337"/>
      <c r="S86" s="345"/>
      <c r="T86" s="337"/>
      <c r="U86" s="337"/>
      <c r="V86" s="285"/>
      <c r="W86" s="286"/>
      <c r="X86" s="286"/>
      <c r="Y86" s="286"/>
      <c r="Z86" s="285"/>
      <c r="AA86" s="285"/>
      <c r="AB86" s="285"/>
      <c r="AC86" s="285"/>
      <c r="AD86" s="285"/>
      <c r="AE86" s="285"/>
      <c r="AF86" s="285"/>
      <c r="AG86" s="285"/>
      <c r="AH86" s="285"/>
      <c r="AI86" s="285"/>
      <c r="AJ86" s="285"/>
      <c r="AK86" s="285"/>
      <c r="AL86" s="285"/>
      <c r="AM86" s="285"/>
      <c r="AN86" s="285"/>
      <c r="AO86" s="285"/>
      <c r="AP86" s="285"/>
      <c r="AR86" s="309"/>
    </row>
    <row r="87" spans="1:44" hidden="1">
      <c r="A87" s="337" t="s">
        <v>138</v>
      </c>
      <c r="B87" s="337"/>
      <c r="C87" s="337"/>
      <c r="D87" s="345"/>
      <c r="E87" s="337"/>
      <c r="F87" s="337"/>
      <c r="G87" s="345"/>
      <c r="H87" s="337"/>
      <c r="I87" s="337"/>
      <c r="J87" s="337"/>
      <c r="K87" s="345"/>
      <c r="L87" s="337"/>
      <c r="M87" s="337"/>
      <c r="N87" s="337"/>
      <c r="O87" s="345"/>
      <c r="P87" s="337"/>
      <c r="Q87" s="337"/>
      <c r="R87" s="337"/>
      <c r="S87" s="345"/>
      <c r="T87" s="337"/>
      <c r="U87" s="337"/>
      <c r="V87" s="346"/>
      <c r="W87" s="286"/>
      <c r="X87" s="286"/>
      <c r="Y87" s="286"/>
      <c r="Z87" s="285"/>
      <c r="AA87" s="285"/>
      <c r="AB87" s="285"/>
      <c r="AC87" s="285"/>
      <c r="AD87" s="285"/>
      <c r="AE87" s="285"/>
      <c r="AF87" s="285"/>
      <c r="AG87" s="285"/>
      <c r="AH87" s="285"/>
      <c r="AI87" s="285"/>
      <c r="AJ87" s="285"/>
      <c r="AK87" s="285"/>
      <c r="AL87" s="285"/>
      <c r="AM87" s="285"/>
      <c r="AN87" s="285"/>
      <c r="AO87" s="285"/>
      <c r="AP87" s="285"/>
      <c r="AR87" s="309"/>
    </row>
    <row r="88" spans="1:44" hidden="1">
      <c r="A88" s="347"/>
      <c r="B88" s="337"/>
      <c r="C88" s="337"/>
      <c r="D88" s="345"/>
      <c r="E88" s="337"/>
      <c r="F88" s="337"/>
      <c r="G88" s="345"/>
      <c r="H88" s="337"/>
      <c r="I88" s="337"/>
      <c r="J88" s="337"/>
      <c r="K88" s="345"/>
      <c r="L88" s="337"/>
      <c r="M88" s="337"/>
      <c r="N88" s="337"/>
      <c r="O88" s="345"/>
      <c r="P88" s="337"/>
      <c r="Q88" s="337"/>
      <c r="R88" s="337"/>
      <c r="S88" s="345"/>
      <c r="T88" s="337"/>
      <c r="U88" s="337"/>
      <c r="V88" s="285"/>
      <c r="W88" s="286"/>
      <c r="X88" s="326"/>
      <c r="Y88" s="326"/>
      <c r="Z88" s="285"/>
      <c r="AA88" s="285"/>
      <c r="AB88" s="285"/>
      <c r="AC88" s="285"/>
      <c r="AD88" s="285"/>
      <c r="AE88" s="285"/>
      <c r="AF88" s="285"/>
      <c r="AG88" s="285"/>
      <c r="AH88" s="285"/>
      <c r="AI88" s="285"/>
      <c r="AJ88" s="285"/>
      <c r="AK88" s="285"/>
      <c r="AL88" s="285"/>
      <c r="AM88" s="285"/>
      <c r="AN88" s="285"/>
      <c r="AO88" s="285"/>
      <c r="AP88" s="285"/>
      <c r="AR88" s="309"/>
    </row>
    <row r="89" spans="1:44" hidden="1">
      <c r="A89" s="337" t="s">
        <v>141</v>
      </c>
      <c r="B89" s="337"/>
      <c r="C89" s="345">
        <v>1263103.7974192717</v>
      </c>
      <c r="D89" s="348">
        <v>7.75</v>
      </c>
      <c r="E89" s="337"/>
      <c r="F89" s="305">
        <v>9789055</v>
      </c>
      <c r="G89" s="348">
        <v>7.75</v>
      </c>
      <c r="H89" s="337"/>
      <c r="I89" s="305">
        <v>9789055</v>
      </c>
      <c r="J89" s="305"/>
      <c r="K89" s="348">
        <v>7.75</v>
      </c>
      <c r="L89" s="337"/>
      <c r="M89" s="305">
        <f>M108+M123+M138+M153</f>
        <v>9789054.4299993571</v>
      </c>
      <c r="N89" s="305"/>
      <c r="O89" s="348" t="s">
        <v>10</v>
      </c>
      <c r="P89" s="337"/>
      <c r="Q89" s="305" t="e">
        <f>O89*C89</f>
        <v>#VALUE!</v>
      </c>
      <c r="R89" s="305"/>
      <c r="S89" s="348" t="s">
        <v>10</v>
      </c>
      <c r="T89" s="337"/>
      <c r="U89" s="305" t="e">
        <f>S89*C89</f>
        <v>#VALUE!</v>
      </c>
      <c r="V89" s="285"/>
      <c r="W89" s="286"/>
      <c r="X89" s="332"/>
      <c r="Y89" s="349"/>
      <c r="Z89" s="285"/>
      <c r="AK89" s="285"/>
      <c r="AL89" s="285"/>
      <c r="AM89" s="285"/>
      <c r="AN89" s="285"/>
      <c r="AO89" s="285"/>
      <c r="AP89" s="285"/>
      <c r="AR89" s="309"/>
    </row>
    <row r="90" spans="1:44" hidden="1">
      <c r="A90" s="337" t="s">
        <v>143</v>
      </c>
      <c r="B90" s="337"/>
      <c r="C90" s="345">
        <v>706991944.07558155</v>
      </c>
      <c r="D90" s="350">
        <v>6.548</v>
      </c>
      <c r="E90" s="337" t="s">
        <v>144</v>
      </c>
      <c r="F90" s="305">
        <v>46293832</v>
      </c>
      <c r="G90" s="350">
        <v>6.7170000000000005</v>
      </c>
      <c r="H90" s="337" t="s">
        <v>144</v>
      </c>
      <c r="I90" s="305">
        <v>47488648</v>
      </c>
      <c r="J90" s="305"/>
      <c r="K90" s="350" t="e">
        <v>#DIV/0!</v>
      </c>
      <c r="L90" s="337" t="s">
        <v>144</v>
      </c>
      <c r="M90" s="305" t="e">
        <f>K90*C90/100</f>
        <v>#DIV/0!</v>
      </c>
      <c r="N90" s="337" t="s">
        <v>10</v>
      </c>
      <c r="O90" s="350" t="e">
        <v>#DIV/0!</v>
      </c>
      <c r="P90" s="337" t="s">
        <v>144</v>
      </c>
      <c r="Q90" s="305" t="e">
        <f>O90*C90/100</f>
        <v>#DIV/0!</v>
      </c>
      <c r="R90" s="305"/>
      <c r="S90" s="350" t="e">
        <v>#DIV/0!</v>
      </c>
      <c r="T90" s="337" t="s">
        <v>144</v>
      </c>
      <c r="U90" s="305" t="e">
        <f>(X104-U89-U92-U93-U94-U95-U96-U100)*I90/(I90+I91)</f>
        <v>#VALUE!</v>
      </c>
      <c r="V90" s="285"/>
      <c r="W90" s="351"/>
      <c r="X90" s="332"/>
      <c r="Y90" s="352"/>
      <c r="Z90" s="352"/>
      <c r="AB90" s="163"/>
      <c r="AD90" s="309"/>
      <c r="AE90" s="309"/>
      <c r="AF90" s="163"/>
      <c r="AK90" s="285"/>
      <c r="AL90" s="285"/>
      <c r="AM90" s="285"/>
      <c r="AN90" s="285"/>
      <c r="AO90" s="285"/>
      <c r="AP90" s="285"/>
      <c r="AR90" s="309"/>
    </row>
    <row r="91" spans="1:44" hidden="1">
      <c r="A91" s="337" t="s">
        <v>145</v>
      </c>
      <c r="B91" s="337"/>
      <c r="C91" s="345">
        <v>843225109.61000884</v>
      </c>
      <c r="D91" s="350">
        <v>10.35</v>
      </c>
      <c r="E91" s="337" t="s">
        <v>144</v>
      </c>
      <c r="F91" s="305">
        <v>87273799</v>
      </c>
      <c r="G91" s="350">
        <v>10.613</v>
      </c>
      <c r="H91" s="337" t="s">
        <v>144</v>
      </c>
      <c r="I91" s="305">
        <v>89491481</v>
      </c>
      <c r="J91" s="305"/>
      <c r="K91" s="350" t="e">
        <v>#DIV/0!</v>
      </c>
      <c r="L91" s="337" t="s">
        <v>144</v>
      </c>
      <c r="M91" s="305" t="e">
        <f>K91*C91/100</f>
        <v>#DIV/0!</v>
      </c>
      <c r="N91" s="337" t="s">
        <v>10</v>
      </c>
      <c r="O91" s="350" t="e">
        <v>#DIV/0!</v>
      </c>
      <c r="P91" s="337" t="s">
        <v>144</v>
      </c>
      <c r="Q91" s="305" t="e">
        <f>O91*C91/100</f>
        <v>#DIV/0!</v>
      </c>
      <c r="R91" s="305"/>
      <c r="S91" s="350" t="e">
        <v>#DIV/0!</v>
      </c>
      <c r="T91" s="337" t="s">
        <v>144</v>
      </c>
      <c r="U91" s="305" t="e">
        <f>S91*C91/100</f>
        <v>#DIV/0!</v>
      </c>
      <c r="V91" s="353"/>
      <c r="W91" s="286"/>
      <c r="X91" s="332"/>
      <c r="Y91" s="352"/>
      <c r="Z91" s="352"/>
      <c r="AB91" s="163"/>
      <c r="AD91" s="165"/>
      <c r="AE91" s="165"/>
      <c r="AF91" s="163"/>
      <c r="AK91" s="285"/>
      <c r="AL91" s="285"/>
      <c r="AM91" s="285"/>
      <c r="AN91" s="285"/>
      <c r="AO91" s="285"/>
      <c r="AP91" s="285"/>
      <c r="AR91" s="309"/>
    </row>
    <row r="92" spans="1:44" hidden="1">
      <c r="A92" s="337" t="s">
        <v>147</v>
      </c>
      <c r="B92" s="337"/>
      <c r="C92" s="345">
        <v>5306</v>
      </c>
      <c r="D92" s="348">
        <v>1.74</v>
      </c>
      <c r="E92" s="337"/>
      <c r="F92" s="305">
        <v>9232</v>
      </c>
      <c r="G92" s="348">
        <v>1.78</v>
      </c>
      <c r="H92" s="337"/>
      <c r="I92" s="305">
        <v>9444</v>
      </c>
      <c r="J92" s="305"/>
      <c r="K92" s="348" t="s">
        <v>10</v>
      </c>
      <c r="L92" s="337"/>
      <c r="M92" s="305" t="e">
        <f>K92*C92</f>
        <v>#VALUE!</v>
      </c>
      <c r="N92" s="305"/>
      <c r="O92" s="348" t="s">
        <v>10</v>
      </c>
      <c r="P92" s="337"/>
      <c r="Q92" s="305" t="e">
        <f>O92*C92</f>
        <v>#VALUE!</v>
      </c>
      <c r="R92" s="305"/>
      <c r="S92" s="350">
        <v>1.74</v>
      </c>
      <c r="T92" s="337"/>
      <c r="U92" s="305">
        <f>S92*C92</f>
        <v>9232.44</v>
      </c>
      <c r="V92" s="285"/>
      <c r="W92" s="286"/>
      <c r="X92" s="332"/>
      <c r="Y92" s="286"/>
      <c r="Z92" s="285"/>
      <c r="AD92" s="309"/>
      <c r="AE92" s="309"/>
      <c r="AF92" s="163"/>
      <c r="AK92" s="285"/>
      <c r="AL92" s="285"/>
      <c r="AM92" s="285"/>
      <c r="AN92" s="285"/>
      <c r="AO92" s="285"/>
      <c r="AP92" s="285"/>
      <c r="AR92" s="309"/>
    </row>
    <row r="93" spans="1:44" hidden="1">
      <c r="A93" s="354" t="s">
        <v>149</v>
      </c>
      <c r="B93" s="354"/>
      <c r="C93" s="345">
        <v>703</v>
      </c>
      <c r="D93" s="348">
        <v>3.4</v>
      </c>
      <c r="E93" s="354"/>
      <c r="F93" s="305">
        <v>2390</v>
      </c>
      <c r="G93" s="348">
        <v>3.5</v>
      </c>
      <c r="H93" s="354"/>
      <c r="I93" s="305">
        <v>2461</v>
      </c>
      <c r="J93" s="305"/>
      <c r="K93" s="348" t="s">
        <v>10</v>
      </c>
      <c r="L93" s="354"/>
      <c r="M93" s="305" t="e">
        <f>K93*C93</f>
        <v>#VALUE!</v>
      </c>
      <c r="N93" s="305"/>
      <c r="O93" s="348" t="s">
        <v>10</v>
      </c>
      <c r="P93" s="354"/>
      <c r="Q93" s="305" t="e">
        <f>O93*C93</f>
        <v>#VALUE!</v>
      </c>
      <c r="R93" s="305"/>
      <c r="S93" s="348">
        <v>3.4</v>
      </c>
      <c r="T93" s="354"/>
      <c r="U93" s="305">
        <f>S93*C93</f>
        <v>2390.1999999999998</v>
      </c>
      <c r="V93" s="285"/>
      <c r="W93" s="286"/>
      <c r="X93" s="332"/>
      <c r="Y93" s="286"/>
      <c r="Z93" s="285"/>
      <c r="AK93" s="285"/>
      <c r="AL93" s="285"/>
      <c r="AM93" s="285"/>
      <c r="AN93" s="285"/>
      <c r="AO93" s="285"/>
      <c r="AP93" s="285"/>
      <c r="AR93" s="309"/>
    </row>
    <row r="94" spans="1:44" hidden="1">
      <c r="A94" s="354" t="s">
        <v>151</v>
      </c>
      <c r="B94" s="354"/>
      <c r="C94" s="345">
        <v>70.5</v>
      </c>
      <c r="D94" s="355">
        <v>-1.74</v>
      </c>
      <c r="E94" s="354"/>
      <c r="F94" s="305">
        <v>-123</v>
      </c>
      <c r="G94" s="355">
        <v>-1.78</v>
      </c>
      <c r="H94" s="354"/>
      <c r="I94" s="305">
        <v>-126</v>
      </c>
      <c r="J94" s="305"/>
      <c r="K94" s="355" t="s">
        <v>10</v>
      </c>
      <c r="L94" s="354"/>
      <c r="M94" s="305" t="e">
        <f>K94*C94</f>
        <v>#VALUE!</v>
      </c>
      <c r="N94" s="305"/>
      <c r="O94" s="355" t="s">
        <v>10</v>
      </c>
      <c r="P94" s="354"/>
      <c r="Q94" s="305" t="e">
        <f>O94*C94</f>
        <v>#VALUE!</v>
      </c>
      <c r="R94" s="305"/>
      <c r="S94" s="355">
        <v>-1.74</v>
      </c>
      <c r="T94" s="354"/>
      <c r="U94" s="305">
        <f>S94*C94</f>
        <v>-122.67</v>
      </c>
      <c r="V94" s="285"/>
      <c r="W94" s="286"/>
      <c r="X94" s="332"/>
      <c r="Y94" s="286"/>
      <c r="Z94" s="285"/>
      <c r="AK94" s="285"/>
      <c r="AL94" s="285"/>
      <c r="AM94" s="285"/>
      <c r="AN94" s="285"/>
      <c r="AO94" s="285"/>
      <c r="AP94" s="285"/>
      <c r="AR94" s="309"/>
    </row>
    <row r="95" spans="1:44" s="120" customFormat="1" hidden="1">
      <c r="A95" s="119" t="s">
        <v>153</v>
      </c>
      <c r="C95" s="171">
        <v>706991944.07558155</v>
      </c>
      <c r="D95" s="118">
        <v>0</v>
      </c>
      <c r="E95" s="122"/>
      <c r="F95" s="123"/>
      <c r="G95" s="314">
        <v>0</v>
      </c>
      <c r="H95" s="315" t="s">
        <v>144</v>
      </c>
      <c r="I95" s="123">
        <v>0</v>
      </c>
      <c r="J95" s="123"/>
      <c r="K95" s="314" t="s">
        <v>10</v>
      </c>
      <c r="L95" s="315" t="s">
        <v>10</v>
      </c>
      <c r="M95" s="305" t="e">
        <f>K95*C95/100</f>
        <v>#VALUE!</v>
      </c>
      <c r="N95" s="123"/>
      <c r="O95" s="314" t="s">
        <v>10</v>
      </c>
      <c r="P95" s="315" t="s">
        <v>10</v>
      </c>
      <c r="Q95" s="305" t="e">
        <f>O95*C95/100</f>
        <v>#VALUE!</v>
      </c>
      <c r="R95" s="123"/>
      <c r="S95" s="350">
        <v>0</v>
      </c>
      <c r="T95" s="315" t="s">
        <v>144</v>
      </c>
      <c r="U95" s="305">
        <f>S95*C95/100</f>
        <v>0</v>
      </c>
      <c r="V95" s="316"/>
      <c r="W95" s="311"/>
      <c r="X95" s="122"/>
      <c r="Y95" s="122"/>
      <c r="Z95" s="317"/>
      <c r="AA95" s="318"/>
      <c r="AF95" s="122"/>
      <c r="AG95" s="122"/>
      <c r="AH95" s="122"/>
      <c r="AI95" s="122"/>
      <c r="AJ95" s="122"/>
      <c r="AK95" s="122"/>
      <c r="AL95" s="122"/>
      <c r="AM95" s="122"/>
      <c r="AN95" s="122"/>
      <c r="AO95" s="122"/>
      <c r="AP95" s="122"/>
      <c r="AR95" s="124"/>
    </row>
    <row r="96" spans="1:44" s="120" customFormat="1" hidden="1">
      <c r="A96" s="119" t="s">
        <v>154</v>
      </c>
      <c r="C96" s="171">
        <v>843225109.61000884</v>
      </c>
      <c r="D96" s="118">
        <v>0</v>
      </c>
      <c r="E96" s="122"/>
      <c r="F96" s="123"/>
      <c r="G96" s="314">
        <v>0</v>
      </c>
      <c r="H96" s="315" t="s">
        <v>144</v>
      </c>
      <c r="I96" s="123">
        <v>0</v>
      </c>
      <c r="J96" s="123"/>
      <c r="K96" s="314" t="s">
        <v>10</v>
      </c>
      <c r="L96" s="315" t="s">
        <v>10</v>
      </c>
      <c r="M96" s="305" t="e">
        <f>K96*C96/100</f>
        <v>#VALUE!</v>
      </c>
      <c r="N96" s="123"/>
      <c r="O96" s="314" t="s">
        <v>10</v>
      </c>
      <c r="P96" s="315" t="s">
        <v>10</v>
      </c>
      <c r="Q96" s="305" t="e">
        <f>O96*C96/100</f>
        <v>#VALUE!</v>
      </c>
      <c r="R96" s="123"/>
      <c r="S96" s="350">
        <v>0</v>
      </c>
      <c r="T96" s="315" t="s">
        <v>144</v>
      </c>
      <c r="U96" s="305">
        <f>S96*C96/100</f>
        <v>0</v>
      </c>
      <c r="V96" s="316"/>
      <c r="W96" s="311"/>
      <c r="X96" s="122"/>
      <c r="Y96" s="122"/>
      <c r="Z96" s="352"/>
      <c r="AA96" s="318"/>
      <c r="AF96" s="122"/>
      <c r="AG96" s="122"/>
      <c r="AH96" s="122"/>
      <c r="AI96" s="122"/>
      <c r="AJ96" s="122"/>
      <c r="AK96" s="122"/>
      <c r="AL96" s="122"/>
      <c r="AM96" s="122"/>
      <c r="AN96" s="122"/>
      <c r="AO96" s="122"/>
      <c r="AP96" s="122"/>
      <c r="AR96" s="124"/>
    </row>
    <row r="97" spans="1:44" s="120" customFormat="1" hidden="1">
      <c r="A97" s="173" t="s">
        <v>155</v>
      </c>
      <c r="B97" s="174"/>
      <c r="C97" s="175"/>
      <c r="D97" s="179">
        <v>6.548</v>
      </c>
      <c r="E97" s="180" t="s">
        <v>144</v>
      </c>
      <c r="F97" s="178"/>
      <c r="G97" s="179">
        <v>6.7170000000000005</v>
      </c>
      <c r="H97" s="180" t="s">
        <v>144</v>
      </c>
      <c r="I97" s="178"/>
      <c r="J97" s="178"/>
      <c r="K97" s="179" t="e">
        <f>K90+K95</f>
        <v>#DIV/0!</v>
      </c>
      <c r="L97" s="180" t="s">
        <v>144</v>
      </c>
      <c r="M97" s="178"/>
      <c r="N97" s="178"/>
      <c r="O97" s="179" t="e">
        <f>O90+O95</f>
        <v>#DIV/0!</v>
      </c>
      <c r="P97" s="180" t="s">
        <v>144</v>
      </c>
      <c r="Q97" s="178"/>
      <c r="R97" s="178"/>
      <c r="S97" s="179" t="e">
        <f>S90+S95</f>
        <v>#DIV/0!</v>
      </c>
      <c r="T97" s="180" t="s">
        <v>144</v>
      </c>
      <c r="U97" s="178"/>
      <c r="V97" s="316"/>
      <c r="W97" s="311"/>
      <c r="X97" s="122"/>
      <c r="Y97" s="122"/>
      <c r="Z97" s="317"/>
      <c r="AA97" s="318"/>
      <c r="AF97" s="122"/>
      <c r="AG97" s="122"/>
      <c r="AH97" s="122"/>
      <c r="AI97" s="122"/>
      <c r="AJ97" s="122"/>
      <c r="AK97" s="122"/>
      <c r="AL97" s="122"/>
      <c r="AM97" s="122"/>
      <c r="AN97" s="122"/>
      <c r="AO97" s="122"/>
      <c r="AP97" s="122"/>
      <c r="AR97" s="124"/>
    </row>
    <row r="98" spans="1:44" s="120" customFormat="1" hidden="1">
      <c r="A98" s="173" t="s">
        <v>156</v>
      </c>
      <c r="B98" s="174"/>
      <c r="C98" s="175"/>
      <c r="D98" s="179">
        <v>10.35</v>
      </c>
      <c r="E98" s="180" t="s">
        <v>144</v>
      </c>
      <c r="F98" s="178"/>
      <c r="G98" s="179">
        <v>10.613</v>
      </c>
      <c r="H98" s="180" t="s">
        <v>144</v>
      </c>
      <c r="I98" s="178"/>
      <c r="J98" s="178"/>
      <c r="K98" s="179" t="e">
        <f>K91+K96</f>
        <v>#DIV/0!</v>
      </c>
      <c r="L98" s="180" t="s">
        <v>144</v>
      </c>
      <c r="M98" s="178"/>
      <c r="N98" s="178"/>
      <c r="O98" s="179" t="e">
        <f>O91+O96</f>
        <v>#DIV/0!</v>
      </c>
      <c r="P98" s="180" t="s">
        <v>144</v>
      </c>
      <c r="Q98" s="178"/>
      <c r="R98" s="178"/>
      <c r="S98" s="179" t="e">
        <f>S91+S96</f>
        <v>#DIV/0!</v>
      </c>
      <c r="T98" s="180" t="s">
        <v>144</v>
      </c>
      <c r="U98" s="178"/>
      <c r="V98" s="316"/>
      <c r="W98" s="311"/>
      <c r="X98" s="122"/>
      <c r="Y98" s="122"/>
      <c r="Z98" s="352"/>
      <c r="AA98" s="318"/>
      <c r="AF98" s="122"/>
      <c r="AG98" s="122"/>
      <c r="AH98" s="122"/>
      <c r="AI98" s="122"/>
      <c r="AJ98" s="122"/>
      <c r="AK98" s="122"/>
      <c r="AL98" s="122"/>
      <c r="AM98" s="122"/>
      <c r="AN98" s="122"/>
      <c r="AO98" s="122"/>
      <c r="AP98" s="122"/>
      <c r="AR98" s="124"/>
    </row>
    <row r="99" spans="1:44" hidden="1">
      <c r="A99" s="337" t="s">
        <v>157</v>
      </c>
      <c r="B99" s="356"/>
      <c r="C99" s="345">
        <v>1550217053.6855903</v>
      </c>
      <c r="D99" s="357"/>
      <c r="E99" s="305"/>
      <c r="F99" s="305">
        <v>143368185</v>
      </c>
      <c r="G99" s="305"/>
      <c r="H99" s="305"/>
      <c r="I99" s="305">
        <v>146780963</v>
      </c>
      <c r="J99" s="305"/>
      <c r="K99" s="305"/>
      <c r="L99" s="305"/>
      <c r="M99" s="305" t="e">
        <f>SUM(M89:M98)</f>
        <v>#DIV/0!</v>
      </c>
      <c r="N99" s="305"/>
      <c r="O99" s="305"/>
      <c r="P99" s="305"/>
      <c r="Q99" s="305" t="e">
        <f>SUM(Q89:Q98)</f>
        <v>#VALUE!</v>
      </c>
      <c r="R99" s="305"/>
      <c r="S99" s="305"/>
      <c r="T99" s="305"/>
      <c r="U99" s="305" t="e">
        <f>SUM(U89:U98)</f>
        <v>#VALUE!</v>
      </c>
      <c r="V99" s="285"/>
      <c r="W99" s="332"/>
      <c r="X99" s="286"/>
      <c r="Y99" s="286"/>
      <c r="Z99" s="285"/>
      <c r="AK99" s="285"/>
      <c r="AL99" s="285"/>
      <c r="AM99" s="285"/>
      <c r="AN99" s="285"/>
      <c r="AO99" s="285"/>
      <c r="AP99" s="285"/>
      <c r="AR99" s="309"/>
    </row>
    <row r="100" spans="1:44" hidden="1">
      <c r="A100" s="337" t="s">
        <v>128</v>
      </c>
      <c r="B100" s="184"/>
      <c r="C100" s="358">
        <v>19569583.803586423</v>
      </c>
      <c r="D100" s="325"/>
      <c r="E100" s="325"/>
      <c r="F100" s="323">
        <v>1987055.0327333291</v>
      </c>
      <c r="G100" s="325"/>
      <c r="H100" s="325"/>
      <c r="I100" s="323">
        <v>1987055.0327333291</v>
      </c>
      <c r="J100" s="324"/>
      <c r="K100" s="325"/>
      <c r="L100" s="325"/>
      <c r="M100" s="323" t="e">
        <f>$I$100*V104/($V$104+$W$104+$X$104)</f>
        <v>#DIV/0!</v>
      </c>
      <c r="N100" s="324"/>
      <c r="O100" s="325"/>
      <c r="P100" s="325"/>
      <c r="Q100" s="323" t="e">
        <f>$I$100*W104/($V$104+$W$104+$X$104)</f>
        <v>#DIV/0!</v>
      </c>
      <c r="R100" s="324"/>
      <c r="S100" s="325"/>
      <c r="T100" s="325"/>
      <c r="U100" s="323" t="e">
        <f>$I$100*X104/($V$104+$W$104+$X$104)</f>
        <v>#DIV/0!</v>
      </c>
      <c r="V100" s="285"/>
      <c r="W100" s="286"/>
      <c r="X100" s="286"/>
      <c r="Y100" s="286"/>
      <c r="Z100" s="285"/>
      <c r="AK100" s="285"/>
      <c r="AL100" s="285"/>
      <c r="AM100" s="285"/>
      <c r="AN100" s="285"/>
      <c r="AO100" s="285"/>
      <c r="AP100" s="285"/>
      <c r="AR100" s="309"/>
    </row>
    <row r="101" spans="1:44" ht="16.5" hidden="1" thickBot="1">
      <c r="A101" s="337" t="s">
        <v>158</v>
      </c>
      <c r="B101" s="337"/>
      <c r="C101" s="359">
        <v>1569786637.4891768</v>
      </c>
      <c r="D101" s="328"/>
      <c r="E101" s="328"/>
      <c r="F101" s="328">
        <v>145355240.03273332</v>
      </c>
      <c r="G101" s="328"/>
      <c r="H101" s="328"/>
      <c r="I101" s="328">
        <v>148768018.03273332</v>
      </c>
      <c r="J101" s="328"/>
      <c r="K101" s="328"/>
      <c r="L101" s="328"/>
      <c r="M101" s="328" t="e">
        <f>M99+M100</f>
        <v>#DIV/0!</v>
      </c>
      <c r="N101" s="328"/>
      <c r="O101" s="328"/>
      <c r="P101" s="328"/>
      <c r="Q101" s="328" t="e">
        <f>Q99+Q100</f>
        <v>#VALUE!</v>
      </c>
      <c r="R101" s="328"/>
      <c r="S101" s="328"/>
      <c r="T101" s="328"/>
      <c r="U101" s="328" t="e">
        <f>U99+U100</f>
        <v>#VALUE!</v>
      </c>
      <c r="V101" s="285"/>
      <c r="W101" s="320"/>
      <c r="X101" s="330"/>
      <c r="Y101" s="331"/>
      <c r="Z101" s="313"/>
      <c r="AA101" s="360" t="s">
        <v>10</v>
      </c>
      <c r="AK101" s="285"/>
      <c r="AL101" s="285"/>
      <c r="AM101" s="285"/>
      <c r="AN101" s="285"/>
      <c r="AO101" s="285"/>
      <c r="AP101" s="285"/>
      <c r="AR101" s="309"/>
    </row>
    <row r="102" spans="1:44" hidden="1">
      <c r="A102" s="337"/>
      <c r="B102" s="337"/>
      <c r="C102" s="335"/>
      <c r="D102" s="324"/>
      <c r="E102" s="324"/>
      <c r="F102" s="324"/>
      <c r="G102" s="324"/>
      <c r="H102" s="324"/>
      <c r="I102" s="324"/>
      <c r="J102" s="324"/>
      <c r="K102" s="324"/>
      <c r="L102" s="324"/>
      <c r="M102" s="324"/>
      <c r="N102" s="324"/>
      <c r="O102" s="324"/>
      <c r="P102" s="324"/>
      <c r="Q102" s="324"/>
      <c r="R102" s="324"/>
      <c r="S102" s="324"/>
      <c r="T102" s="324"/>
      <c r="U102" s="324" t="s">
        <v>10</v>
      </c>
      <c r="V102" s="285"/>
      <c r="W102" s="319"/>
      <c r="X102" s="285"/>
      <c r="Y102" s="331"/>
      <c r="Z102" s="313"/>
      <c r="AA102" s="360"/>
      <c r="AK102" s="285"/>
      <c r="AL102" s="285"/>
      <c r="AM102" s="285"/>
      <c r="AN102" s="285"/>
      <c r="AO102" s="285"/>
      <c r="AP102" s="285"/>
      <c r="AR102" s="309"/>
    </row>
    <row r="103" spans="1:44" ht="15.75" hidden="1" customHeight="1">
      <c r="A103" s="337"/>
      <c r="B103" s="337"/>
      <c r="C103" s="335"/>
      <c r="D103" s="324"/>
      <c r="E103" s="324"/>
      <c r="F103" s="324"/>
      <c r="G103" s="324"/>
      <c r="H103" s="324"/>
      <c r="I103" s="324"/>
      <c r="J103" s="324"/>
      <c r="K103" s="324"/>
      <c r="L103" s="324"/>
      <c r="M103" s="324"/>
      <c r="N103" s="324"/>
      <c r="O103" s="324"/>
      <c r="P103" s="324"/>
      <c r="Q103" s="324"/>
      <c r="R103" s="324"/>
      <c r="S103" s="324"/>
      <c r="T103" s="324"/>
      <c r="U103" s="324" t="e">
        <f>U102-I101</f>
        <v>#VALUE!</v>
      </c>
      <c r="V103" s="338"/>
      <c r="W103" s="338"/>
      <c r="X103" s="330"/>
      <c r="Y103" s="331"/>
      <c r="Z103" s="313"/>
      <c r="AA103" s="360"/>
      <c r="AK103" s="285"/>
      <c r="AL103" s="285"/>
      <c r="AM103" s="285"/>
      <c r="AN103" s="285"/>
      <c r="AO103" s="285"/>
      <c r="AP103" s="285"/>
      <c r="AR103" s="309"/>
    </row>
    <row r="104" spans="1:44" ht="15.75" hidden="1" customHeight="1">
      <c r="A104" s="337"/>
      <c r="B104" s="361"/>
      <c r="C104" s="345"/>
      <c r="D104" s="337" t="s">
        <v>10</v>
      </c>
      <c r="E104" s="337"/>
      <c r="G104" s="337" t="s">
        <v>10</v>
      </c>
      <c r="H104" s="337"/>
      <c r="I104" s="305"/>
      <c r="J104" s="305"/>
      <c r="K104" s="337" t="s">
        <v>10</v>
      </c>
      <c r="L104" s="337"/>
      <c r="V104" s="316"/>
      <c r="W104" s="316"/>
      <c r="X104" s="316"/>
      <c r="Y104" s="362"/>
      <c r="Z104" s="285"/>
      <c r="AK104" s="285"/>
      <c r="AL104" s="285"/>
      <c r="AM104" s="285"/>
      <c r="AN104" s="285"/>
      <c r="AO104" s="285"/>
      <c r="AP104" s="285"/>
      <c r="AR104" s="309"/>
    </row>
    <row r="105" spans="1:44" hidden="1">
      <c r="A105" s="344" t="s">
        <v>159</v>
      </c>
      <c r="B105" s="337"/>
      <c r="C105" s="337" t="s">
        <v>10</v>
      </c>
      <c r="D105" s="345"/>
      <c r="E105" s="337"/>
      <c r="F105" s="337"/>
      <c r="G105" s="345"/>
      <c r="H105" s="337"/>
      <c r="I105" s="363" t="s">
        <v>10</v>
      </c>
      <c r="J105" s="337"/>
      <c r="K105" s="345"/>
      <c r="L105" s="337"/>
      <c r="M105" s="337"/>
      <c r="N105" s="337"/>
      <c r="O105" s="345"/>
      <c r="P105" s="337"/>
      <c r="Q105" s="337"/>
      <c r="R105" s="337"/>
      <c r="S105" s="345"/>
      <c r="T105" s="337"/>
      <c r="U105" s="337"/>
      <c r="V105" s="324"/>
      <c r="W105" s="324"/>
      <c r="X105" s="324"/>
      <c r="Y105" s="364"/>
      <c r="Z105" s="285"/>
      <c r="AA105" s="305"/>
      <c r="AB105" s="337" t="s">
        <v>10</v>
      </c>
      <c r="AC105" s="337"/>
      <c r="AE105" s="285"/>
      <c r="AF105" s="285"/>
      <c r="AG105" s="285"/>
      <c r="AH105" s="285"/>
      <c r="AI105" s="285"/>
      <c r="AJ105" s="285"/>
      <c r="AK105" s="285"/>
      <c r="AL105" s="285"/>
      <c r="AM105" s="285"/>
      <c r="AN105" s="285"/>
      <c r="AO105" s="285"/>
      <c r="AP105" s="285"/>
      <c r="AR105" s="309"/>
    </row>
    <row r="106" spans="1:44" hidden="1">
      <c r="A106" s="337" t="s">
        <v>160</v>
      </c>
      <c r="B106" s="337"/>
      <c r="C106" s="337" t="s">
        <v>10</v>
      </c>
      <c r="D106" s="345"/>
      <c r="E106" s="337"/>
      <c r="F106" s="337"/>
      <c r="G106" s="345"/>
      <c r="H106" s="337"/>
      <c r="I106" s="337"/>
      <c r="J106" s="337"/>
      <c r="K106" s="345"/>
      <c r="L106" s="337"/>
      <c r="M106" s="337" t="s">
        <v>10</v>
      </c>
      <c r="N106" s="337"/>
      <c r="O106" s="345"/>
      <c r="P106" s="337"/>
      <c r="Q106" s="337"/>
      <c r="R106" s="337"/>
      <c r="S106" s="345"/>
      <c r="T106" s="337"/>
      <c r="U106" s="337"/>
      <c r="V106" s="285"/>
      <c r="W106" s="286"/>
      <c r="X106" s="286"/>
      <c r="Y106" s="286"/>
      <c r="Z106" s="285"/>
      <c r="AA106" s="285"/>
      <c r="AB106" s="285"/>
      <c r="AC106" s="285"/>
      <c r="AD106" s="285"/>
      <c r="AE106" s="285"/>
      <c r="AF106" s="285"/>
      <c r="AG106" s="285"/>
      <c r="AH106" s="285"/>
      <c r="AI106" s="285"/>
      <c r="AJ106" s="285"/>
      <c r="AK106" s="285"/>
      <c r="AL106" s="285"/>
      <c r="AM106" s="285"/>
      <c r="AN106" s="285"/>
      <c r="AO106" s="285"/>
      <c r="AP106" s="285"/>
      <c r="AR106" s="309"/>
    </row>
    <row r="107" spans="1:44" hidden="1">
      <c r="A107" s="365" t="s">
        <v>161</v>
      </c>
      <c r="B107" s="337"/>
      <c r="C107" s="337"/>
      <c r="D107" s="345"/>
      <c r="E107" s="337"/>
      <c r="F107" s="337"/>
      <c r="G107" s="345"/>
      <c r="H107" s="337"/>
      <c r="I107" s="337"/>
      <c r="J107" s="337"/>
      <c r="K107" s="345"/>
      <c r="L107" s="337"/>
      <c r="M107" s="337"/>
      <c r="N107" s="337"/>
      <c r="O107" s="345"/>
      <c r="P107" s="337"/>
      <c r="Q107" s="337"/>
      <c r="R107" s="337"/>
      <c r="S107" s="345"/>
      <c r="T107" s="337"/>
      <c r="U107" s="337"/>
      <c r="V107" s="285"/>
      <c r="W107" s="286"/>
      <c r="X107" s="286"/>
      <c r="Y107" s="286"/>
      <c r="Z107" s="313"/>
      <c r="AA107" s="285"/>
      <c r="AB107" s="285"/>
      <c r="AC107" s="285"/>
      <c r="AD107" s="285"/>
      <c r="AE107" s="285"/>
      <c r="AF107" s="285"/>
      <c r="AG107" s="285"/>
      <c r="AH107" s="285"/>
      <c r="AI107" s="285"/>
      <c r="AJ107" s="285"/>
      <c r="AK107" s="285"/>
      <c r="AL107" s="285"/>
      <c r="AM107" s="285"/>
      <c r="AN107" s="285"/>
      <c r="AO107" s="285"/>
      <c r="AP107" s="285"/>
      <c r="AR107" s="309"/>
    </row>
    <row r="108" spans="1:44" hidden="1">
      <c r="A108" s="337" t="s">
        <v>141</v>
      </c>
      <c r="B108" s="337"/>
      <c r="C108" s="345">
        <v>1190382.0735483039</v>
      </c>
      <c r="D108" s="348">
        <v>7.75</v>
      </c>
      <c r="E108" s="337"/>
      <c r="F108" s="305">
        <v>9225461</v>
      </c>
      <c r="G108" s="348">
        <v>7.75</v>
      </c>
      <c r="H108" s="337"/>
      <c r="I108" s="305">
        <v>9225461</v>
      </c>
      <c r="J108" s="305"/>
      <c r="K108" s="348">
        <f>K89</f>
        <v>7.75</v>
      </c>
      <c r="L108" s="337"/>
      <c r="M108" s="305">
        <v>9225461.0699993558</v>
      </c>
      <c r="N108" s="305"/>
      <c r="O108" s="348" t="str">
        <f>$O$89</f>
        <v xml:space="preserve"> </v>
      </c>
      <c r="P108" s="337"/>
      <c r="Q108" s="305">
        <v>0</v>
      </c>
      <c r="R108" s="305"/>
      <c r="S108" s="348" t="str">
        <f>$S$89</f>
        <v xml:space="preserve"> </v>
      </c>
      <c r="T108" s="337"/>
      <c r="U108" s="305">
        <v>0</v>
      </c>
      <c r="V108" s="285"/>
      <c r="W108" s="286"/>
      <c r="X108" s="286"/>
      <c r="Y108" s="286"/>
      <c r="Z108" s="285"/>
      <c r="AA108" s="285"/>
      <c r="AB108" s="285"/>
      <c r="AC108" s="285"/>
      <c r="AD108" s="285"/>
      <c r="AE108" s="285"/>
      <c r="AF108" s="285"/>
      <c r="AG108" s="285"/>
      <c r="AH108" s="285"/>
      <c r="AI108" s="285"/>
      <c r="AJ108" s="285"/>
      <c r="AK108" s="285"/>
      <c r="AL108" s="285"/>
      <c r="AM108" s="285"/>
      <c r="AN108" s="285"/>
      <c r="AO108" s="285"/>
      <c r="AP108" s="285"/>
      <c r="AR108" s="309"/>
    </row>
    <row r="109" spans="1:44" hidden="1">
      <c r="A109" s="337" t="s">
        <v>143</v>
      </c>
      <c r="B109" s="337"/>
      <c r="C109" s="345">
        <v>664551696.22316003</v>
      </c>
      <c r="D109" s="350">
        <v>6.548</v>
      </c>
      <c r="E109" s="337" t="s">
        <v>144</v>
      </c>
      <c r="F109" s="305">
        <v>43514845</v>
      </c>
      <c r="G109" s="350">
        <v>6.7170000000000005</v>
      </c>
      <c r="H109" s="337" t="s">
        <v>144</v>
      </c>
      <c r="I109" s="305">
        <v>44637937</v>
      </c>
      <c r="J109" s="305"/>
      <c r="K109" s="350" t="e">
        <f>K90</f>
        <v>#DIV/0!</v>
      </c>
      <c r="L109" s="337" t="s">
        <v>144</v>
      </c>
      <c r="M109" s="305" t="e">
        <v>#DIV/0!</v>
      </c>
      <c r="N109" s="305"/>
      <c r="O109" s="350" t="e">
        <f>O90</f>
        <v>#DIV/0!</v>
      </c>
      <c r="P109" s="337" t="s">
        <v>144</v>
      </c>
      <c r="Q109" s="305" t="e">
        <v>#DIV/0!</v>
      </c>
      <c r="R109" s="305"/>
      <c r="S109" s="350" t="e">
        <f>S90</f>
        <v>#DIV/0!</v>
      </c>
      <c r="T109" s="337" t="s">
        <v>144</v>
      </c>
      <c r="U109" s="305" t="e">
        <v>#DIV/0!</v>
      </c>
      <c r="V109" s="285"/>
      <c r="W109" s="286"/>
      <c r="X109" s="286"/>
      <c r="Y109" s="286"/>
      <c r="Z109" s="285"/>
      <c r="AA109" s="285"/>
      <c r="AB109" s="285"/>
      <c r="AC109" s="285"/>
      <c r="AD109" s="285"/>
      <c r="AE109" s="285"/>
      <c r="AF109" s="285"/>
      <c r="AG109" s="285"/>
      <c r="AH109" s="285"/>
      <c r="AI109" s="285"/>
      <c r="AJ109" s="285"/>
      <c r="AK109" s="285"/>
      <c r="AL109" s="285"/>
      <c r="AM109" s="285"/>
      <c r="AN109" s="285"/>
      <c r="AO109" s="285"/>
      <c r="AP109" s="285"/>
      <c r="AR109" s="309"/>
    </row>
    <row r="110" spans="1:44" hidden="1">
      <c r="A110" s="337" t="s">
        <v>145</v>
      </c>
      <c r="B110" s="345"/>
      <c r="C110" s="345">
        <v>794267679.4665302</v>
      </c>
      <c r="D110" s="350">
        <v>10.35</v>
      </c>
      <c r="E110" s="337" t="s">
        <v>144</v>
      </c>
      <c r="F110" s="305">
        <v>82206705</v>
      </c>
      <c r="G110" s="350">
        <v>10.613</v>
      </c>
      <c r="H110" s="337" t="s">
        <v>144</v>
      </c>
      <c r="I110" s="305">
        <v>84295629</v>
      </c>
      <c r="J110" s="305"/>
      <c r="K110" s="350" t="e">
        <f>K91</f>
        <v>#DIV/0!</v>
      </c>
      <c r="L110" s="337" t="s">
        <v>144</v>
      </c>
      <c r="M110" s="305" t="e">
        <v>#DIV/0!</v>
      </c>
      <c r="N110" s="305"/>
      <c r="O110" s="350" t="e">
        <f>O91</f>
        <v>#DIV/0!</v>
      </c>
      <c r="P110" s="337" t="s">
        <v>144</v>
      </c>
      <c r="Q110" s="305" t="e">
        <v>#DIV/0!</v>
      </c>
      <c r="R110" s="305"/>
      <c r="S110" s="350" t="e">
        <f>S91</f>
        <v>#DIV/0!</v>
      </c>
      <c r="T110" s="337" t="s">
        <v>144</v>
      </c>
      <c r="U110" s="305" t="e">
        <v>#DIV/0!</v>
      </c>
      <c r="V110" s="285"/>
      <c r="W110" s="286"/>
      <c r="X110" s="286"/>
      <c r="Y110" s="286"/>
      <c r="Z110" s="285"/>
      <c r="AA110" s="285"/>
      <c r="AB110" s="285"/>
      <c r="AC110" s="285"/>
      <c r="AD110" s="285"/>
      <c r="AE110" s="285"/>
      <c r="AF110" s="285"/>
      <c r="AG110" s="285"/>
      <c r="AH110" s="285"/>
      <c r="AI110" s="285"/>
      <c r="AJ110" s="285"/>
      <c r="AK110" s="285"/>
      <c r="AL110" s="285"/>
      <c r="AM110" s="285"/>
      <c r="AN110" s="285"/>
      <c r="AO110" s="285"/>
      <c r="AP110" s="285"/>
      <c r="AR110" s="309"/>
    </row>
    <row r="111" spans="1:44" hidden="1">
      <c r="A111" s="337" t="s">
        <v>147</v>
      </c>
      <c r="B111" s="337"/>
      <c r="C111" s="345">
        <v>0</v>
      </c>
      <c r="D111" s="348">
        <v>1.74</v>
      </c>
      <c r="E111" s="337"/>
      <c r="F111" s="305">
        <v>0</v>
      </c>
      <c r="G111" s="348">
        <v>1.78</v>
      </c>
      <c r="H111" s="337"/>
      <c r="I111" s="305">
        <v>0</v>
      </c>
      <c r="J111" s="305"/>
      <c r="K111" s="348" t="str">
        <f>K92</f>
        <v xml:space="preserve"> </v>
      </c>
      <c r="L111" s="337"/>
      <c r="M111" s="305">
        <v>0</v>
      </c>
      <c r="N111" s="305"/>
      <c r="O111" s="348" t="str">
        <f>O92</f>
        <v xml:space="preserve"> </v>
      </c>
      <c r="P111" s="337"/>
      <c r="Q111" s="305">
        <v>0</v>
      </c>
      <c r="R111" s="305"/>
      <c r="S111" s="348">
        <f>S92</f>
        <v>1.74</v>
      </c>
      <c r="T111" s="337"/>
      <c r="U111" s="305">
        <v>0</v>
      </c>
      <c r="V111" s="285"/>
      <c r="W111" s="286"/>
      <c r="X111" s="286"/>
      <c r="Y111" s="286"/>
      <c r="Z111" s="285"/>
      <c r="AA111" s="285"/>
      <c r="AB111" s="285"/>
      <c r="AC111" s="285"/>
      <c r="AD111" s="285"/>
      <c r="AE111" s="285"/>
      <c r="AF111" s="285"/>
      <c r="AG111" s="285"/>
      <c r="AH111" s="285"/>
      <c r="AI111" s="285"/>
      <c r="AJ111" s="285"/>
      <c r="AK111" s="285"/>
      <c r="AL111" s="285"/>
      <c r="AM111" s="285"/>
      <c r="AN111" s="285"/>
      <c r="AO111" s="285"/>
      <c r="AP111" s="285"/>
      <c r="AR111" s="309"/>
    </row>
    <row r="112" spans="1:44" hidden="1">
      <c r="A112" s="354" t="s">
        <v>149</v>
      </c>
      <c r="B112" s="354"/>
      <c r="C112" s="345">
        <v>0</v>
      </c>
      <c r="D112" s="348">
        <v>3.4</v>
      </c>
      <c r="E112" s="354"/>
      <c r="F112" s="305">
        <v>0</v>
      </c>
      <c r="G112" s="348">
        <v>3.5</v>
      </c>
      <c r="H112" s="354"/>
      <c r="I112" s="305">
        <v>0</v>
      </c>
      <c r="J112" s="305"/>
      <c r="K112" s="348" t="str">
        <f>K93</f>
        <v xml:space="preserve"> </v>
      </c>
      <c r="L112" s="354"/>
      <c r="M112" s="305">
        <v>0</v>
      </c>
      <c r="N112" s="305"/>
      <c r="O112" s="348" t="str">
        <f t="shared" ref="O112:O115" si="12">O93</f>
        <v xml:space="preserve"> </v>
      </c>
      <c r="P112" s="354"/>
      <c r="Q112" s="305">
        <v>0</v>
      </c>
      <c r="R112" s="305"/>
      <c r="S112" s="348">
        <f>S93</f>
        <v>3.4</v>
      </c>
      <c r="T112" s="354"/>
      <c r="U112" s="305">
        <v>0</v>
      </c>
      <c r="V112" s="285"/>
      <c r="W112" s="286"/>
      <c r="X112" s="286"/>
      <c r="Y112" s="286"/>
      <c r="Z112" s="285"/>
      <c r="AA112" s="285"/>
      <c r="AB112" s="285"/>
      <c r="AC112" s="285"/>
      <c r="AD112" s="285"/>
      <c r="AE112" s="285"/>
      <c r="AF112" s="285"/>
      <c r="AG112" s="285"/>
      <c r="AH112" s="285"/>
      <c r="AI112" s="285"/>
      <c r="AJ112" s="285"/>
      <c r="AK112" s="285"/>
      <c r="AL112" s="285"/>
      <c r="AM112" s="285"/>
      <c r="AN112" s="285"/>
      <c r="AO112" s="285"/>
      <c r="AP112" s="285"/>
      <c r="AR112" s="309"/>
    </row>
    <row r="113" spans="1:44" s="120" customFormat="1" hidden="1">
      <c r="A113" s="119" t="s">
        <v>153</v>
      </c>
      <c r="C113" s="121">
        <v>664551696.22316003</v>
      </c>
      <c r="D113" s="118">
        <v>0</v>
      </c>
      <c r="E113" s="122"/>
      <c r="F113" s="123"/>
      <c r="G113" s="314">
        <v>0</v>
      </c>
      <c r="H113" s="315" t="s">
        <v>144</v>
      </c>
      <c r="I113" s="123">
        <v>0</v>
      </c>
      <c r="J113" s="123"/>
      <c r="K113" s="314" t="str">
        <f>K95</f>
        <v xml:space="preserve"> </v>
      </c>
      <c r="L113" s="315" t="s">
        <v>10</v>
      </c>
      <c r="M113" s="305">
        <v>0</v>
      </c>
      <c r="N113" s="123"/>
      <c r="O113" s="348" t="str">
        <f t="shared" si="12"/>
        <v xml:space="preserve"> </v>
      </c>
      <c r="P113" s="315" t="s">
        <v>10</v>
      </c>
      <c r="Q113" s="305">
        <v>0</v>
      </c>
      <c r="R113" s="123"/>
      <c r="S113" s="314">
        <f>G113</f>
        <v>0</v>
      </c>
      <c r="T113" s="315" t="s">
        <v>144</v>
      </c>
      <c r="U113" s="305">
        <v>0</v>
      </c>
      <c r="V113" s="122"/>
      <c r="W113" s="311"/>
      <c r="X113" s="122"/>
      <c r="Y113" s="122"/>
      <c r="Z113" s="317"/>
      <c r="AA113" s="318"/>
      <c r="AF113" s="122"/>
      <c r="AG113" s="122"/>
      <c r="AH113" s="122"/>
      <c r="AI113" s="122"/>
      <c r="AJ113" s="122"/>
      <c r="AK113" s="122"/>
      <c r="AL113" s="122"/>
      <c r="AM113" s="122"/>
      <c r="AN113" s="122"/>
      <c r="AO113" s="122"/>
      <c r="AP113" s="122"/>
      <c r="AR113" s="124"/>
    </row>
    <row r="114" spans="1:44" s="120" customFormat="1" hidden="1">
      <c r="A114" s="119" t="s">
        <v>154</v>
      </c>
      <c r="C114" s="121">
        <v>794267679.4665302</v>
      </c>
      <c r="D114" s="118">
        <v>0</v>
      </c>
      <c r="E114" s="122"/>
      <c r="F114" s="123"/>
      <c r="G114" s="314">
        <v>0</v>
      </c>
      <c r="H114" s="315" t="s">
        <v>144</v>
      </c>
      <c r="I114" s="123">
        <v>0</v>
      </c>
      <c r="J114" s="123"/>
      <c r="K114" s="314" t="str">
        <f>K96</f>
        <v xml:space="preserve"> </v>
      </c>
      <c r="L114" s="315" t="s">
        <v>10</v>
      </c>
      <c r="M114" s="305">
        <v>0</v>
      </c>
      <c r="N114" s="123"/>
      <c r="O114" s="348" t="str">
        <f t="shared" si="12"/>
        <v xml:space="preserve"> </v>
      </c>
      <c r="P114" s="315" t="s">
        <v>10</v>
      </c>
      <c r="Q114" s="305">
        <v>0</v>
      </c>
      <c r="R114" s="123"/>
      <c r="S114" s="314">
        <f>G114</f>
        <v>0</v>
      </c>
      <c r="T114" s="315" t="s">
        <v>144</v>
      </c>
      <c r="U114" s="305">
        <v>0</v>
      </c>
      <c r="V114" s="122"/>
      <c r="W114" s="311"/>
      <c r="X114" s="122"/>
      <c r="Y114" s="122"/>
      <c r="Z114" s="317"/>
      <c r="AA114" s="318"/>
      <c r="AF114" s="122"/>
      <c r="AG114" s="122"/>
      <c r="AH114" s="122"/>
      <c r="AI114" s="122"/>
      <c r="AJ114" s="122"/>
      <c r="AK114" s="122"/>
      <c r="AL114" s="122"/>
      <c r="AM114" s="122"/>
      <c r="AN114" s="122"/>
      <c r="AO114" s="122"/>
      <c r="AP114" s="122"/>
      <c r="AR114" s="124"/>
    </row>
    <row r="115" spans="1:44" hidden="1">
      <c r="A115" s="354" t="s">
        <v>151</v>
      </c>
      <c r="B115" s="354"/>
      <c r="C115" s="345">
        <v>0</v>
      </c>
      <c r="D115" s="355">
        <v>-1.74</v>
      </c>
      <c r="E115" s="354"/>
      <c r="F115" s="305">
        <v>0</v>
      </c>
      <c r="G115" s="355">
        <v>-1.78</v>
      </c>
      <c r="H115" s="354"/>
      <c r="I115" s="305">
        <v>0</v>
      </c>
      <c r="J115" s="305"/>
      <c r="K115" s="355" t="str">
        <f>K94</f>
        <v xml:space="preserve"> </v>
      </c>
      <c r="L115" s="354"/>
      <c r="M115" s="305">
        <v>0</v>
      </c>
      <c r="N115" s="305"/>
      <c r="O115" s="348" t="str">
        <f t="shared" si="12"/>
        <v xml:space="preserve"> </v>
      </c>
      <c r="P115" s="354"/>
      <c r="Q115" s="305">
        <v>0</v>
      </c>
      <c r="R115" s="305"/>
      <c r="S115" s="355">
        <f>-S111</f>
        <v>-1.74</v>
      </c>
      <c r="T115" s="354"/>
      <c r="U115" s="305">
        <v>0</v>
      </c>
      <c r="V115" s="285"/>
      <c r="W115" s="286"/>
      <c r="X115" s="286"/>
      <c r="Y115" s="286"/>
      <c r="Z115" s="285"/>
      <c r="AA115" s="285"/>
      <c r="AB115" s="285"/>
      <c r="AC115" s="285"/>
      <c r="AD115" s="285"/>
      <c r="AE115" s="285"/>
      <c r="AF115" s="285"/>
      <c r="AG115" s="285"/>
      <c r="AH115" s="285"/>
      <c r="AI115" s="285"/>
      <c r="AJ115" s="285"/>
      <c r="AK115" s="285"/>
      <c r="AL115" s="285"/>
      <c r="AM115" s="285"/>
      <c r="AN115" s="285"/>
      <c r="AO115" s="285"/>
      <c r="AP115" s="285"/>
      <c r="AR115" s="309"/>
    </row>
    <row r="116" spans="1:44" hidden="1">
      <c r="A116" s="337" t="s">
        <v>157</v>
      </c>
      <c r="B116" s="356"/>
      <c r="C116" s="345">
        <v>1458819375.6896901</v>
      </c>
      <c r="D116" s="357"/>
      <c r="E116" s="305"/>
      <c r="F116" s="305">
        <v>134947011</v>
      </c>
      <c r="G116" s="305"/>
      <c r="H116" s="305"/>
      <c r="I116" s="305">
        <v>138159027</v>
      </c>
      <c r="J116" s="305"/>
      <c r="K116" s="305"/>
      <c r="L116" s="305"/>
      <c r="M116" s="305" t="e">
        <f>SUM(M108:M115)</f>
        <v>#DIV/0!</v>
      </c>
      <c r="N116" s="305"/>
      <c r="O116" s="305"/>
      <c r="P116" s="305"/>
      <c r="Q116" s="305" t="e">
        <f>SUM(Q108:Q115)</f>
        <v>#DIV/0!</v>
      </c>
      <c r="R116" s="305"/>
      <c r="S116" s="305"/>
      <c r="T116" s="305"/>
      <c r="U116" s="305" t="e">
        <f>SUM(U108:U115)</f>
        <v>#DIV/0!</v>
      </c>
      <c r="V116" s="285"/>
      <c r="W116" s="324"/>
      <c r="X116" s="286"/>
      <c r="Y116" s="286"/>
      <c r="Z116" s="285"/>
      <c r="AA116" s="285"/>
      <c r="AB116" s="285"/>
      <c r="AC116" s="285"/>
      <c r="AD116" s="285"/>
      <c r="AE116" s="285"/>
      <c r="AF116" s="285"/>
      <c r="AG116" s="285"/>
      <c r="AH116" s="285"/>
      <c r="AI116" s="285"/>
      <c r="AJ116" s="285"/>
      <c r="AK116" s="285"/>
      <c r="AL116" s="285"/>
      <c r="AM116" s="285"/>
      <c r="AN116" s="285"/>
      <c r="AO116" s="285"/>
      <c r="AP116" s="285"/>
      <c r="AR116" s="309"/>
    </row>
    <row r="117" spans="1:44" hidden="1">
      <c r="A117" s="337" t="s">
        <v>128</v>
      </c>
      <c r="B117" s="184"/>
      <c r="C117" s="366">
        <v>18426169.205008153</v>
      </c>
      <c r="D117" s="325"/>
      <c r="E117" s="325"/>
      <c r="F117" s="323">
        <v>1871290.0371091876</v>
      </c>
      <c r="G117" s="325"/>
      <c r="H117" s="325"/>
      <c r="I117" s="323">
        <v>1871290.0371091876</v>
      </c>
      <c r="J117" s="324"/>
      <c r="K117" s="325"/>
      <c r="L117" s="325"/>
      <c r="M117" s="323" t="e">
        <f>I117/$I$100*$M$100</f>
        <v>#DIV/0!</v>
      </c>
      <c r="N117" s="324"/>
      <c r="O117" s="325"/>
      <c r="P117" s="325"/>
      <c r="Q117" s="323" t="e">
        <f>I117/$I$100*$Q$100</f>
        <v>#DIV/0!</v>
      </c>
      <c r="R117" s="324"/>
      <c r="S117" s="325"/>
      <c r="T117" s="325"/>
      <c r="U117" s="323" t="e">
        <f>I117/$I$100*$U$100</f>
        <v>#DIV/0!</v>
      </c>
      <c r="V117" s="341"/>
      <c r="W117" s="141"/>
      <c r="X117" s="286"/>
      <c r="Y117" s="286"/>
      <c r="Z117" s="285"/>
      <c r="AA117" s="285"/>
      <c r="AB117" s="285"/>
      <c r="AC117" s="285"/>
      <c r="AD117" s="285"/>
      <c r="AE117" s="285"/>
      <c r="AF117" s="285"/>
      <c r="AG117" s="285"/>
      <c r="AH117" s="285"/>
      <c r="AI117" s="285"/>
      <c r="AJ117" s="285"/>
      <c r="AK117" s="285"/>
      <c r="AL117" s="285"/>
      <c r="AM117" s="285"/>
      <c r="AN117" s="285"/>
      <c r="AO117" s="285"/>
      <c r="AP117" s="285"/>
      <c r="AR117" s="309"/>
    </row>
    <row r="118" spans="1:44" ht="16.5" hidden="1" thickBot="1">
      <c r="A118" s="337" t="s">
        <v>158</v>
      </c>
      <c r="B118" s="337"/>
      <c r="C118" s="359">
        <v>1477245544.8946984</v>
      </c>
      <c r="D118" s="328"/>
      <c r="E118" s="328"/>
      <c r="F118" s="328">
        <v>136818301.0371092</v>
      </c>
      <c r="G118" s="328"/>
      <c r="H118" s="328"/>
      <c r="I118" s="328">
        <v>140030317.0371092</v>
      </c>
      <c r="J118" s="324"/>
      <c r="K118" s="328"/>
      <c r="L118" s="328"/>
      <c r="M118" s="328" t="e">
        <f>M116+M117</f>
        <v>#DIV/0!</v>
      </c>
      <c r="N118" s="328"/>
      <c r="O118" s="328"/>
      <c r="P118" s="328"/>
      <c r="Q118" s="328" t="e">
        <f>Q116+Q117</f>
        <v>#DIV/0!</v>
      </c>
      <c r="R118" s="328"/>
      <c r="S118" s="328"/>
      <c r="T118" s="328"/>
      <c r="U118" s="328" t="e">
        <f>U116+$U$117</f>
        <v>#DIV/0!</v>
      </c>
      <c r="V118" s="342"/>
      <c r="W118" s="343"/>
      <c r="X118" s="286"/>
      <c r="Y118" s="286"/>
      <c r="Z118" s="285"/>
      <c r="AA118" s="285"/>
      <c r="AB118" s="285"/>
      <c r="AC118" s="285"/>
      <c r="AD118" s="285"/>
      <c r="AE118" s="285"/>
      <c r="AF118" s="285"/>
      <c r="AG118" s="285"/>
      <c r="AH118" s="285"/>
      <c r="AI118" s="285"/>
      <c r="AJ118" s="285"/>
      <c r="AK118" s="285"/>
      <c r="AL118" s="285"/>
      <c r="AM118" s="285"/>
      <c r="AN118" s="285"/>
      <c r="AO118" s="285"/>
      <c r="AP118" s="285"/>
      <c r="AR118" s="309"/>
    </row>
    <row r="119" spans="1:44" hidden="1">
      <c r="A119" s="337"/>
      <c r="B119" s="361"/>
      <c r="C119" s="345"/>
      <c r="D119" s="337" t="s">
        <v>10</v>
      </c>
      <c r="E119" s="337"/>
      <c r="F119" s="309" t="s">
        <v>10</v>
      </c>
      <c r="G119" s="337" t="s">
        <v>10</v>
      </c>
      <c r="H119" s="337"/>
      <c r="I119" s="305" t="s">
        <v>10</v>
      </c>
      <c r="J119" s="305"/>
      <c r="K119" s="337" t="s">
        <v>10</v>
      </c>
      <c r="L119" s="337"/>
      <c r="M119" s="305" t="s">
        <v>10</v>
      </c>
      <c r="N119" s="305"/>
      <c r="O119" s="337" t="s">
        <v>10</v>
      </c>
      <c r="P119" s="337"/>
      <c r="Q119" s="305" t="s">
        <v>10</v>
      </c>
      <c r="R119" s="305"/>
      <c r="S119" s="337" t="s">
        <v>10</v>
      </c>
      <c r="T119" s="337"/>
      <c r="U119" s="305" t="s">
        <v>10</v>
      </c>
      <c r="V119" s="285"/>
      <c r="W119" s="286"/>
      <c r="X119" s="286"/>
      <c r="Y119" s="286"/>
      <c r="Z119" s="285"/>
      <c r="AA119" s="285"/>
      <c r="AB119" s="285"/>
      <c r="AC119" s="285"/>
      <c r="AD119" s="285"/>
      <c r="AE119" s="285"/>
      <c r="AF119" s="285"/>
      <c r="AG119" s="285"/>
      <c r="AH119" s="285"/>
      <c r="AI119" s="285"/>
      <c r="AJ119" s="285"/>
      <c r="AK119" s="285"/>
      <c r="AL119" s="285"/>
      <c r="AM119" s="285"/>
      <c r="AN119" s="285"/>
      <c r="AO119" s="285"/>
      <c r="AP119" s="285"/>
      <c r="AR119" s="309"/>
    </row>
    <row r="120" spans="1:44" hidden="1">
      <c r="A120" s="344" t="s">
        <v>162</v>
      </c>
      <c r="B120" s="337"/>
      <c r="C120" s="337" t="s">
        <v>10</v>
      </c>
      <c r="D120" s="345"/>
      <c r="E120" s="337"/>
      <c r="F120" s="337"/>
      <c r="G120" s="345"/>
      <c r="H120" s="337"/>
      <c r="I120" s="337"/>
      <c r="J120" s="337"/>
      <c r="K120" s="345"/>
      <c r="L120" s="337"/>
      <c r="M120" s="337"/>
      <c r="N120" s="337"/>
      <c r="O120" s="345"/>
      <c r="P120" s="337"/>
      <c r="Q120" s="337"/>
      <c r="R120" s="337"/>
      <c r="S120" s="345"/>
      <c r="T120" s="337"/>
      <c r="U120" s="337"/>
      <c r="V120" s="285"/>
      <c r="W120" s="286"/>
      <c r="X120" s="286"/>
      <c r="Y120" s="286"/>
      <c r="Z120" s="285"/>
      <c r="AA120" s="285"/>
      <c r="AB120" s="285"/>
      <c r="AC120" s="285"/>
      <c r="AD120" s="285"/>
      <c r="AE120" s="285"/>
      <c r="AF120" s="285"/>
      <c r="AG120" s="285"/>
      <c r="AH120" s="285"/>
      <c r="AI120" s="285"/>
      <c r="AJ120" s="285"/>
      <c r="AK120" s="285"/>
      <c r="AL120" s="285"/>
      <c r="AM120" s="285"/>
      <c r="AN120" s="285"/>
      <c r="AO120" s="285"/>
      <c r="AP120" s="285"/>
      <c r="AR120" s="309"/>
    </row>
    <row r="121" spans="1:44" hidden="1">
      <c r="A121" s="337" t="s">
        <v>160</v>
      </c>
      <c r="B121" s="337"/>
      <c r="C121" s="337"/>
      <c r="D121" s="345"/>
      <c r="E121" s="337"/>
      <c r="F121" s="337"/>
      <c r="G121" s="345"/>
      <c r="H121" s="337"/>
      <c r="I121" s="337"/>
      <c r="J121" s="337"/>
      <c r="K121" s="345"/>
      <c r="L121" s="337"/>
      <c r="M121" s="337"/>
      <c r="N121" s="337"/>
      <c r="O121" s="345"/>
      <c r="P121" s="337"/>
      <c r="Q121" s="337"/>
      <c r="R121" s="337"/>
      <c r="S121" s="345"/>
      <c r="T121" s="337"/>
      <c r="U121" s="337"/>
      <c r="V121" s="285"/>
      <c r="W121" s="286"/>
      <c r="X121" s="286"/>
      <c r="Y121" s="286"/>
      <c r="Z121" s="285"/>
      <c r="AA121" s="285"/>
      <c r="AB121" s="285"/>
      <c r="AC121" s="285"/>
      <c r="AD121" s="285"/>
      <c r="AE121" s="285"/>
      <c r="AF121" s="285"/>
      <c r="AG121" s="285"/>
      <c r="AH121" s="285"/>
      <c r="AI121" s="285"/>
      <c r="AJ121" s="285"/>
      <c r="AK121" s="285"/>
      <c r="AL121" s="285"/>
      <c r="AM121" s="285"/>
      <c r="AN121" s="285"/>
      <c r="AO121" s="285"/>
      <c r="AP121" s="285"/>
      <c r="AR121" s="309"/>
    </row>
    <row r="122" spans="1:44" hidden="1">
      <c r="A122" s="347"/>
      <c r="B122" s="337"/>
      <c r="C122" s="337"/>
      <c r="D122" s="345"/>
      <c r="E122" s="337"/>
      <c r="F122" s="337"/>
      <c r="G122" s="345"/>
      <c r="H122" s="337"/>
      <c r="I122" s="337"/>
      <c r="J122" s="337"/>
      <c r="K122" s="345"/>
      <c r="L122" s="337"/>
      <c r="M122" s="337"/>
      <c r="N122" s="337"/>
      <c r="O122" s="345"/>
      <c r="P122" s="337"/>
      <c r="Q122" s="337"/>
      <c r="R122" s="337"/>
      <c r="S122" s="345"/>
      <c r="T122" s="337"/>
      <c r="U122" s="337"/>
      <c r="V122" s="285"/>
      <c r="W122" s="286"/>
      <c r="X122" s="286"/>
      <c r="Y122" s="286"/>
      <c r="Z122" s="285"/>
      <c r="AA122" s="285"/>
      <c r="AB122" s="285"/>
      <c r="AC122" s="285"/>
      <c r="AD122" s="285"/>
      <c r="AE122" s="285"/>
      <c r="AF122" s="285"/>
      <c r="AG122" s="285"/>
      <c r="AH122" s="285"/>
      <c r="AI122" s="285"/>
      <c r="AJ122" s="285"/>
      <c r="AK122" s="285"/>
      <c r="AL122" s="285"/>
      <c r="AM122" s="285"/>
      <c r="AN122" s="285"/>
      <c r="AO122" s="285"/>
      <c r="AP122" s="285"/>
      <c r="AR122" s="309"/>
    </row>
    <row r="123" spans="1:44" hidden="1">
      <c r="A123" s="337" t="s">
        <v>141</v>
      </c>
      <c r="B123" s="337"/>
      <c r="C123" s="345">
        <v>71521.491612903294</v>
      </c>
      <c r="D123" s="348">
        <v>7.75</v>
      </c>
      <c r="E123" s="337"/>
      <c r="F123" s="305">
        <v>554292</v>
      </c>
      <c r="G123" s="348">
        <v>7.75</v>
      </c>
      <c r="H123" s="337"/>
      <c r="I123" s="305">
        <v>554292</v>
      </c>
      <c r="J123" s="305"/>
      <c r="K123" s="348">
        <f>G123</f>
        <v>7.75</v>
      </c>
      <c r="L123" s="337"/>
      <c r="M123" s="305">
        <v>554291.56000000052</v>
      </c>
      <c r="N123" s="305"/>
      <c r="O123" s="348" t="str">
        <f>$O$89</f>
        <v xml:space="preserve"> </v>
      </c>
      <c r="P123" s="337"/>
      <c r="Q123" s="305">
        <v>0</v>
      </c>
      <c r="R123" s="305"/>
      <c r="S123" s="348" t="str">
        <f>$S$89</f>
        <v xml:space="preserve"> </v>
      </c>
      <c r="T123" s="337"/>
      <c r="U123" s="305">
        <v>0</v>
      </c>
      <c r="V123" s="285"/>
      <c r="W123" s="286"/>
      <c r="X123" s="286"/>
      <c r="Y123" s="286"/>
      <c r="Z123" s="285"/>
      <c r="AA123" s="285"/>
      <c r="AB123" s="285"/>
      <c r="AC123" s="285"/>
      <c r="AD123" s="285"/>
      <c r="AE123" s="285"/>
      <c r="AF123" s="285"/>
      <c r="AG123" s="285"/>
      <c r="AH123" s="285"/>
      <c r="AI123" s="285"/>
      <c r="AJ123" s="285"/>
      <c r="AK123" s="285"/>
      <c r="AL123" s="285"/>
      <c r="AM123" s="285"/>
      <c r="AN123" s="285"/>
      <c r="AO123" s="285"/>
      <c r="AP123" s="285"/>
      <c r="AR123" s="309"/>
    </row>
    <row r="124" spans="1:44" hidden="1">
      <c r="A124" s="337" t="s">
        <v>143</v>
      </c>
      <c r="B124" s="337"/>
      <c r="C124" s="345">
        <v>41755519.776553854</v>
      </c>
      <c r="D124" s="350">
        <v>6.548</v>
      </c>
      <c r="E124" s="337" t="s">
        <v>144</v>
      </c>
      <c r="F124" s="305">
        <v>2734151</v>
      </c>
      <c r="G124" s="350">
        <v>6.7170000000000005</v>
      </c>
      <c r="H124" s="337" t="s">
        <v>144</v>
      </c>
      <c r="I124" s="305">
        <v>2804718</v>
      </c>
      <c r="J124" s="305"/>
      <c r="K124" s="350" t="e">
        <f>K90</f>
        <v>#DIV/0!</v>
      </c>
      <c r="L124" s="337" t="s">
        <v>144</v>
      </c>
      <c r="M124" s="305" t="e">
        <v>#DIV/0!</v>
      </c>
      <c r="N124" s="305"/>
      <c r="O124" s="350" t="e">
        <f>O90</f>
        <v>#DIV/0!</v>
      </c>
      <c r="P124" s="337" t="s">
        <v>144</v>
      </c>
      <c r="Q124" s="305" t="e">
        <v>#DIV/0!</v>
      </c>
      <c r="R124" s="305"/>
      <c r="S124" s="350" t="e">
        <f>S90</f>
        <v>#DIV/0!</v>
      </c>
      <c r="T124" s="337" t="s">
        <v>144</v>
      </c>
      <c r="U124" s="305" t="e">
        <v>#DIV/0!</v>
      </c>
      <c r="V124" s="285"/>
      <c r="W124" s="286"/>
      <c r="X124" s="286"/>
      <c r="Y124" s="286"/>
      <c r="Z124" s="285"/>
      <c r="AA124" s="285"/>
      <c r="AB124" s="285"/>
      <c r="AC124" s="285"/>
      <c r="AD124" s="285"/>
      <c r="AE124" s="285"/>
      <c r="AF124" s="285"/>
      <c r="AG124" s="285"/>
      <c r="AH124" s="285"/>
      <c r="AI124" s="285"/>
      <c r="AJ124" s="285"/>
      <c r="AK124" s="285"/>
      <c r="AL124" s="285"/>
      <c r="AM124" s="285"/>
      <c r="AN124" s="285"/>
      <c r="AO124" s="285"/>
      <c r="AP124" s="285"/>
      <c r="AR124" s="309"/>
    </row>
    <row r="125" spans="1:44" hidden="1">
      <c r="A125" s="337" t="s">
        <v>145</v>
      </c>
      <c r="B125" s="337"/>
      <c r="C125" s="345">
        <v>47018320.003545634</v>
      </c>
      <c r="D125" s="350">
        <v>10.35</v>
      </c>
      <c r="E125" s="337" t="s">
        <v>144</v>
      </c>
      <c r="F125" s="305">
        <v>4866396</v>
      </c>
      <c r="G125" s="350">
        <v>10.613</v>
      </c>
      <c r="H125" s="337" t="s">
        <v>144</v>
      </c>
      <c r="I125" s="305">
        <v>4990054</v>
      </c>
      <c r="J125" s="305"/>
      <c r="K125" s="350" t="e">
        <f>K91</f>
        <v>#DIV/0!</v>
      </c>
      <c r="L125" s="337" t="s">
        <v>144</v>
      </c>
      <c r="M125" s="305" t="e">
        <v>#DIV/0!</v>
      </c>
      <c r="N125" s="305"/>
      <c r="O125" s="350" t="e">
        <f>O91</f>
        <v>#DIV/0!</v>
      </c>
      <c r="P125" s="337" t="s">
        <v>144</v>
      </c>
      <c r="Q125" s="305" t="e">
        <v>#DIV/0!</v>
      </c>
      <c r="R125" s="305"/>
      <c r="S125" s="350" t="e">
        <f>S91</f>
        <v>#DIV/0!</v>
      </c>
      <c r="T125" s="337" t="s">
        <v>144</v>
      </c>
      <c r="U125" s="305" t="e">
        <v>#DIV/0!</v>
      </c>
      <c r="V125" s="285"/>
      <c r="W125" s="286"/>
      <c r="X125" s="286"/>
      <c r="Y125" s="286"/>
      <c r="Z125" s="285"/>
      <c r="AA125" s="285"/>
      <c r="AB125" s="285"/>
      <c r="AC125" s="285"/>
      <c r="AD125" s="285"/>
      <c r="AE125" s="285"/>
      <c r="AF125" s="285"/>
      <c r="AG125" s="285"/>
      <c r="AH125" s="285"/>
      <c r="AI125" s="285"/>
      <c r="AJ125" s="285"/>
      <c r="AK125" s="285"/>
      <c r="AL125" s="285"/>
      <c r="AM125" s="285"/>
      <c r="AN125" s="285"/>
      <c r="AO125" s="285"/>
      <c r="AP125" s="285"/>
      <c r="AR125" s="309"/>
    </row>
    <row r="126" spans="1:44" hidden="1">
      <c r="A126" s="337" t="s">
        <v>147</v>
      </c>
      <c r="B126" s="337"/>
      <c r="C126" s="345">
        <v>0</v>
      </c>
      <c r="D126" s="348">
        <v>1.74</v>
      </c>
      <c r="E126" s="337"/>
      <c r="F126" s="305">
        <v>0</v>
      </c>
      <c r="G126" s="348">
        <v>1.78</v>
      </c>
      <c r="H126" s="337"/>
      <c r="I126" s="305">
        <v>0</v>
      </c>
      <c r="J126" s="305"/>
      <c r="K126" s="348">
        <v>0</v>
      </c>
      <c r="L126" s="337"/>
      <c r="M126" s="305">
        <v>0</v>
      </c>
      <c r="N126" s="305"/>
      <c r="O126" s="348">
        <v>0</v>
      </c>
      <c r="P126" s="337"/>
      <c r="Q126" s="305">
        <v>0</v>
      </c>
      <c r="R126" s="305"/>
      <c r="S126" s="348">
        <f>S92</f>
        <v>1.74</v>
      </c>
      <c r="T126" s="337"/>
      <c r="U126" s="305">
        <v>0</v>
      </c>
      <c r="V126" s="285"/>
      <c r="W126" s="286"/>
      <c r="X126" s="286"/>
      <c r="Y126" s="286"/>
      <c r="Z126" s="285"/>
      <c r="AA126" s="285"/>
      <c r="AB126" s="285"/>
      <c r="AC126" s="285"/>
      <c r="AD126" s="285"/>
      <c r="AE126" s="285"/>
      <c r="AF126" s="285"/>
      <c r="AG126" s="285"/>
      <c r="AH126" s="285"/>
      <c r="AI126" s="285"/>
      <c r="AJ126" s="285"/>
      <c r="AK126" s="285"/>
      <c r="AL126" s="285"/>
      <c r="AM126" s="285"/>
      <c r="AN126" s="285"/>
      <c r="AO126" s="285"/>
      <c r="AP126" s="285"/>
      <c r="AR126" s="309"/>
    </row>
    <row r="127" spans="1:44" hidden="1">
      <c r="A127" s="354" t="s">
        <v>149</v>
      </c>
      <c r="B127" s="354"/>
      <c r="C127" s="345">
        <v>0</v>
      </c>
      <c r="D127" s="348">
        <v>3.4</v>
      </c>
      <c r="E127" s="354"/>
      <c r="F127" s="305">
        <v>0</v>
      </c>
      <c r="G127" s="348">
        <v>3.5</v>
      </c>
      <c r="H127" s="354"/>
      <c r="I127" s="305">
        <v>0</v>
      </c>
      <c r="J127" s="305"/>
      <c r="K127" s="348">
        <v>0</v>
      </c>
      <c r="L127" s="354"/>
      <c r="M127" s="305">
        <v>0</v>
      </c>
      <c r="N127" s="305"/>
      <c r="O127" s="348">
        <v>0</v>
      </c>
      <c r="P127" s="354"/>
      <c r="Q127" s="305">
        <v>0</v>
      </c>
      <c r="R127" s="305"/>
      <c r="S127" s="348">
        <f>S93</f>
        <v>3.4</v>
      </c>
      <c r="T127" s="354"/>
      <c r="U127" s="305">
        <v>0</v>
      </c>
      <c r="V127" s="285"/>
      <c r="W127" s="286"/>
      <c r="X127" s="286"/>
      <c r="Y127" s="286"/>
      <c r="Z127" s="285"/>
      <c r="AA127" s="285"/>
      <c r="AB127" s="285"/>
      <c r="AC127" s="285"/>
      <c r="AD127" s="285"/>
      <c r="AE127" s="285"/>
      <c r="AF127" s="285"/>
      <c r="AG127" s="285"/>
      <c r="AH127" s="285"/>
      <c r="AI127" s="285"/>
      <c r="AJ127" s="285"/>
      <c r="AK127" s="285"/>
      <c r="AL127" s="285"/>
      <c r="AM127" s="285"/>
      <c r="AN127" s="285"/>
      <c r="AO127" s="285"/>
      <c r="AP127" s="285"/>
      <c r="AR127" s="309"/>
    </row>
    <row r="128" spans="1:44" hidden="1">
      <c r="A128" s="354" t="s">
        <v>151</v>
      </c>
      <c r="B128" s="354"/>
      <c r="C128" s="345">
        <v>0</v>
      </c>
      <c r="D128" s="355">
        <v>-1.74</v>
      </c>
      <c r="E128" s="354"/>
      <c r="F128" s="305">
        <v>0</v>
      </c>
      <c r="G128" s="355">
        <v>-1.78</v>
      </c>
      <c r="H128" s="354"/>
      <c r="I128" s="305">
        <v>0</v>
      </c>
      <c r="J128" s="305"/>
      <c r="K128" s="355">
        <f>-K126</f>
        <v>0</v>
      </c>
      <c r="L128" s="354"/>
      <c r="M128" s="305">
        <v>0</v>
      </c>
      <c r="N128" s="305"/>
      <c r="O128" s="355">
        <f>-O126</f>
        <v>0</v>
      </c>
      <c r="P128" s="354"/>
      <c r="Q128" s="305">
        <v>0</v>
      </c>
      <c r="R128" s="305"/>
      <c r="S128" s="355">
        <f>-S126</f>
        <v>-1.74</v>
      </c>
      <c r="T128" s="354"/>
      <c r="U128" s="305">
        <v>0</v>
      </c>
      <c r="V128" s="285"/>
      <c r="W128" s="286"/>
      <c r="X128" s="286"/>
      <c r="Y128" s="286"/>
      <c r="Z128" s="285"/>
      <c r="AA128" s="285"/>
      <c r="AB128" s="285"/>
      <c r="AC128" s="285"/>
      <c r="AD128" s="285"/>
      <c r="AE128" s="285"/>
      <c r="AF128" s="285"/>
      <c r="AG128" s="285"/>
      <c r="AH128" s="285"/>
      <c r="AI128" s="285"/>
      <c r="AJ128" s="285"/>
      <c r="AK128" s="285"/>
      <c r="AL128" s="285"/>
      <c r="AM128" s="285"/>
      <c r="AN128" s="285"/>
      <c r="AO128" s="285"/>
      <c r="AP128" s="285"/>
      <c r="AR128" s="309"/>
    </row>
    <row r="129" spans="1:44" s="120" customFormat="1" hidden="1">
      <c r="A129" s="119" t="s">
        <v>153</v>
      </c>
      <c r="C129" s="121">
        <v>41755519.776553854</v>
      </c>
      <c r="D129" s="118">
        <v>0</v>
      </c>
      <c r="E129" s="122"/>
      <c r="F129" s="123"/>
      <c r="G129" s="314">
        <v>0</v>
      </c>
      <c r="H129" s="315" t="s">
        <v>144</v>
      </c>
      <c r="I129" s="123">
        <v>0</v>
      </c>
      <c r="J129" s="123"/>
      <c r="K129" s="314" t="str">
        <f>K113</f>
        <v xml:space="preserve"> </v>
      </c>
      <c r="L129" s="315" t="s">
        <v>144</v>
      </c>
      <c r="M129" s="305">
        <v>0</v>
      </c>
      <c r="N129" s="123"/>
      <c r="O129" s="314" t="str">
        <f>O113</f>
        <v xml:space="preserve"> </v>
      </c>
      <c r="P129" s="315" t="s">
        <v>144</v>
      </c>
      <c r="Q129" s="305">
        <v>0</v>
      </c>
      <c r="R129" s="123"/>
      <c r="S129" s="314">
        <f>S113</f>
        <v>0</v>
      </c>
      <c r="T129" s="315" t="s">
        <v>144</v>
      </c>
      <c r="U129" s="305">
        <v>0</v>
      </c>
      <c r="V129" s="122"/>
      <c r="W129" s="311"/>
      <c r="X129" s="122"/>
      <c r="Y129" s="122"/>
      <c r="Z129" s="317"/>
      <c r="AA129" s="318"/>
      <c r="AF129" s="122"/>
      <c r="AG129" s="122"/>
      <c r="AH129" s="122"/>
      <c r="AI129" s="122"/>
      <c r="AJ129" s="122"/>
      <c r="AK129" s="122"/>
      <c r="AL129" s="122"/>
      <c r="AM129" s="122"/>
      <c r="AN129" s="122"/>
      <c r="AO129" s="122"/>
      <c r="AP129" s="122"/>
      <c r="AR129" s="124"/>
    </row>
    <row r="130" spans="1:44" s="120" customFormat="1" hidden="1">
      <c r="A130" s="119" t="s">
        <v>154</v>
      </c>
      <c r="C130" s="121">
        <v>47018320.003545634</v>
      </c>
      <c r="D130" s="118">
        <v>0</v>
      </c>
      <c r="E130" s="122"/>
      <c r="F130" s="123"/>
      <c r="G130" s="314">
        <v>0</v>
      </c>
      <c r="H130" s="315" t="s">
        <v>144</v>
      </c>
      <c r="I130" s="123">
        <v>0</v>
      </c>
      <c r="J130" s="123"/>
      <c r="K130" s="314" t="str">
        <f>K114</f>
        <v xml:space="preserve"> </v>
      </c>
      <c r="L130" s="315" t="s">
        <v>144</v>
      </c>
      <c r="M130" s="305">
        <v>0</v>
      </c>
      <c r="N130" s="123"/>
      <c r="O130" s="314" t="str">
        <f>O114</f>
        <v xml:space="preserve"> </v>
      </c>
      <c r="P130" s="315" t="s">
        <v>144</v>
      </c>
      <c r="Q130" s="305">
        <v>0</v>
      </c>
      <c r="R130" s="123"/>
      <c r="S130" s="314">
        <f>S114</f>
        <v>0</v>
      </c>
      <c r="T130" s="315" t="s">
        <v>144</v>
      </c>
      <c r="U130" s="305">
        <v>0</v>
      </c>
      <c r="V130" s="122"/>
      <c r="W130" s="311"/>
      <c r="X130" s="122"/>
      <c r="Y130" s="122"/>
      <c r="Z130" s="317"/>
      <c r="AA130" s="318"/>
      <c r="AF130" s="122"/>
      <c r="AG130" s="122"/>
      <c r="AH130" s="122"/>
      <c r="AI130" s="122"/>
      <c r="AJ130" s="122"/>
      <c r="AK130" s="122"/>
      <c r="AL130" s="122"/>
      <c r="AM130" s="122"/>
      <c r="AN130" s="122"/>
      <c r="AO130" s="122"/>
      <c r="AP130" s="122"/>
      <c r="AR130" s="124"/>
    </row>
    <row r="131" spans="1:44" hidden="1">
      <c r="A131" s="337" t="s">
        <v>157</v>
      </c>
      <c r="B131" s="337"/>
      <c r="C131" s="345">
        <v>88773839.780099481</v>
      </c>
      <c r="D131" s="357"/>
      <c r="E131" s="305"/>
      <c r="F131" s="305">
        <v>8154839</v>
      </c>
      <c r="G131" s="305"/>
      <c r="H131" s="305"/>
      <c r="I131" s="305">
        <v>8349064</v>
      </c>
      <c r="J131" s="305"/>
      <c r="K131" s="305"/>
      <c r="L131" s="305"/>
      <c r="M131" s="305" t="e">
        <f>SUM(M123:M130)</f>
        <v>#DIV/0!</v>
      </c>
      <c r="N131" s="305"/>
      <c r="O131" s="305"/>
      <c r="P131" s="305"/>
      <c r="Q131" s="305" t="e">
        <f>SUM(Q123:Q130)</f>
        <v>#DIV/0!</v>
      </c>
      <c r="R131" s="305"/>
      <c r="S131" s="305"/>
      <c r="T131" s="305"/>
      <c r="U131" s="305" t="e">
        <f>SUM(U123:U130)</f>
        <v>#DIV/0!</v>
      </c>
      <c r="V131" s="285"/>
      <c r="W131" s="286"/>
      <c r="X131" s="286"/>
      <c r="Y131" s="286"/>
      <c r="Z131" s="285"/>
      <c r="AA131" s="285"/>
      <c r="AB131" s="285"/>
      <c r="AC131" s="285"/>
      <c r="AD131" s="285"/>
      <c r="AE131" s="285"/>
      <c r="AF131" s="285"/>
      <c r="AG131" s="285"/>
      <c r="AH131" s="285"/>
      <c r="AI131" s="285"/>
      <c r="AJ131" s="285"/>
      <c r="AK131" s="285"/>
      <c r="AL131" s="285"/>
      <c r="AM131" s="285"/>
      <c r="AN131" s="285"/>
      <c r="AO131" s="285"/>
      <c r="AP131" s="285"/>
      <c r="AR131" s="309"/>
    </row>
    <row r="132" spans="1:44" hidden="1">
      <c r="A132" s="337" t="s">
        <v>128</v>
      </c>
      <c r="B132" s="337"/>
      <c r="C132" s="366">
        <v>1109915.5774999433</v>
      </c>
      <c r="D132" s="325"/>
      <c r="E132" s="325"/>
      <c r="F132" s="323">
        <v>112036.90433211296</v>
      </c>
      <c r="G132" s="325"/>
      <c r="H132" s="325"/>
      <c r="I132" s="323">
        <v>112036.90433211296</v>
      </c>
      <c r="J132" s="324"/>
      <c r="K132" s="325"/>
      <c r="L132" s="325"/>
      <c r="M132" s="323" t="e">
        <f>I132/$I$100*$M$100</f>
        <v>#DIV/0!</v>
      </c>
      <c r="N132" s="324"/>
      <c r="O132" s="325"/>
      <c r="P132" s="325"/>
      <c r="Q132" s="323" t="e">
        <f>I132/$I$100*$Q$100</f>
        <v>#DIV/0!</v>
      </c>
      <c r="R132" s="324"/>
      <c r="S132" s="325"/>
      <c r="T132" s="325"/>
      <c r="U132" s="323" t="e">
        <f>I132/$I$100*$U$100</f>
        <v>#DIV/0!</v>
      </c>
      <c r="V132" s="341"/>
      <c r="W132" s="141"/>
      <c r="X132" s="286"/>
      <c r="Y132" s="286"/>
      <c r="Z132" s="285"/>
      <c r="AA132" s="285"/>
      <c r="AB132" s="285"/>
      <c r="AC132" s="285"/>
      <c r="AD132" s="285"/>
      <c r="AE132" s="285"/>
      <c r="AF132" s="285"/>
      <c r="AG132" s="285"/>
      <c r="AH132" s="285"/>
      <c r="AI132" s="285"/>
      <c r="AJ132" s="285"/>
      <c r="AK132" s="285"/>
      <c r="AL132" s="285"/>
      <c r="AM132" s="285"/>
      <c r="AN132" s="285"/>
      <c r="AO132" s="285"/>
      <c r="AP132" s="285"/>
      <c r="AR132" s="309"/>
    </row>
    <row r="133" spans="1:44" ht="16.5" hidden="1" thickBot="1">
      <c r="A133" s="337" t="s">
        <v>158</v>
      </c>
      <c r="B133" s="337"/>
      <c r="C133" s="359">
        <v>89883755.357599422</v>
      </c>
      <c r="D133" s="328"/>
      <c r="E133" s="328"/>
      <c r="F133" s="328">
        <v>8266875.9043321125</v>
      </c>
      <c r="G133" s="328"/>
      <c r="H133" s="328"/>
      <c r="I133" s="328">
        <v>8461100.9043321125</v>
      </c>
      <c r="J133" s="324"/>
      <c r="K133" s="328"/>
      <c r="L133" s="328"/>
      <c r="M133" s="328" t="e">
        <f>M131+M132</f>
        <v>#DIV/0!</v>
      </c>
      <c r="N133" s="328"/>
      <c r="O133" s="328"/>
      <c r="P133" s="328"/>
      <c r="Q133" s="328" t="e">
        <f>Q131+Q132</f>
        <v>#DIV/0!</v>
      </c>
      <c r="R133" s="328"/>
      <c r="S133" s="328"/>
      <c r="T133" s="328"/>
      <c r="U133" s="328" t="e">
        <f>U131+U132</f>
        <v>#DIV/0!</v>
      </c>
      <c r="V133" s="342"/>
      <c r="W133" s="343"/>
      <c r="X133" s="286"/>
      <c r="Y133" s="286"/>
      <c r="Z133" s="285"/>
      <c r="AA133" s="285"/>
      <c r="AB133" s="285"/>
      <c r="AC133" s="285"/>
      <c r="AD133" s="285"/>
      <c r="AE133" s="285"/>
      <c r="AF133" s="285"/>
      <c r="AG133" s="285"/>
      <c r="AH133" s="285"/>
      <c r="AI133" s="285"/>
      <c r="AJ133" s="285"/>
      <c r="AK133" s="285"/>
      <c r="AL133" s="285"/>
      <c r="AM133" s="285"/>
      <c r="AN133" s="285"/>
      <c r="AO133" s="285"/>
      <c r="AP133" s="285"/>
      <c r="AR133" s="309"/>
    </row>
    <row r="134" spans="1:44" hidden="1">
      <c r="A134" s="337"/>
      <c r="B134" s="361"/>
      <c r="C134" s="345"/>
      <c r="D134" s="337" t="s">
        <v>10</v>
      </c>
      <c r="E134" s="337"/>
      <c r="G134" s="337" t="s">
        <v>10</v>
      </c>
      <c r="H134" s="337"/>
      <c r="I134" s="305" t="s">
        <v>10</v>
      </c>
      <c r="J134" s="305"/>
      <c r="K134" s="337" t="s">
        <v>10</v>
      </c>
      <c r="L134" s="337"/>
      <c r="M134" s="305" t="s">
        <v>10</v>
      </c>
      <c r="N134" s="305"/>
      <c r="O134" s="337" t="s">
        <v>10</v>
      </c>
      <c r="P134" s="337"/>
      <c r="Q134" s="305" t="s">
        <v>10</v>
      </c>
      <c r="R134" s="305"/>
      <c r="S134" s="337" t="s">
        <v>10</v>
      </c>
      <c r="T134" s="337"/>
      <c r="U134" s="305" t="s">
        <v>10</v>
      </c>
      <c r="V134" s="285"/>
      <c r="W134" s="286"/>
      <c r="X134" s="286"/>
      <c r="Y134" s="286"/>
      <c r="Z134" s="285"/>
      <c r="AA134" s="285"/>
      <c r="AB134" s="285"/>
      <c r="AC134" s="285"/>
      <c r="AD134" s="285"/>
      <c r="AE134" s="285"/>
      <c r="AF134" s="285"/>
      <c r="AG134" s="285"/>
      <c r="AH134" s="285"/>
      <c r="AI134" s="285"/>
      <c r="AJ134" s="285"/>
      <c r="AK134" s="285"/>
      <c r="AL134" s="285"/>
      <c r="AM134" s="285"/>
      <c r="AN134" s="285"/>
      <c r="AO134" s="285"/>
      <c r="AP134" s="285"/>
      <c r="AR134" s="309"/>
    </row>
    <row r="135" spans="1:44" hidden="1">
      <c r="A135" s="344" t="s">
        <v>163</v>
      </c>
      <c r="B135" s="337"/>
      <c r="C135" s="337"/>
      <c r="D135" s="345"/>
      <c r="E135" s="337"/>
      <c r="F135" s="337"/>
      <c r="G135" s="345"/>
      <c r="H135" s="337"/>
      <c r="I135" s="337"/>
      <c r="J135" s="337"/>
      <c r="K135" s="345"/>
      <c r="L135" s="337"/>
      <c r="M135" s="337"/>
      <c r="N135" s="337"/>
      <c r="O135" s="345"/>
      <c r="P135" s="337"/>
      <c r="Q135" s="337"/>
      <c r="R135" s="337"/>
      <c r="S135" s="345"/>
      <c r="T135" s="337"/>
      <c r="U135" s="337"/>
      <c r="V135" s="285"/>
      <c r="W135" s="286"/>
      <c r="X135" s="286"/>
      <c r="Y135" s="286"/>
      <c r="Z135" s="285"/>
      <c r="AA135" s="285"/>
      <c r="AB135" s="285"/>
      <c r="AC135" s="285"/>
      <c r="AD135" s="285"/>
      <c r="AE135" s="285"/>
      <c r="AF135" s="285"/>
      <c r="AG135" s="285"/>
      <c r="AH135" s="285"/>
      <c r="AI135" s="285"/>
      <c r="AJ135" s="285"/>
      <c r="AK135" s="285"/>
      <c r="AL135" s="285"/>
      <c r="AM135" s="285"/>
      <c r="AN135" s="285"/>
      <c r="AO135" s="285"/>
      <c r="AP135" s="285"/>
      <c r="AR135" s="309"/>
    </row>
    <row r="136" spans="1:44" hidden="1">
      <c r="A136" s="337" t="s">
        <v>160</v>
      </c>
      <c r="B136" s="337"/>
      <c r="C136" s="337"/>
      <c r="D136" s="345"/>
      <c r="E136" s="337"/>
      <c r="F136" s="337"/>
      <c r="G136" s="345"/>
      <c r="H136" s="337"/>
      <c r="I136" s="337"/>
      <c r="J136" s="337"/>
      <c r="K136" s="345"/>
      <c r="L136" s="337"/>
      <c r="M136" s="337"/>
      <c r="N136" s="337"/>
      <c r="O136" s="345"/>
      <c r="P136" s="337"/>
      <c r="Q136" s="337"/>
      <c r="R136" s="337"/>
      <c r="S136" s="345"/>
      <c r="T136" s="337"/>
      <c r="U136" s="337"/>
      <c r="V136" s="285"/>
      <c r="W136" s="286"/>
      <c r="X136" s="286"/>
      <c r="Y136" s="286"/>
      <c r="Z136" s="285"/>
      <c r="AA136" s="285"/>
      <c r="AB136" s="285"/>
      <c r="AC136" s="285"/>
      <c r="AD136" s="285"/>
      <c r="AE136" s="285"/>
      <c r="AF136" s="285"/>
      <c r="AG136" s="285"/>
      <c r="AH136" s="285"/>
      <c r="AI136" s="285"/>
      <c r="AJ136" s="285"/>
      <c r="AK136" s="285"/>
      <c r="AL136" s="285"/>
      <c r="AM136" s="285"/>
      <c r="AN136" s="285"/>
      <c r="AO136" s="285"/>
      <c r="AP136" s="285"/>
      <c r="AR136" s="309"/>
    </row>
    <row r="137" spans="1:44" hidden="1">
      <c r="A137" s="347"/>
      <c r="B137" s="337"/>
      <c r="C137" s="337"/>
      <c r="D137" s="345"/>
      <c r="E137" s="337"/>
      <c r="F137" s="337"/>
      <c r="G137" s="345"/>
      <c r="H137" s="337"/>
      <c r="I137" s="337"/>
      <c r="J137" s="337"/>
      <c r="K137" s="345"/>
      <c r="L137" s="337"/>
      <c r="M137" s="337"/>
      <c r="N137" s="337"/>
      <c r="O137" s="345"/>
      <c r="P137" s="337"/>
      <c r="Q137" s="337"/>
      <c r="R137" s="337"/>
      <c r="S137" s="345"/>
      <c r="T137" s="337"/>
      <c r="U137" s="337"/>
      <c r="V137" s="285"/>
      <c r="W137" s="286"/>
      <c r="X137" s="286"/>
      <c r="Y137" s="286"/>
      <c r="Z137" s="285"/>
      <c r="AA137" s="285"/>
      <c r="AB137" s="285"/>
      <c r="AC137" s="285"/>
      <c r="AD137" s="285"/>
      <c r="AE137" s="285"/>
      <c r="AF137" s="285"/>
      <c r="AG137" s="285"/>
      <c r="AH137" s="285"/>
      <c r="AI137" s="285"/>
      <c r="AJ137" s="285"/>
      <c r="AK137" s="285"/>
      <c r="AL137" s="285"/>
      <c r="AM137" s="285"/>
      <c r="AN137" s="285"/>
      <c r="AO137" s="285"/>
      <c r="AP137" s="285"/>
      <c r="AR137" s="309"/>
    </row>
    <row r="138" spans="1:44" hidden="1">
      <c r="A138" s="337" t="s">
        <v>141</v>
      </c>
      <c r="B138" s="337"/>
      <c r="C138" s="345">
        <v>995.23225806451603</v>
      </c>
      <c r="D138" s="348">
        <v>7.75</v>
      </c>
      <c r="E138" s="337"/>
      <c r="F138" s="305">
        <v>7713</v>
      </c>
      <c r="G138" s="348">
        <v>7.75</v>
      </c>
      <c r="H138" s="337"/>
      <c r="I138" s="305">
        <v>7713</v>
      </c>
      <c r="J138" s="305"/>
      <c r="K138" s="348">
        <f>$K$89</f>
        <v>7.75</v>
      </c>
      <c r="L138" s="337"/>
      <c r="M138" s="305">
        <f>K138*$C138</f>
        <v>7713.0499999999993</v>
      </c>
      <c r="N138" s="305"/>
      <c r="O138" s="348" t="str">
        <f>$O$89</f>
        <v xml:space="preserve"> </v>
      </c>
      <c r="P138" s="337"/>
      <c r="Q138" s="305" t="e">
        <f>ROUND(O138*$C138,0)</f>
        <v>#VALUE!</v>
      </c>
      <c r="R138" s="305"/>
      <c r="S138" s="348" t="str">
        <f>$S$89</f>
        <v xml:space="preserve"> </v>
      </c>
      <c r="T138" s="337"/>
      <c r="U138" s="305" t="e">
        <f>ROUND(S138*$C138,0)</f>
        <v>#VALUE!</v>
      </c>
      <c r="V138" s="285"/>
      <c r="W138" s="286"/>
      <c r="X138" s="286"/>
      <c r="Y138" s="286"/>
      <c r="Z138" s="285"/>
      <c r="AA138" s="285"/>
      <c r="AB138" s="285"/>
      <c r="AC138" s="285"/>
      <c r="AD138" s="285"/>
      <c r="AE138" s="285"/>
      <c r="AF138" s="285"/>
      <c r="AG138" s="285"/>
      <c r="AH138" s="285"/>
      <c r="AI138" s="285"/>
      <c r="AJ138" s="285"/>
      <c r="AK138" s="285"/>
      <c r="AL138" s="285"/>
      <c r="AM138" s="285"/>
      <c r="AN138" s="285"/>
      <c r="AO138" s="285"/>
      <c r="AP138" s="285"/>
      <c r="AR138" s="309"/>
    </row>
    <row r="139" spans="1:44" hidden="1">
      <c r="A139" s="337" t="s">
        <v>143</v>
      </c>
      <c r="B139" s="337"/>
      <c r="C139" s="345">
        <v>563242.07586769864</v>
      </c>
      <c r="D139" s="350">
        <v>6.548</v>
      </c>
      <c r="E139" s="337" t="s">
        <v>144</v>
      </c>
      <c r="F139" s="305">
        <v>36881</v>
      </c>
      <c r="G139" s="350">
        <v>6.7170000000000005</v>
      </c>
      <c r="H139" s="337" t="s">
        <v>144</v>
      </c>
      <c r="I139" s="305">
        <v>37833</v>
      </c>
      <c r="J139" s="305"/>
      <c r="K139" s="350" t="e">
        <f>K90</f>
        <v>#DIV/0!</v>
      </c>
      <c r="L139" s="337" t="s">
        <v>144</v>
      </c>
      <c r="M139" s="305" t="e">
        <f>K139*$C139/100</f>
        <v>#DIV/0!</v>
      </c>
      <c r="N139" s="305"/>
      <c r="O139" s="350" t="e">
        <f>O90</f>
        <v>#DIV/0!</v>
      </c>
      <c r="P139" s="337" t="s">
        <v>144</v>
      </c>
      <c r="Q139" s="305" t="e">
        <f>ROUND(O139*$C139/100,0)</f>
        <v>#DIV/0!</v>
      </c>
      <c r="R139" s="305"/>
      <c r="S139" s="350" t="e">
        <f>S90</f>
        <v>#DIV/0!</v>
      </c>
      <c r="T139" s="337" t="s">
        <v>144</v>
      </c>
      <c r="U139" s="305" t="e">
        <f>ROUND(S139*$C139/100,0)</f>
        <v>#DIV/0!</v>
      </c>
      <c r="V139" s="285"/>
      <c r="W139" s="286"/>
      <c r="X139" s="286"/>
      <c r="Y139" s="286"/>
      <c r="Z139" s="285"/>
      <c r="AA139" s="285"/>
      <c r="AB139" s="285"/>
      <c r="AC139" s="285"/>
      <c r="AD139" s="285"/>
      <c r="AE139" s="285"/>
      <c r="AF139" s="285"/>
      <c r="AG139" s="285"/>
      <c r="AH139" s="285"/>
      <c r="AI139" s="285"/>
      <c r="AJ139" s="285"/>
      <c r="AK139" s="285"/>
      <c r="AL139" s="285"/>
      <c r="AM139" s="285"/>
      <c r="AN139" s="285"/>
      <c r="AO139" s="285"/>
      <c r="AP139" s="285"/>
      <c r="AR139" s="309"/>
    </row>
    <row r="140" spans="1:44" hidden="1">
      <c r="A140" s="337" t="s">
        <v>145</v>
      </c>
      <c r="B140" s="337"/>
      <c r="C140" s="345">
        <v>1663533.139932974</v>
      </c>
      <c r="D140" s="350">
        <v>10.35</v>
      </c>
      <c r="E140" s="337" t="s">
        <v>144</v>
      </c>
      <c r="F140" s="305">
        <v>172176</v>
      </c>
      <c r="G140" s="350">
        <v>10.613</v>
      </c>
      <c r="H140" s="337" t="s">
        <v>144</v>
      </c>
      <c r="I140" s="305">
        <v>176551</v>
      </c>
      <c r="J140" s="305"/>
      <c r="K140" s="350" t="e">
        <f>K110</f>
        <v>#DIV/0!</v>
      </c>
      <c r="L140" s="337" t="s">
        <v>144</v>
      </c>
      <c r="M140" s="305" t="e">
        <f>K140*$C140/100</f>
        <v>#DIV/0!</v>
      </c>
      <c r="N140" s="305"/>
      <c r="O140" s="350" t="e">
        <f>O110</f>
        <v>#DIV/0!</v>
      </c>
      <c r="P140" s="337" t="s">
        <v>144</v>
      </c>
      <c r="Q140" s="305" t="e">
        <f>ROUND(O140*$C140/100,0)</f>
        <v>#DIV/0!</v>
      </c>
      <c r="R140" s="305"/>
      <c r="S140" s="350" t="e">
        <f>S110</f>
        <v>#DIV/0!</v>
      </c>
      <c r="T140" s="337" t="s">
        <v>144</v>
      </c>
      <c r="U140" s="305" t="e">
        <f>ROUND(S140*$C140/100,0)</f>
        <v>#DIV/0!</v>
      </c>
      <c r="V140" s="285"/>
      <c r="W140" s="286"/>
      <c r="X140" s="286"/>
      <c r="Y140" s="286"/>
      <c r="Z140" s="285"/>
      <c r="AA140" s="285"/>
      <c r="AB140" s="285"/>
      <c r="AC140" s="285"/>
      <c r="AD140" s="285"/>
      <c r="AE140" s="285"/>
      <c r="AF140" s="285"/>
      <c r="AG140" s="285"/>
      <c r="AH140" s="285"/>
      <c r="AI140" s="285"/>
      <c r="AJ140" s="285"/>
      <c r="AK140" s="285"/>
      <c r="AL140" s="285"/>
      <c r="AM140" s="285"/>
      <c r="AN140" s="285"/>
      <c r="AO140" s="285"/>
      <c r="AP140" s="285"/>
      <c r="AR140" s="309"/>
    </row>
    <row r="141" spans="1:44" hidden="1">
      <c r="A141" s="337" t="s">
        <v>147</v>
      </c>
      <c r="B141" s="337"/>
      <c r="C141" s="345">
        <v>4598.5</v>
      </c>
      <c r="D141" s="348">
        <v>1.74</v>
      </c>
      <c r="E141" s="337"/>
      <c r="F141" s="305">
        <v>8001</v>
      </c>
      <c r="G141" s="348">
        <v>1.78</v>
      </c>
      <c r="H141" s="337"/>
      <c r="I141" s="305">
        <v>8185</v>
      </c>
      <c r="J141" s="305"/>
      <c r="K141" s="348">
        <v>0</v>
      </c>
      <c r="L141" s="337"/>
      <c r="M141" s="305">
        <f>ROUND(K141*$C141,0)</f>
        <v>0</v>
      </c>
      <c r="N141" s="305"/>
      <c r="O141" s="348">
        <v>0</v>
      </c>
      <c r="P141" s="337"/>
      <c r="Q141" s="305">
        <f>ROUND(O141*$C141,0)</f>
        <v>0</v>
      </c>
      <c r="R141" s="305"/>
      <c r="S141" s="348">
        <f>S92</f>
        <v>1.74</v>
      </c>
      <c r="T141" s="337"/>
      <c r="U141" s="305">
        <f>ROUND(S141*$C141,0)</f>
        <v>8001</v>
      </c>
      <c r="V141" s="285"/>
      <c r="W141" s="286"/>
      <c r="X141" s="286"/>
      <c r="Y141" s="286"/>
      <c r="Z141" s="285"/>
      <c r="AA141" s="285"/>
      <c r="AB141" s="285"/>
      <c r="AC141" s="285"/>
      <c r="AD141" s="285"/>
      <c r="AE141" s="285"/>
      <c r="AF141" s="285"/>
      <c r="AG141" s="285"/>
      <c r="AH141" s="285"/>
      <c r="AI141" s="285"/>
      <c r="AJ141" s="285"/>
      <c r="AK141" s="285"/>
      <c r="AL141" s="285"/>
      <c r="AM141" s="285"/>
      <c r="AN141" s="285"/>
      <c r="AO141" s="285"/>
      <c r="AP141" s="285"/>
      <c r="AR141" s="309"/>
    </row>
    <row r="142" spans="1:44" hidden="1">
      <c r="A142" s="354" t="s">
        <v>149</v>
      </c>
      <c r="B142" s="354"/>
      <c r="C142" s="345">
        <v>605</v>
      </c>
      <c r="D142" s="348">
        <v>3.4</v>
      </c>
      <c r="E142" s="354"/>
      <c r="F142" s="305">
        <v>2057</v>
      </c>
      <c r="G142" s="348">
        <v>3.5</v>
      </c>
      <c r="H142" s="354"/>
      <c r="I142" s="305">
        <v>2118</v>
      </c>
      <c r="J142" s="305"/>
      <c r="K142" s="348">
        <v>0</v>
      </c>
      <c r="L142" s="354"/>
      <c r="M142" s="305">
        <f>ROUND(K142*$C142,0)</f>
        <v>0</v>
      </c>
      <c r="N142" s="305"/>
      <c r="O142" s="348">
        <v>0</v>
      </c>
      <c r="P142" s="354"/>
      <c r="Q142" s="305">
        <f>ROUND(O142*$C142,0)</f>
        <v>0</v>
      </c>
      <c r="R142" s="305"/>
      <c r="S142" s="348">
        <f>S93</f>
        <v>3.4</v>
      </c>
      <c r="T142" s="354"/>
      <c r="U142" s="305">
        <f>ROUND(S142*$C142,0)</f>
        <v>2057</v>
      </c>
      <c r="V142" s="285"/>
      <c r="W142" s="286"/>
      <c r="X142" s="286"/>
      <c r="Y142" s="286"/>
      <c r="Z142" s="285"/>
      <c r="AA142" s="285"/>
      <c r="AB142" s="285"/>
      <c r="AC142" s="285"/>
      <c r="AD142" s="285"/>
      <c r="AE142" s="285"/>
      <c r="AF142" s="285"/>
      <c r="AG142" s="285"/>
      <c r="AH142" s="285"/>
      <c r="AI142" s="285"/>
      <c r="AJ142" s="285"/>
      <c r="AK142" s="285"/>
      <c r="AL142" s="285"/>
      <c r="AM142" s="285"/>
      <c r="AN142" s="285"/>
      <c r="AO142" s="285"/>
      <c r="AP142" s="285"/>
      <c r="AR142" s="309"/>
    </row>
    <row r="143" spans="1:44" hidden="1">
      <c r="A143" s="354" t="s">
        <v>151</v>
      </c>
      <c r="B143" s="354"/>
      <c r="C143" s="345">
        <v>55.5</v>
      </c>
      <c r="D143" s="355">
        <v>-1.74</v>
      </c>
      <c r="E143" s="354"/>
      <c r="F143" s="305">
        <v>-97</v>
      </c>
      <c r="G143" s="355">
        <v>-1.78</v>
      </c>
      <c r="H143" s="354"/>
      <c r="I143" s="305">
        <v>-99</v>
      </c>
      <c r="J143" s="305"/>
      <c r="K143" s="355">
        <f>-K141</f>
        <v>0</v>
      </c>
      <c r="L143" s="354"/>
      <c r="M143" s="305">
        <f>ROUND(K143*$C143,0)</f>
        <v>0</v>
      </c>
      <c r="N143" s="305"/>
      <c r="O143" s="355">
        <f>-O141</f>
        <v>0</v>
      </c>
      <c r="P143" s="354"/>
      <c r="Q143" s="305">
        <f>ROUND(O143*$C143,0)</f>
        <v>0</v>
      </c>
      <c r="R143" s="305"/>
      <c r="S143" s="355">
        <f>-S141</f>
        <v>-1.74</v>
      </c>
      <c r="T143" s="354"/>
      <c r="U143" s="305">
        <f>ROUND(S143*$C143,0)</f>
        <v>-97</v>
      </c>
      <c r="V143" s="285"/>
      <c r="W143" s="286"/>
      <c r="X143" s="286"/>
      <c r="Y143" s="286"/>
      <c r="Z143" s="285"/>
      <c r="AA143" s="285"/>
      <c r="AB143" s="285"/>
      <c r="AC143" s="285"/>
      <c r="AD143" s="285"/>
      <c r="AE143" s="285"/>
      <c r="AF143" s="285"/>
      <c r="AG143" s="285"/>
      <c r="AH143" s="285"/>
      <c r="AI143" s="285"/>
      <c r="AJ143" s="285"/>
      <c r="AK143" s="285"/>
      <c r="AL143" s="285"/>
      <c r="AM143" s="285"/>
      <c r="AN143" s="285"/>
      <c r="AO143" s="285"/>
      <c r="AP143" s="285"/>
      <c r="AR143" s="309"/>
    </row>
    <row r="144" spans="1:44" s="120" customFormat="1" hidden="1">
      <c r="A144" s="119" t="s">
        <v>153</v>
      </c>
      <c r="C144" s="121">
        <v>563242.07586769864</v>
      </c>
      <c r="D144" s="118">
        <v>0</v>
      </c>
      <c r="E144" s="122"/>
      <c r="F144" s="123"/>
      <c r="G144" s="314">
        <v>0</v>
      </c>
      <c r="H144" s="315" t="s">
        <v>144</v>
      </c>
      <c r="I144" s="123">
        <v>0</v>
      </c>
      <c r="J144" s="123"/>
      <c r="K144" s="314" t="str">
        <f>K129</f>
        <v xml:space="preserve"> </v>
      </c>
      <c r="L144" s="315" t="s">
        <v>144</v>
      </c>
      <c r="M144" s="123" t="e">
        <f>K144*C144/100</f>
        <v>#VALUE!</v>
      </c>
      <c r="N144" s="123"/>
      <c r="O144" s="314" t="str">
        <f>O129</f>
        <v xml:space="preserve"> </v>
      </c>
      <c r="P144" s="315" t="s">
        <v>144</v>
      </c>
      <c r="Q144" s="123" t="e">
        <f>O144*C144/100</f>
        <v>#VALUE!</v>
      </c>
      <c r="R144" s="123"/>
      <c r="S144" s="314">
        <f>S129</f>
        <v>0</v>
      </c>
      <c r="T144" s="315" t="s">
        <v>144</v>
      </c>
      <c r="U144" s="123">
        <f>S144*C144/100</f>
        <v>0</v>
      </c>
      <c r="V144" s="122"/>
      <c r="W144" s="311"/>
      <c r="X144" s="122"/>
      <c r="Y144" s="122"/>
      <c r="Z144" s="317"/>
      <c r="AA144" s="318"/>
      <c r="AF144" s="122"/>
      <c r="AG144" s="122"/>
      <c r="AH144" s="122"/>
      <c r="AI144" s="122"/>
      <c r="AJ144" s="122"/>
      <c r="AK144" s="122"/>
      <c r="AL144" s="122"/>
      <c r="AM144" s="122"/>
      <c r="AN144" s="122"/>
      <c r="AO144" s="122"/>
      <c r="AP144" s="122"/>
      <c r="AR144" s="124"/>
    </row>
    <row r="145" spans="1:44" s="120" customFormat="1" hidden="1">
      <c r="A145" s="119" t="s">
        <v>154</v>
      </c>
      <c r="C145" s="121">
        <v>1663533.139932974</v>
      </c>
      <c r="D145" s="118">
        <v>0</v>
      </c>
      <c r="E145" s="122"/>
      <c r="F145" s="123"/>
      <c r="G145" s="314">
        <v>0</v>
      </c>
      <c r="H145" s="315" t="s">
        <v>144</v>
      </c>
      <c r="I145" s="123">
        <v>0</v>
      </c>
      <c r="J145" s="123"/>
      <c r="K145" s="314" t="str">
        <f>K130</f>
        <v xml:space="preserve"> </v>
      </c>
      <c r="L145" s="315" t="s">
        <v>144</v>
      </c>
      <c r="M145" s="123" t="e">
        <f>K145*C145/100</f>
        <v>#VALUE!</v>
      </c>
      <c r="N145" s="123"/>
      <c r="O145" s="314" t="str">
        <f>O130</f>
        <v xml:space="preserve"> </v>
      </c>
      <c r="P145" s="315" t="s">
        <v>144</v>
      </c>
      <c r="Q145" s="123" t="e">
        <f>O145*C145/100</f>
        <v>#VALUE!</v>
      </c>
      <c r="R145" s="123"/>
      <c r="S145" s="314">
        <f>S130</f>
        <v>0</v>
      </c>
      <c r="T145" s="315" t="s">
        <v>144</v>
      </c>
      <c r="U145" s="123">
        <f>S145*C145/100</f>
        <v>0</v>
      </c>
      <c r="V145" s="122"/>
      <c r="W145" s="311"/>
      <c r="X145" s="122"/>
      <c r="Y145" s="122"/>
      <c r="Z145" s="317"/>
      <c r="AA145" s="318"/>
      <c r="AF145" s="122"/>
      <c r="AG145" s="122"/>
      <c r="AH145" s="122"/>
      <c r="AI145" s="122"/>
      <c r="AJ145" s="122"/>
      <c r="AK145" s="122"/>
      <c r="AL145" s="122"/>
      <c r="AM145" s="122"/>
      <c r="AN145" s="122"/>
      <c r="AO145" s="122"/>
      <c r="AP145" s="122"/>
      <c r="AR145" s="124"/>
    </row>
    <row r="146" spans="1:44" hidden="1">
      <c r="A146" s="337" t="s">
        <v>157</v>
      </c>
      <c r="B146" s="356"/>
      <c r="C146" s="345">
        <v>2226775.2158006728</v>
      </c>
      <c r="D146" s="357"/>
      <c r="E146" s="305"/>
      <c r="F146" s="305">
        <v>226731</v>
      </c>
      <c r="G146" s="305"/>
      <c r="H146" s="305"/>
      <c r="I146" s="305">
        <v>232301</v>
      </c>
      <c r="J146" s="305"/>
      <c r="K146" s="305"/>
      <c r="L146" s="305"/>
      <c r="M146" s="305" t="e">
        <f>SUM(M138:M145)</f>
        <v>#DIV/0!</v>
      </c>
      <c r="N146" s="305"/>
      <c r="O146" s="305"/>
      <c r="P146" s="305"/>
      <c r="Q146" s="305" t="e">
        <f>SUM(Q138:Q145)</f>
        <v>#VALUE!</v>
      </c>
      <c r="R146" s="305"/>
      <c r="S146" s="305"/>
      <c r="T146" s="305"/>
      <c r="U146" s="305" t="e">
        <f>SUM(U138:U145)</f>
        <v>#VALUE!</v>
      </c>
      <c r="V146" s="285"/>
      <c r="W146" s="286"/>
      <c r="X146" s="286"/>
      <c r="Y146" s="286"/>
      <c r="Z146" s="285"/>
      <c r="AA146" s="285"/>
      <c r="AB146" s="285"/>
      <c r="AC146" s="285"/>
      <c r="AD146" s="285"/>
      <c r="AE146" s="285"/>
      <c r="AF146" s="285"/>
      <c r="AG146" s="285"/>
      <c r="AH146" s="285"/>
      <c r="AI146" s="285"/>
      <c r="AJ146" s="285"/>
      <c r="AK146" s="285"/>
      <c r="AL146" s="285"/>
      <c r="AM146" s="285"/>
      <c r="AN146" s="285"/>
      <c r="AO146" s="285"/>
      <c r="AP146" s="285"/>
      <c r="AR146" s="309"/>
    </row>
    <row r="147" spans="1:44" hidden="1">
      <c r="A147" s="337" t="s">
        <v>128</v>
      </c>
      <c r="B147" s="193"/>
      <c r="C147" s="366">
        <v>28355.575910563297</v>
      </c>
      <c r="D147" s="325"/>
      <c r="E147" s="325"/>
      <c r="F147" s="323">
        <v>3166.5031041856219</v>
      </c>
      <c r="G147" s="325"/>
      <c r="H147" s="325"/>
      <c r="I147" s="323">
        <v>3166.5031041856219</v>
      </c>
      <c r="J147" s="324"/>
      <c r="K147" s="325"/>
      <c r="L147" s="325"/>
      <c r="M147" s="323" t="e">
        <f>I147/$I$100*$M$100</f>
        <v>#DIV/0!</v>
      </c>
      <c r="N147" s="324"/>
      <c r="O147" s="325"/>
      <c r="P147" s="325"/>
      <c r="Q147" s="323" t="e">
        <f>I147/$I$100*$Q$100</f>
        <v>#DIV/0!</v>
      </c>
      <c r="R147" s="324"/>
      <c r="S147" s="325"/>
      <c r="T147" s="325"/>
      <c r="U147" s="323" t="e">
        <f>I147/$I$100*$U$100</f>
        <v>#DIV/0!</v>
      </c>
      <c r="V147" s="341"/>
      <c r="W147" s="141"/>
      <c r="X147" s="286"/>
      <c r="Y147" s="286"/>
      <c r="Z147" s="285"/>
      <c r="AA147" s="285"/>
      <c r="AB147" s="285"/>
      <c r="AC147" s="285"/>
      <c r="AD147" s="285"/>
      <c r="AE147" s="285"/>
      <c r="AF147" s="285"/>
      <c r="AG147" s="285"/>
      <c r="AH147" s="285"/>
      <c r="AI147" s="285"/>
      <c r="AJ147" s="285"/>
      <c r="AK147" s="285"/>
      <c r="AL147" s="285"/>
      <c r="AM147" s="285"/>
      <c r="AN147" s="285"/>
      <c r="AO147" s="285"/>
      <c r="AP147" s="285"/>
      <c r="AR147" s="309"/>
    </row>
    <row r="148" spans="1:44" ht="16.5" hidden="1" thickBot="1">
      <c r="A148" s="337" t="s">
        <v>158</v>
      </c>
      <c r="B148" s="337"/>
      <c r="C148" s="359">
        <v>2255130.7917112359</v>
      </c>
      <c r="D148" s="328"/>
      <c r="E148" s="328"/>
      <c r="F148" s="328">
        <v>229897.50310418563</v>
      </c>
      <c r="G148" s="328"/>
      <c r="H148" s="328"/>
      <c r="I148" s="328">
        <v>235467.50310418563</v>
      </c>
      <c r="J148" s="324"/>
      <c r="K148" s="328"/>
      <c r="L148" s="328"/>
      <c r="M148" s="328" t="e">
        <f>M146+M147</f>
        <v>#DIV/0!</v>
      </c>
      <c r="N148" s="328"/>
      <c r="O148" s="328"/>
      <c r="P148" s="328"/>
      <c r="Q148" s="328" t="e">
        <f>Q146+Q147</f>
        <v>#VALUE!</v>
      </c>
      <c r="R148" s="328"/>
      <c r="S148" s="328"/>
      <c r="T148" s="328"/>
      <c r="U148" s="328" t="e">
        <f>U146+U147</f>
        <v>#VALUE!</v>
      </c>
      <c r="V148" s="342"/>
      <c r="W148" s="343"/>
      <c r="X148" s="286"/>
      <c r="Y148" s="286"/>
      <c r="Z148" s="285"/>
      <c r="AA148" s="285"/>
      <c r="AB148" s="285"/>
      <c r="AC148" s="285"/>
      <c r="AD148" s="285"/>
      <c r="AE148" s="285"/>
      <c r="AF148" s="285"/>
      <c r="AG148" s="285"/>
      <c r="AH148" s="285"/>
      <c r="AI148" s="285"/>
      <c r="AJ148" s="285"/>
      <c r="AK148" s="285"/>
      <c r="AL148" s="285"/>
      <c r="AM148" s="285"/>
      <c r="AN148" s="285"/>
      <c r="AO148" s="285"/>
      <c r="AP148" s="285"/>
      <c r="AR148" s="309"/>
    </row>
    <row r="149" spans="1:44" hidden="1">
      <c r="A149" s="337"/>
      <c r="B149" s="361"/>
      <c r="C149" s="345"/>
      <c r="D149" s="337" t="s">
        <v>10</v>
      </c>
      <c r="E149" s="337"/>
      <c r="G149" s="337" t="s">
        <v>10</v>
      </c>
      <c r="H149" s="337"/>
      <c r="I149" s="305" t="s">
        <v>10</v>
      </c>
      <c r="J149" s="305"/>
      <c r="K149" s="337" t="s">
        <v>10</v>
      </c>
      <c r="L149" s="337"/>
      <c r="M149" s="305" t="s">
        <v>10</v>
      </c>
      <c r="N149" s="305"/>
      <c r="O149" s="337" t="s">
        <v>10</v>
      </c>
      <c r="P149" s="337"/>
      <c r="Q149" s="305" t="s">
        <v>10</v>
      </c>
      <c r="R149" s="305"/>
      <c r="S149" s="337" t="s">
        <v>10</v>
      </c>
      <c r="T149" s="337"/>
      <c r="U149" s="305" t="s">
        <v>10</v>
      </c>
      <c r="V149" s="285"/>
      <c r="W149" s="286"/>
      <c r="X149" s="286"/>
      <c r="Y149" s="286"/>
      <c r="Z149" s="285"/>
      <c r="AA149" s="285"/>
      <c r="AB149" s="285"/>
      <c r="AC149" s="285"/>
      <c r="AD149" s="285"/>
      <c r="AE149" s="285"/>
      <c r="AF149" s="285"/>
      <c r="AG149" s="285"/>
      <c r="AH149" s="285"/>
      <c r="AI149" s="285"/>
      <c r="AJ149" s="285"/>
      <c r="AK149" s="285"/>
      <c r="AL149" s="285"/>
      <c r="AM149" s="285"/>
      <c r="AN149" s="285"/>
      <c r="AO149" s="285"/>
      <c r="AP149" s="285"/>
      <c r="AR149" s="309"/>
    </row>
    <row r="150" spans="1:44" hidden="1">
      <c r="A150" s="344" t="s">
        <v>164</v>
      </c>
      <c r="B150" s="337"/>
      <c r="C150" s="337"/>
      <c r="D150" s="345"/>
      <c r="E150" s="337"/>
      <c r="F150" s="337"/>
      <c r="G150" s="345"/>
      <c r="H150" s="337"/>
      <c r="I150" s="337"/>
      <c r="J150" s="337"/>
      <c r="K150" s="345"/>
      <c r="L150" s="337"/>
      <c r="M150" s="337"/>
      <c r="N150" s="337"/>
      <c r="O150" s="345"/>
      <c r="P150" s="337"/>
      <c r="Q150" s="337"/>
      <c r="R150" s="337"/>
      <c r="S150" s="345"/>
      <c r="T150" s="337"/>
      <c r="U150" s="337"/>
      <c r="V150" s="285"/>
      <c r="W150" s="286"/>
      <c r="X150" s="286"/>
      <c r="Y150" s="286"/>
      <c r="Z150" s="285"/>
      <c r="AA150" s="285"/>
      <c r="AB150" s="285"/>
      <c r="AC150" s="285"/>
      <c r="AD150" s="285"/>
      <c r="AE150" s="285"/>
      <c r="AF150" s="285"/>
      <c r="AG150" s="285"/>
      <c r="AH150" s="285"/>
      <c r="AI150" s="285"/>
      <c r="AJ150" s="285"/>
      <c r="AK150" s="285"/>
      <c r="AL150" s="285"/>
      <c r="AM150" s="285"/>
      <c r="AN150" s="285"/>
      <c r="AO150" s="285"/>
      <c r="AP150" s="285"/>
      <c r="AR150" s="309"/>
    </row>
    <row r="151" spans="1:44" hidden="1">
      <c r="A151" s="337" t="s">
        <v>160</v>
      </c>
      <c r="B151" s="337"/>
      <c r="C151" s="337"/>
      <c r="D151" s="345"/>
      <c r="E151" s="337"/>
      <c r="F151" s="337"/>
      <c r="G151" s="345"/>
      <c r="H151" s="337"/>
      <c r="I151" s="337"/>
      <c r="J151" s="337"/>
      <c r="K151" s="345"/>
      <c r="L151" s="337"/>
      <c r="M151" s="337"/>
      <c r="N151" s="337"/>
      <c r="O151" s="345"/>
      <c r="P151" s="337"/>
      <c r="Q151" s="337"/>
      <c r="R151" s="337"/>
      <c r="S151" s="345"/>
      <c r="T151" s="337"/>
      <c r="U151" s="337"/>
      <c r="V151" s="285"/>
      <c r="W151" s="286"/>
      <c r="X151" s="286"/>
      <c r="Y151" s="286"/>
      <c r="Z151" s="285"/>
      <c r="AA151" s="285"/>
      <c r="AB151" s="285"/>
      <c r="AC151" s="285"/>
      <c r="AD151" s="285"/>
      <c r="AE151" s="285"/>
      <c r="AF151" s="285"/>
      <c r="AG151" s="285"/>
      <c r="AH151" s="285"/>
      <c r="AI151" s="285"/>
      <c r="AJ151" s="285"/>
      <c r="AK151" s="285"/>
      <c r="AL151" s="285"/>
      <c r="AM151" s="285"/>
      <c r="AN151" s="285"/>
      <c r="AO151" s="285"/>
      <c r="AP151" s="285"/>
      <c r="AR151" s="309"/>
    </row>
    <row r="152" spans="1:44" hidden="1">
      <c r="A152" s="347"/>
      <c r="B152" s="337"/>
      <c r="C152" s="337"/>
      <c r="D152" s="345"/>
      <c r="E152" s="337"/>
      <c r="F152" s="337"/>
      <c r="G152" s="345"/>
      <c r="H152" s="337"/>
      <c r="I152" s="337"/>
      <c r="J152" s="337"/>
      <c r="K152" s="345"/>
      <c r="L152" s="337"/>
      <c r="M152" s="337"/>
      <c r="N152" s="337"/>
      <c r="O152" s="345"/>
      <c r="P152" s="337"/>
      <c r="Q152" s="337"/>
      <c r="R152" s="337"/>
      <c r="S152" s="345"/>
      <c r="T152" s="337"/>
      <c r="U152" s="337"/>
      <c r="V152" s="285"/>
      <c r="W152" s="286"/>
      <c r="X152" s="286"/>
      <c r="Y152" s="286"/>
      <c r="Z152" s="285"/>
      <c r="AA152" s="285"/>
      <c r="AB152" s="285"/>
      <c r="AC152" s="285"/>
      <c r="AD152" s="285"/>
      <c r="AE152" s="285"/>
      <c r="AF152" s="285"/>
      <c r="AG152" s="285"/>
      <c r="AH152" s="285"/>
      <c r="AI152" s="285"/>
      <c r="AJ152" s="285"/>
      <c r="AK152" s="285"/>
      <c r="AL152" s="285"/>
      <c r="AM152" s="285"/>
      <c r="AN152" s="285"/>
      <c r="AO152" s="285"/>
      <c r="AP152" s="285"/>
      <c r="AR152" s="309"/>
    </row>
    <row r="153" spans="1:44" hidden="1">
      <c r="A153" s="337" t="s">
        <v>141</v>
      </c>
      <c r="B153" s="337"/>
      <c r="C153" s="345">
        <v>205</v>
      </c>
      <c r="D153" s="348">
        <v>7.75</v>
      </c>
      <c r="E153" s="337"/>
      <c r="F153" s="305">
        <v>1589</v>
      </c>
      <c r="G153" s="348">
        <v>7.75</v>
      </c>
      <c r="H153" s="337"/>
      <c r="I153" s="305">
        <v>1589</v>
      </c>
      <c r="J153" s="305"/>
      <c r="K153" s="348">
        <f>$K$89</f>
        <v>7.75</v>
      </c>
      <c r="L153" s="337"/>
      <c r="M153" s="305">
        <f>K153*$C153</f>
        <v>1588.75</v>
      </c>
      <c r="N153" s="305"/>
      <c r="O153" s="348" t="str">
        <f>$O$89</f>
        <v xml:space="preserve"> </v>
      </c>
      <c r="P153" s="337"/>
      <c r="Q153" s="305" t="e">
        <f>ROUND(O153*$C153,0)</f>
        <v>#VALUE!</v>
      </c>
      <c r="R153" s="305"/>
      <c r="S153" s="348" t="str">
        <f>$S$89</f>
        <v xml:space="preserve"> </v>
      </c>
      <c r="T153" s="337"/>
      <c r="U153" s="305" t="e">
        <f>ROUND(S153*$C153,0)</f>
        <v>#VALUE!</v>
      </c>
      <c r="V153" s="285"/>
      <c r="W153" s="286"/>
      <c r="X153" s="286"/>
      <c r="Y153" s="286"/>
      <c r="Z153" s="285"/>
      <c r="AA153" s="285"/>
      <c r="AB153" s="285"/>
      <c r="AC153" s="285"/>
      <c r="AD153" s="285"/>
      <c r="AE153" s="285"/>
      <c r="AF153" s="285"/>
      <c r="AG153" s="285"/>
      <c r="AH153" s="285"/>
      <c r="AI153" s="285"/>
      <c r="AJ153" s="285"/>
      <c r="AK153" s="285"/>
      <c r="AL153" s="285"/>
      <c r="AM153" s="285"/>
      <c r="AN153" s="285"/>
      <c r="AO153" s="285"/>
      <c r="AP153" s="285"/>
      <c r="AR153" s="309"/>
    </row>
    <row r="154" spans="1:44" hidden="1">
      <c r="A154" s="337" t="s">
        <v>143</v>
      </c>
      <c r="B154" s="337"/>
      <c r="C154" s="345">
        <v>121486</v>
      </c>
      <c r="D154" s="350">
        <v>6.548</v>
      </c>
      <c r="E154" s="337" t="s">
        <v>144</v>
      </c>
      <c r="F154" s="305">
        <v>7955</v>
      </c>
      <c r="G154" s="350">
        <v>6.7170000000000005</v>
      </c>
      <c r="H154" s="337" t="s">
        <v>144</v>
      </c>
      <c r="I154" s="305">
        <v>8160</v>
      </c>
      <c r="J154" s="305"/>
      <c r="K154" s="350" t="e">
        <f>K90</f>
        <v>#DIV/0!</v>
      </c>
      <c r="L154" s="337" t="s">
        <v>144</v>
      </c>
      <c r="M154" s="305" t="e">
        <f>K154*$C154/100</f>
        <v>#DIV/0!</v>
      </c>
      <c r="N154" s="305"/>
      <c r="O154" s="350" t="e">
        <f>O90</f>
        <v>#DIV/0!</v>
      </c>
      <c r="P154" s="337" t="s">
        <v>144</v>
      </c>
      <c r="Q154" s="305" t="e">
        <f>ROUND(O154*$C154/100,0)</f>
        <v>#DIV/0!</v>
      </c>
      <c r="R154" s="305"/>
      <c r="S154" s="350" t="e">
        <f>S90</f>
        <v>#DIV/0!</v>
      </c>
      <c r="T154" s="337" t="s">
        <v>144</v>
      </c>
      <c r="U154" s="305" t="e">
        <f>ROUND(S154*$C154/100,0)</f>
        <v>#DIV/0!</v>
      </c>
      <c r="V154" s="285"/>
      <c r="W154" s="286"/>
      <c r="X154" s="286"/>
      <c r="Y154" s="286"/>
      <c r="Z154" s="285"/>
      <c r="AA154" s="285"/>
      <c r="AB154" s="285"/>
      <c r="AC154" s="285"/>
      <c r="AD154" s="285"/>
      <c r="AE154" s="285"/>
      <c r="AF154" s="285"/>
      <c r="AG154" s="285"/>
      <c r="AH154" s="285"/>
      <c r="AI154" s="285"/>
      <c r="AJ154" s="285"/>
      <c r="AK154" s="285"/>
      <c r="AL154" s="285"/>
      <c r="AM154" s="285"/>
      <c r="AN154" s="285"/>
      <c r="AO154" s="285"/>
      <c r="AP154" s="285"/>
      <c r="AR154" s="309"/>
    </row>
    <row r="155" spans="1:44" hidden="1">
      <c r="A155" s="337" t="s">
        <v>145</v>
      </c>
      <c r="B155" s="337"/>
      <c r="C155" s="345">
        <v>275577</v>
      </c>
      <c r="D155" s="350">
        <v>10.35</v>
      </c>
      <c r="E155" s="337" t="s">
        <v>144</v>
      </c>
      <c r="F155" s="305">
        <v>28522</v>
      </c>
      <c r="G155" s="350">
        <v>10.613</v>
      </c>
      <c r="H155" s="337" t="s">
        <v>144</v>
      </c>
      <c r="I155" s="305">
        <v>29247</v>
      </c>
      <c r="J155" s="305"/>
      <c r="K155" s="350" t="e">
        <f>K91</f>
        <v>#DIV/0!</v>
      </c>
      <c r="L155" s="337" t="s">
        <v>144</v>
      </c>
      <c r="M155" s="305" t="e">
        <f>K155*$C155/100</f>
        <v>#DIV/0!</v>
      </c>
      <c r="N155" s="305"/>
      <c r="O155" s="350" t="e">
        <f>O91</f>
        <v>#DIV/0!</v>
      </c>
      <c r="P155" s="337" t="s">
        <v>144</v>
      </c>
      <c r="Q155" s="305" t="e">
        <f>ROUND(O155*$C155/100,0)</f>
        <v>#DIV/0!</v>
      </c>
      <c r="R155" s="305"/>
      <c r="S155" s="350" t="e">
        <f>S91</f>
        <v>#DIV/0!</v>
      </c>
      <c r="T155" s="337" t="s">
        <v>144</v>
      </c>
      <c r="U155" s="305" t="e">
        <f>ROUND(S155*$C155/100,0)</f>
        <v>#DIV/0!</v>
      </c>
      <c r="V155" s="285"/>
      <c r="W155" s="286"/>
      <c r="X155" s="286"/>
      <c r="Y155" s="286"/>
      <c r="Z155" s="285"/>
      <c r="AA155" s="285"/>
      <c r="AB155" s="285"/>
      <c r="AC155" s="285"/>
      <c r="AD155" s="285"/>
      <c r="AE155" s="285"/>
      <c r="AF155" s="285"/>
      <c r="AG155" s="285"/>
      <c r="AH155" s="285"/>
      <c r="AI155" s="285"/>
      <c r="AJ155" s="285"/>
      <c r="AK155" s="285"/>
      <c r="AL155" s="285"/>
      <c r="AM155" s="285"/>
      <c r="AN155" s="285"/>
      <c r="AO155" s="285"/>
      <c r="AP155" s="285"/>
      <c r="AR155" s="309"/>
    </row>
    <row r="156" spans="1:44" hidden="1">
      <c r="A156" s="337" t="s">
        <v>147</v>
      </c>
      <c r="B156" s="337"/>
      <c r="C156" s="345">
        <v>707.5</v>
      </c>
      <c r="D156" s="348">
        <v>1.74</v>
      </c>
      <c r="E156" s="337"/>
      <c r="F156" s="305">
        <v>1231</v>
      </c>
      <c r="G156" s="348">
        <v>1.78</v>
      </c>
      <c r="H156" s="337"/>
      <c r="I156" s="305">
        <v>1259</v>
      </c>
      <c r="J156" s="305"/>
      <c r="K156" s="348">
        <v>0</v>
      </c>
      <c r="L156" s="337"/>
      <c r="M156" s="305">
        <f>ROUND(K156*$C156,0)</f>
        <v>0</v>
      </c>
      <c r="N156" s="305"/>
      <c r="O156" s="348">
        <v>0</v>
      </c>
      <c r="P156" s="337"/>
      <c r="Q156" s="305">
        <f>ROUND(O156*$C156,0)</f>
        <v>0</v>
      </c>
      <c r="R156" s="305"/>
      <c r="S156" s="348">
        <f>S92</f>
        <v>1.74</v>
      </c>
      <c r="T156" s="337"/>
      <c r="U156" s="305">
        <f>ROUND(S156*$C156,0)</f>
        <v>1231</v>
      </c>
      <c r="V156" s="285"/>
      <c r="W156" s="286"/>
      <c r="X156" s="286"/>
      <c r="Y156" s="286"/>
      <c r="Z156" s="285"/>
      <c r="AA156" s="285"/>
      <c r="AB156" s="285"/>
      <c r="AC156" s="285"/>
      <c r="AD156" s="285"/>
      <c r="AE156" s="285"/>
      <c r="AF156" s="285"/>
      <c r="AG156" s="285"/>
      <c r="AH156" s="285"/>
      <c r="AI156" s="285"/>
      <c r="AJ156" s="285"/>
      <c r="AK156" s="285"/>
      <c r="AL156" s="285"/>
      <c r="AM156" s="285"/>
      <c r="AN156" s="285"/>
      <c r="AO156" s="285"/>
      <c r="AP156" s="285"/>
      <c r="AR156" s="309"/>
    </row>
    <row r="157" spans="1:44" hidden="1">
      <c r="A157" s="354" t="s">
        <v>149</v>
      </c>
      <c r="B157" s="354"/>
      <c r="C157" s="345">
        <v>98</v>
      </c>
      <c r="D157" s="348">
        <v>3.4</v>
      </c>
      <c r="E157" s="354"/>
      <c r="F157" s="305">
        <v>333</v>
      </c>
      <c r="G157" s="348">
        <v>3.5</v>
      </c>
      <c r="H157" s="354"/>
      <c r="I157" s="305">
        <v>343</v>
      </c>
      <c r="J157" s="305"/>
      <c r="K157" s="348">
        <v>0</v>
      </c>
      <c r="L157" s="354"/>
      <c r="M157" s="305">
        <f>ROUND(K157*$C157,0)</f>
        <v>0</v>
      </c>
      <c r="N157" s="305"/>
      <c r="O157" s="348">
        <v>0</v>
      </c>
      <c r="P157" s="354"/>
      <c r="Q157" s="305">
        <f>ROUND(O157*$C157,0)</f>
        <v>0</v>
      </c>
      <c r="R157" s="305"/>
      <c r="S157" s="348">
        <f>S93</f>
        <v>3.4</v>
      </c>
      <c r="T157" s="354"/>
      <c r="U157" s="305">
        <f>ROUND(S157*$C157,0)</f>
        <v>333</v>
      </c>
      <c r="V157" s="285"/>
      <c r="W157" s="286"/>
      <c r="X157" s="286"/>
      <c r="Y157" s="286"/>
      <c r="Z157" s="285"/>
      <c r="AA157" s="285"/>
      <c r="AB157" s="285"/>
      <c r="AC157" s="285"/>
      <c r="AD157" s="285"/>
      <c r="AE157" s="285"/>
      <c r="AF157" s="285"/>
      <c r="AG157" s="285"/>
      <c r="AH157" s="285"/>
      <c r="AI157" s="285"/>
      <c r="AJ157" s="285"/>
      <c r="AK157" s="285"/>
      <c r="AL157" s="285"/>
      <c r="AM157" s="285"/>
      <c r="AN157" s="285"/>
      <c r="AO157" s="285"/>
      <c r="AP157" s="285"/>
      <c r="AR157" s="309"/>
    </row>
    <row r="158" spans="1:44" hidden="1">
      <c r="A158" s="354" t="s">
        <v>151</v>
      </c>
      <c r="B158" s="354"/>
      <c r="C158" s="345">
        <v>15</v>
      </c>
      <c r="D158" s="355">
        <v>-1.74</v>
      </c>
      <c r="E158" s="354"/>
      <c r="F158" s="305">
        <v>-26</v>
      </c>
      <c r="G158" s="355">
        <v>-1.78</v>
      </c>
      <c r="H158" s="354"/>
      <c r="I158" s="305">
        <v>-27</v>
      </c>
      <c r="J158" s="305"/>
      <c r="K158" s="355">
        <f>-K156</f>
        <v>0</v>
      </c>
      <c r="L158" s="354"/>
      <c r="M158" s="305">
        <f>ROUND(K158*$C158,0)</f>
        <v>0</v>
      </c>
      <c r="N158" s="305"/>
      <c r="O158" s="355">
        <f>-O156</f>
        <v>0</v>
      </c>
      <c r="P158" s="354"/>
      <c r="Q158" s="305">
        <f>ROUND(O158*$C158,0)</f>
        <v>0</v>
      </c>
      <c r="R158" s="305"/>
      <c r="S158" s="355">
        <f>-S156</f>
        <v>-1.74</v>
      </c>
      <c r="T158" s="354"/>
      <c r="U158" s="305">
        <f>ROUND(S158*$C158,0)</f>
        <v>-26</v>
      </c>
      <c r="V158" s="285"/>
      <c r="W158" s="286"/>
      <c r="X158" s="286"/>
      <c r="Y158" s="286"/>
      <c r="Z158" s="285"/>
      <c r="AA158" s="285"/>
      <c r="AB158" s="285"/>
      <c r="AC158" s="285"/>
      <c r="AD158" s="285"/>
      <c r="AE158" s="285"/>
      <c r="AF158" s="285"/>
      <c r="AG158" s="285"/>
      <c r="AH158" s="285"/>
      <c r="AI158" s="285"/>
      <c r="AJ158" s="285"/>
      <c r="AK158" s="285"/>
      <c r="AL158" s="285"/>
      <c r="AM158" s="285"/>
      <c r="AN158" s="285"/>
      <c r="AO158" s="285"/>
      <c r="AP158" s="285"/>
      <c r="AR158" s="309"/>
    </row>
    <row r="159" spans="1:44" s="120" customFormat="1" hidden="1">
      <c r="A159" s="119" t="s">
        <v>153</v>
      </c>
      <c r="C159" s="121">
        <v>121486</v>
      </c>
      <c r="D159" s="118">
        <v>0</v>
      </c>
      <c r="E159" s="122"/>
      <c r="F159" s="123"/>
      <c r="G159" s="314">
        <v>0</v>
      </c>
      <c r="H159" s="315" t="s">
        <v>144</v>
      </c>
      <c r="I159" s="123">
        <v>0</v>
      </c>
      <c r="J159" s="123"/>
      <c r="K159" s="314" t="str">
        <f>K144</f>
        <v xml:space="preserve"> </v>
      </c>
      <c r="L159" s="315" t="s">
        <v>144</v>
      </c>
      <c r="M159" s="123" t="e">
        <f>K159*C159/100</f>
        <v>#VALUE!</v>
      </c>
      <c r="N159" s="123"/>
      <c r="O159" s="314" t="str">
        <f>O144</f>
        <v xml:space="preserve"> </v>
      </c>
      <c r="P159" s="315" t="s">
        <v>144</v>
      </c>
      <c r="Q159" s="123" t="e">
        <f>O159*C159/100</f>
        <v>#VALUE!</v>
      </c>
      <c r="R159" s="123"/>
      <c r="S159" s="314">
        <f>S144</f>
        <v>0</v>
      </c>
      <c r="T159" s="315" t="s">
        <v>144</v>
      </c>
      <c r="U159" s="123">
        <f>S159*C159/100</f>
        <v>0</v>
      </c>
      <c r="V159" s="122"/>
      <c r="W159" s="311"/>
      <c r="X159" s="122"/>
      <c r="Y159" s="122"/>
      <c r="Z159" s="317"/>
      <c r="AA159" s="318"/>
      <c r="AF159" s="122"/>
      <c r="AG159" s="122"/>
      <c r="AH159" s="122"/>
      <c r="AI159" s="122"/>
      <c r="AJ159" s="122"/>
      <c r="AK159" s="122"/>
      <c r="AL159" s="122"/>
      <c r="AM159" s="122"/>
      <c r="AN159" s="122"/>
      <c r="AO159" s="122"/>
      <c r="AP159" s="122"/>
      <c r="AR159" s="124"/>
    </row>
    <row r="160" spans="1:44" s="120" customFormat="1" hidden="1">
      <c r="A160" s="119" t="s">
        <v>154</v>
      </c>
      <c r="C160" s="121">
        <v>275577</v>
      </c>
      <c r="D160" s="118">
        <v>0</v>
      </c>
      <c r="E160" s="122"/>
      <c r="F160" s="123"/>
      <c r="G160" s="314">
        <v>0</v>
      </c>
      <c r="H160" s="315" t="s">
        <v>144</v>
      </c>
      <c r="I160" s="123">
        <v>0</v>
      </c>
      <c r="J160" s="123"/>
      <c r="K160" s="314" t="str">
        <f>K145</f>
        <v xml:space="preserve"> </v>
      </c>
      <c r="L160" s="315" t="s">
        <v>144</v>
      </c>
      <c r="M160" s="123" t="e">
        <f>K160*C160/100</f>
        <v>#VALUE!</v>
      </c>
      <c r="N160" s="123"/>
      <c r="O160" s="314" t="str">
        <f>O145</f>
        <v xml:space="preserve"> </v>
      </c>
      <c r="P160" s="315" t="s">
        <v>144</v>
      </c>
      <c r="Q160" s="123" t="e">
        <f>O160*C160/100</f>
        <v>#VALUE!</v>
      </c>
      <c r="R160" s="123"/>
      <c r="S160" s="314">
        <f>S145</f>
        <v>0</v>
      </c>
      <c r="T160" s="315" t="s">
        <v>144</v>
      </c>
      <c r="U160" s="123">
        <f>S160*C160/100</f>
        <v>0</v>
      </c>
      <c r="V160" s="122"/>
      <c r="W160" s="311"/>
      <c r="X160" s="122"/>
      <c r="Y160" s="122"/>
      <c r="Z160" s="317"/>
      <c r="AA160" s="318"/>
      <c r="AF160" s="122"/>
      <c r="AG160" s="122"/>
      <c r="AH160" s="122"/>
      <c r="AI160" s="122"/>
      <c r="AJ160" s="122"/>
      <c r="AK160" s="122"/>
      <c r="AL160" s="122"/>
      <c r="AM160" s="122"/>
      <c r="AN160" s="122"/>
      <c r="AO160" s="122"/>
      <c r="AP160" s="122"/>
      <c r="AR160" s="124"/>
    </row>
    <row r="161" spans="1:51" hidden="1">
      <c r="A161" s="337" t="s">
        <v>157</v>
      </c>
      <c r="B161" s="337"/>
      <c r="C161" s="345">
        <v>397063</v>
      </c>
      <c r="D161" s="357"/>
      <c r="E161" s="305"/>
      <c r="F161" s="305">
        <v>39604</v>
      </c>
      <c r="G161" s="305"/>
      <c r="H161" s="305"/>
      <c r="I161" s="305">
        <v>40571</v>
      </c>
      <c r="J161" s="305"/>
      <c r="K161" s="305"/>
      <c r="L161" s="305"/>
      <c r="M161" s="305" t="e">
        <f>SUM(M153:M160)</f>
        <v>#DIV/0!</v>
      </c>
      <c r="N161" s="305"/>
      <c r="O161" s="305"/>
      <c r="P161" s="305"/>
      <c r="Q161" s="305" t="e">
        <f>SUM(Q153:Q160)</f>
        <v>#VALUE!</v>
      </c>
      <c r="R161" s="305"/>
      <c r="S161" s="305"/>
      <c r="T161" s="305"/>
      <c r="U161" s="305" t="e">
        <f>SUM(U153:U160)</f>
        <v>#VALUE!</v>
      </c>
      <c r="V161" s="285"/>
      <c r="W161" s="286"/>
      <c r="X161" s="286"/>
      <c r="Y161" s="286"/>
      <c r="Z161" s="285"/>
      <c r="AA161" s="285"/>
      <c r="AB161" s="285"/>
      <c r="AC161" s="285"/>
      <c r="AD161" s="285"/>
      <c r="AE161" s="285"/>
      <c r="AF161" s="285"/>
      <c r="AG161" s="285"/>
      <c r="AH161" s="285"/>
      <c r="AI161" s="285"/>
      <c r="AJ161" s="285"/>
      <c r="AK161" s="285"/>
      <c r="AL161" s="285"/>
      <c r="AM161" s="285"/>
      <c r="AN161" s="285"/>
      <c r="AO161" s="285"/>
      <c r="AP161" s="285"/>
      <c r="AR161" s="309"/>
    </row>
    <row r="162" spans="1:51" hidden="1">
      <c r="A162" s="337" t="s">
        <v>128</v>
      </c>
      <c r="B162" s="337"/>
      <c r="C162" s="366">
        <v>5143.445167760472</v>
      </c>
      <c r="D162" s="325"/>
      <c r="E162" s="325"/>
      <c r="F162" s="323">
        <v>561.58818784280481</v>
      </c>
      <c r="G162" s="325"/>
      <c r="H162" s="325"/>
      <c r="I162" s="323">
        <v>561.58818784280481</v>
      </c>
      <c r="J162" s="324"/>
      <c r="K162" s="325"/>
      <c r="L162" s="325"/>
      <c r="M162" s="323" t="e">
        <f>I162/$I$100*$M$100</f>
        <v>#DIV/0!</v>
      </c>
      <c r="N162" s="324"/>
      <c r="O162" s="325"/>
      <c r="P162" s="325"/>
      <c r="Q162" s="323" t="e">
        <f>I162/$I$100*$Q$100</f>
        <v>#DIV/0!</v>
      </c>
      <c r="R162" s="324"/>
      <c r="S162" s="325"/>
      <c r="T162" s="325"/>
      <c r="U162" s="323" t="e">
        <f>I162/$I$100*$U$100</f>
        <v>#DIV/0!</v>
      </c>
      <c r="V162" s="341"/>
      <c r="W162" s="141"/>
      <c r="X162" s="286"/>
      <c r="Y162" s="286"/>
      <c r="Z162" s="285"/>
      <c r="AA162" s="285"/>
      <c r="AB162" s="285"/>
      <c r="AC162" s="285"/>
      <c r="AD162" s="285"/>
      <c r="AE162" s="285"/>
      <c r="AF162" s="285"/>
      <c r="AG162" s="285"/>
      <c r="AH162" s="285"/>
      <c r="AI162" s="285"/>
      <c r="AJ162" s="285"/>
      <c r="AK162" s="285"/>
      <c r="AL162" s="285"/>
      <c r="AM162" s="285"/>
      <c r="AN162" s="285"/>
      <c r="AO162" s="285"/>
      <c r="AP162" s="285"/>
      <c r="AR162" s="309"/>
    </row>
    <row r="163" spans="1:51" ht="16.5" hidden="1" thickBot="1">
      <c r="A163" s="337" t="s">
        <v>158</v>
      </c>
      <c r="B163" s="337"/>
      <c r="C163" s="359">
        <v>402206.44516776048</v>
      </c>
      <c r="D163" s="328"/>
      <c r="E163" s="328"/>
      <c r="F163" s="328">
        <v>40165.588187842804</v>
      </c>
      <c r="G163" s="328"/>
      <c r="H163" s="328"/>
      <c r="I163" s="328">
        <v>41132.588187842804</v>
      </c>
      <c r="J163" s="324"/>
      <c r="K163" s="328"/>
      <c r="L163" s="328"/>
      <c r="M163" s="328" t="e">
        <f>M161+M162</f>
        <v>#DIV/0!</v>
      </c>
      <c r="N163" s="328"/>
      <c r="O163" s="328"/>
      <c r="P163" s="328"/>
      <c r="Q163" s="328" t="e">
        <f>Q161+Q162</f>
        <v>#VALUE!</v>
      </c>
      <c r="R163" s="328"/>
      <c r="S163" s="328"/>
      <c r="T163" s="328"/>
      <c r="U163" s="328" t="e">
        <f>U161+U162</f>
        <v>#VALUE!</v>
      </c>
      <c r="V163" s="342"/>
      <c r="W163" s="343"/>
      <c r="X163" s="286"/>
      <c r="Y163" s="286"/>
      <c r="Z163" s="285"/>
      <c r="AA163" s="285"/>
      <c r="AB163" s="285"/>
      <c r="AC163" s="285"/>
      <c r="AD163" s="285"/>
      <c r="AE163" s="285"/>
      <c r="AF163" s="285"/>
      <c r="AG163" s="285"/>
      <c r="AH163" s="285"/>
      <c r="AI163" s="285"/>
      <c r="AJ163" s="285"/>
      <c r="AK163" s="285"/>
      <c r="AL163" s="285"/>
      <c r="AM163" s="285"/>
      <c r="AN163" s="285"/>
      <c r="AO163" s="285"/>
      <c r="AP163" s="285"/>
      <c r="AR163" s="309"/>
    </row>
    <row r="164" spans="1:51" hidden="1">
      <c r="A164" s="337"/>
      <c r="B164" s="361"/>
      <c r="C164" s="345"/>
      <c r="D164" s="337" t="s">
        <v>10</v>
      </c>
      <c r="E164" s="337"/>
      <c r="G164" s="337" t="s">
        <v>10</v>
      </c>
      <c r="H164" s="337"/>
      <c r="I164" s="305" t="s">
        <v>10</v>
      </c>
      <c r="J164" s="305"/>
      <c r="K164" s="337" t="s">
        <v>10</v>
      </c>
      <c r="L164" s="337"/>
      <c r="M164" s="305" t="s">
        <v>10</v>
      </c>
      <c r="N164" s="305"/>
      <c r="O164" s="337" t="s">
        <v>10</v>
      </c>
      <c r="P164" s="337"/>
      <c r="Q164" s="305" t="s">
        <v>10</v>
      </c>
      <c r="R164" s="305"/>
      <c r="S164" s="337" t="s">
        <v>10</v>
      </c>
      <c r="T164" s="337"/>
      <c r="U164" s="305" t="s">
        <v>10</v>
      </c>
      <c r="V164" s="285"/>
      <c r="W164" s="286"/>
      <c r="X164" s="286"/>
      <c r="Y164" s="286"/>
      <c r="Z164" s="285"/>
      <c r="AA164" s="285"/>
      <c r="AB164" s="285"/>
      <c r="AC164" s="285"/>
      <c r="AD164" s="285"/>
      <c r="AE164" s="285"/>
      <c r="AF164" s="285"/>
      <c r="AG164" s="285"/>
      <c r="AH164" s="285"/>
      <c r="AI164" s="285"/>
      <c r="AJ164" s="285"/>
      <c r="AK164" s="285"/>
      <c r="AL164" s="285"/>
      <c r="AM164" s="285"/>
      <c r="AN164" s="285"/>
      <c r="AO164" s="285"/>
      <c r="AP164" s="285"/>
      <c r="AR164" s="309"/>
    </row>
    <row r="165" spans="1:51" hidden="1">
      <c r="A165" s="344" t="s">
        <v>165</v>
      </c>
      <c r="B165" s="337"/>
      <c r="C165" s="337" t="s">
        <v>10</v>
      </c>
      <c r="D165" s="305"/>
      <c r="E165" s="337"/>
      <c r="F165" s="337"/>
      <c r="G165" s="305"/>
      <c r="H165" s="337"/>
      <c r="I165" s="337"/>
      <c r="J165" s="337"/>
      <c r="K165" s="305"/>
      <c r="L165" s="337"/>
      <c r="M165" s="337"/>
      <c r="N165" s="337"/>
      <c r="O165" s="305"/>
      <c r="P165" s="337"/>
      <c r="Q165" s="337"/>
      <c r="R165" s="337"/>
      <c r="S165" s="305"/>
      <c r="T165" s="337"/>
      <c r="U165" s="337"/>
      <c r="V165" s="285"/>
      <c r="W165" s="286"/>
      <c r="X165" s="286"/>
      <c r="Y165" s="286"/>
      <c r="Z165" s="285"/>
      <c r="AA165" s="285"/>
      <c r="AB165" s="285"/>
      <c r="AC165" s="285"/>
      <c r="AD165" s="285"/>
      <c r="AE165" s="285"/>
      <c r="AF165" s="285"/>
      <c r="AG165" s="285"/>
      <c r="AH165" s="285"/>
      <c r="AI165" s="285"/>
      <c r="AJ165" s="285"/>
      <c r="AK165" s="285"/>
      <c r="AL165" s="285"/>
      <c r="AM165" s="285"/>
      <c r="AN165" s="285"/>
      <c r="AO165" s="285"/>
      <c r="AP165" s="285"/>
      <c r="AR165" s="309"/>
    </row>
    <row r="166" spans="1:51" hidden="1">
      <c r="A166" s="337" t="s">
        <v>168</v>
      </c>
      <c r="B166" s="337"/>
      <c r="C166" s="337"/>
      <c r="D166" s="305"/>
      <c r="E166" s="337"/>
      <c r="F166" s="337"/>
      <c r="G166" s="305"/>
      <c r="H166" s="337"/>
      <c r="I166" s="337"/>
      <c r="J166" s="337"/>
      <c r="K166" s="305"/>
      <c r="L166" s="337"/>
      <c r="M166" s="337"/>
      <c r="N166" s="337"/>
      <c r="O166" s="305"/>
      <c r="P166" s="337"/>
      <c r="Q166" s="337"/>
      <c r="R166" s="337"/>
      <c r="S166" s="305"/>
      <c r="T166" s="337"/>
      <c r="U166" s="337"/>
      <c r="V166" s="285"/>
      <c r="W166" s="286"/>
      <c r="X166" s="286"/>
      <c r="Y166" s="286"/>
      <c r="Z166" s="285"/>
      <c r="AA166" s="285"/>
      <c r="AB166" s="285"/>
      <c r="AC166" s="285"/>
      <c r="AD166" s="285"/>
      <c r="AE166" s="285"/>
      <c r="AF166" s="285"/>
      <c r="AG166" s="285"/>
      <c r="AH166" s="285"/>
      <c r="AI166" s="285"/>
      <c r="AJ166" s="285"/>
      <c r="AK166" s="285"/>
      <c r="AL166" s="285"/>
      <c r="AM166" s="285"/>
      <c r="AN166" s="285"/>
      <c r="AO166" s="285"/>
      <c r="AP166" s="285"/>
      <c r="AR166" s="309"/>
    </row>
    <row r="167" spans="1:51" hidden="1">
      <c r="A167" s="337"/>
      <c r="B167" s="337"/>
      <c r="C167" s="337"/>
      <c r="D167" s="305"/>
      <c r="E167" s="337"/>
      <c r="F167" s="337"/>
      <c r="G167" s="305"/>
      <c r="H167" s="337"/>
      <c r="I167" s="337"/>
      <c r="J167" s="337"/>
      <c r="K167" s="305"/>
      <c r="L167" s="337"/>
      <c r="M167" s="337"/>
      <c r="N167" s="337"/>
      <c r="O167" s="305"/>
      <c r="P167" s="337"/>
      <c r="Q167" s="337"/>
      <c r="R167" s="337"/>
      <c r="S167" s="305"/>
      <c r="T167" s="337"/>
      <c r="U167" s="337"/>
      <c r="V167" s="285"/>
      <c r="W167" s="286"/>
      <c r="X167" s="286"/>
      <c r="Y167" s="286"/>
      <c r="Z167" s="285"/>
      <c r="AA167" s="285"/>
      <c r="AB167" s="285"/>
      <c r="AC167" s="285"/>
      <c r="AD167" s="285"/>
      <c r="AE167" s="285"/>
      <c r="AF167" s="285"/>
      <c r="AG167" s="285"/>
      <c r="AH167" s="285"/>
      <c r="AI167" s="285"/>
      <c r="AJ167" s="285"/>
      <c r="AK167" s="285"/>
      <c r="AL167" s="285"/>
      <c r="AM167" s="285"/>
      <c r="AN167" s="285"/>
      <c r="AO167" s="285"/>
      <c r="AP167" s="285"/>
      <c r="AR167" s="309"/>
    </row>
    <row r="168" spans="1:51" hidden="1">
      <c r="A168" s="337" t="s">
        <v>169</v>
      </c>
      <c r="B168" s="337"/>
      <c r="C168" s="337"/>
      <c r="D168" s="305"/>
      <c r="E168" s="337"/>
      <c r="F168" s="337"/>
      <c r="G168" s="305"/>
      <c r="H168" s="337"/>
      <c r="I168" s="337"/>
      <c r="J168" s="337"/>
      <c r="K168" s="305"/>
      <c r="L168" s="337"/>
      <c r="M168" s="337"/>
      <c r="N168" s="337"/>
      <c r="O168" s="305"/>
      <c r="P168" s="337"/>
      <c r="Q168" s="337"/>
      <c r="R168" s="337"/>
      <c r="S168" s="305"/>
      <c r="T168" s="337"/>
      <c r="U168" s="337"/>
      <c r="V168" s="285"/>
      <c r="W168" s="286"/>
      <c r="X168" s="326"/>
      <c r="Y168" s="326"/>
      <c r="Z168" s="285"/>
      <c r="AA168" s="285"/>
      <c r="AB168" s="285"/>
      <c r="AC168" s="285"/>
      <c r="AD168" s="285"/>
      <c r="AE168" s="285"/>
      <c r="AF168" s="285"/>
      <c r="AG168" s="285"/>
      <c r="AH168" s="285"/>
      <c r="AI168" s="285"/>
      <c r="AJ168" s="285"/>
      <c r="AK168" s="285"/>
      <c r="AL168" s="285"/>
      <c r="AM168" s="285"/>
      <c r="AN168" s="285"/>
      <c r="AO168" s="285"/>
      <c r="AP168" s="285"/>
      <c r="AR168" s="309"/>
    </row>
    <row r="169" spans="1:51" hidden="1">
      <c r="A169" s="337" t="s">
        <v>170</v>
      </c>
      <c r="B169" s="337"/>
      <c r="C169" s="345">
        <v>2</v>
      </c>
      <c r="D169" s="348">
        <v>117.12</v>
      </c>
      <c r="E169" s="337"/>
      <c r="F169" s="305">
        <v>234</v>
      </c>
      <c r="G169" s="348">
        <v>119.88</v>
      </c>
      <c r="H169" s="337"/>
      <c r="I169" s="305">
        <v>240</v>
      </c>
      <c r="J169" s="305"/>
      <c r="K169" s="348">
        <v>117.12</v>
      </c>
      <c r="L169" s="337"/>
      <c r="M169" s="305">
        <v>234</v>
      </c>
      <c r="N169" s="305"/>
      <c r="O169" s="348" t="s">
        <v>10</v>
      </c>
      <c r="P169" s="337"/>
      <c r="Q169" s="305" t="e">
        <f>O169*C169</f>
        <v>#VALUE!</v>
      </c>
      <c r="R169" s="305"/>
      <c r="S169" s="348" t="s">
        <v>10</v>
      </c>
      <c r="T169" s="337"/>
      <c r="U169" s="305" t="e">
        <f>S169*C169</f>
        <v>#VALUE!</v>
      </c>
      <c r="V169" s="285"/>
      <c r="W169" s="286"/>
      <c r="X169" s="332"/>
      <c r="Y169" s="332"/>
      <c r="Z169" s="285"/>
      <c r="AB169" s="367"/>
      <c r="AD169" s="367"/>
      <c r="AF169" s="367"/>
      <c r="AG169" s="367"/>
      <c r="AR169" s="285"/>
      <c r="AS169" s="285"/>
      <c r="AT169" s="285"/>
      <c r="AU169" s="285"/>
      <c r="AV169" s="285"/>
      <c r="AW169" s="285"/>
      <c r="AY169" s="309"/>
    </row>
    <row r="170" spans="1:51" hidden="1">
      <c r="A170" s="337" t="s">
        <v>171</v>
      </c>
      <c r="B170" s="337"/>
      <c r="C170" s="345">
        <v>82.084931506849301</v>
      </c>
      <c r="D170" s="348">
        <v>174.48</v>
      </c>
      <c r="E170" s="337"/>
      <c r="F170" s="305">
        <v>14322</v>
      </c>
      <c r="G170" s="348">
        <v>178.68</v>
      </c>
      <c r="H170" s="337"/>
      <c r="I170" s="305">
        <v>14667</v>
      </c>
      <c r="J170" s="305"/>
      <c r="K170" s="348">
        <v>174.48</v>
      </c>
      <c r="L170" s="337"/>
      <c r="M170" s="305">
        <v>14322</v>
      </c>
      <c r="N170" s="305"/>
      <c r="O170" s="348" t="s">
        <v>10</v>
      </c>
      <c r="P170" s="337"/>
      <c r="Q170" s="305" t="e">
        <f>O170*C170</f>
        <v>#VALUE!</v>
      </c>
      <c r="R170" s="305"/>
      <c r="S170" s="348" t="s">
        <v>10</v>
      </c>
      <c r="T170" s="337"/>
      <c r="U170" s="305" t="e">
        <f>S170*C170</f>
        <v>#VALUE!</v>
      </c>
      <c r="V170" s="319"/>
      <c r="W170" s="286"/>
      <c r="X170" s="332"/>
      <c r="Y170" s="332"/>
      <c r="Z170" s="285"/>
      <c r="AA170" s="309"/>
      <c r="AB170" s="196"/>
      <c r="AC170" s="309"/>
      <c r="AD170" s="196"/>
      <c r="AE170" s="309"/>
      <c r="AF170" s="309"/>
      <c r="AG170" s="196"/>
      <c r="AH170" s="163"/>
      <c r="AI170" s="309"/>
      <c r="AJ170" s="309"/>
      <c r="AR170" s="285"/>
      <c r="AS170" s="285"/>
      <c r="AT170" s="285"/>
      <c r="AU170" s="285"/>
      <c r="AV170" s="285"/>
      <c r="AW170" s="285"/>
      <c r="AY170" s="309"/>
    </row>
    <row r="171" spans="1:51" hidden="1">
      <c r="A171" s="337" t="s">
        <v>172</v>
      </c>
      <c r="B171" s="337"/>
      <c r="C171" s="345">
        <v>2770.9452054794501</v>
      </c>
      <c r="D171" s="348">
        <v>12.24</v>
      </c>
      <c r="E171" s="337"/>
      <c r="F171" s="305">
        <v>33916</v>
      </c>
      <c r="G171" s="348">
        <v>12.48</v>
      </c>
      <c r="H171" s="337"/>
      <c r="I171" s="305">
        <v>34581</v>
      </c>
      <c r="J171" s="305"/>
      <c r="K171" s="348">
        <v>12.24</v>
      </c>
      <c r="L171" s="337"/>
      <c r="M171" s="305">
        <v>33916</v>
      </c>
      <c r="N171" s="305"/>
      <c r="O171" s="348" t="s">
        <v>10</v>
      </c>
      <c r="P171" s="337"/>
      <c r="Q171" s="305" t="e">
        <f>O171*C171</f>
        <v>#VALUE!</v>
      </c>
      <c r="R171" s="305"/>
      <c r="S171" s="348" t="s">
        <v>10</v>
      </c>
      <c r="T171" s="337"/>
      <c r="U171" s="305" t="e">
        <f>S171*C171</f>
        <v>#VALUE!</v>
      </c>
      <c r="V171" s="285"/>
      <c r="W171" s="286"/>
      <c r="X171" s="332"/>
      <c r="Y171" s="332"/>
      <c r="Z171" s="285"/>
      <c r="AA171" s="309"/>
      <c r="AB171" s="196"/>
      <c r="AC171" s="309"/>
      <c r="AD171" s="196"/>
      <c r="AE171" s="309"/>
      <c r="AF171" s="309"/>
      <c r="AG171" s="196"/>
      <c r="AH171" s="163"/>
      <c r="AI171" s="309"/>
      <c r="AJ171" s="309"/>
      <c r="AR171" s="285"/>
      <c r="AS171" s="285"/>
      <c r="AT171" s="285"/>
      <c r="AU171" s="285"/>
      <c r="AV171" s="285"/>
      <c r="AW171" s="285"/>
      <c r="AY171" s="309"/>
    </row>
    <row r="172" spans="1:51" hidden="1">
      <c r="A172" s="337" t="s">
        <v>173</v>
      </c>
      <c r="B172" s="337"/>
      <c r="C172" s="368"/>
      <c r="D172" s="305"/>
      <c r="E172" s="337"/>
      <c r="F172" s="337"/>
      <c r="G172" s="305"/>
      <c r="H172" s="337"/>
      <c r="I172" s="337"/>
      <c r="J172" s="337"/>
      <c r="K172" s="305"/>
      <c r="L172" s="337"/>
      <c r="M172" s="337"/>
      <c r="N172" s="337"/>
      <c r="O172" s="305"/>
      <c r="P172" s="337"/>
      <c r="Q172" s="337"/>
      <c r="R172" s="337"/>
      <c r="S172" s="305"/>
      <c r="T172" s="337"/>
      <c r="U172" s="337"/>
      <c r="V172" s="285"/>
      <c r="W172" s="286"/>
      <c r="X172" s="338"/>
      <c r="Y172" s="338"/>
      <c r="Z172" s="285"/>
      <c r="AA172" s="309"/>
      <c r="AB172" s="196"/>
      <c r="AC172" s="309"/>
      <c r="AD172" s="196"/>
      <c r="AE172" s="309"/>
      <c r="AF172" s="309"/>
      <c r="AG172" s="196"/>
      <c r="AH172" s="163"/>
      <c r="AI172" s="309"/>
      <c r="AJ172" s="309"/>
      <c r="AR172" s="285"/>
      <c r="AS172" s="285"/>
      <c r="AT172" s="285"/>
      <c r="AU172" s="285"/>
      <c r="AV172" s="285"/>
      <c r="AW172" s="285"/>
      <c r="AY172" s="309"/>
    </row>
    <row r="173" spans="1:51" hidden="1">
      <c r="A173" s="337" t="s">
        <v>170</v>
      </c>
      <c r="B173" s="337"/>
      <c r="C173" s="368">
        <v>166474.82968162166</v>
      </c>
      <c r="D173" s="348">
        <v>9.76</v>
      </c>
      <c r="E173" s="369"/>
      <c r="F173" s="370">
        <v>1624794</v>
      </c>
      <c r="G173" s="348">
        <v>9.99</v>
      </c>
      <c r="H173" s="369"/>
      <c r="I173" s="370">
        <v>1663084</v>
      </c>
      <c r="J173" s="370"/>
      <c r="K173" s="348">
        <v>9.76</v>
      </c>
      <c r="L173" s="369"/>
      <c r="M173" s="305">
        <v>1624795</v>
      </c>
      <c r="N173" s="370"/>
      <c r="O173" s="348" t="s">
        <v>10</v>
      </c>
      <c r="P173" s="369"/>
      <c r="Q173" s="305" t="e">
        <f>O173*C173</f>
        <v>#VALUE!</v>
      </c>
      <c r="R173" s="370"/>
      <c r="S173" s="348" t="s">
        <v>10</v>
      </c>
      <c r="T173" s="369"/>
      <c r="U173" s="305" t="e">
        <f>S173*C173</f>
        <v>#VALUE!</v>
      </c>
      <c r="V173" s="285"/>
      <c r="W173" s="286"/>
      <c r="X173" s="332"/>
      <c r="Y173" s="332"/>
      <c r="Z173" s="285"/>
      <c r="AA173" s="309"/>
      <c r="AB173" s="196"/>
      <c r="AC173" s="309"/>
      <c r="AD173" s="196"/>
      <c r="AE173" s="309"/>
      <c r="AF173" s="309"/>
      <c r="AG173" s="196"/>
      <c r="AH173" s="163"/>
      <c r="AI173" s="309"/>
      <c r="AJ173" s="309"/>
      <c r="AR173" s="285"/>
      <c r="AS173" s="285"/>
      <c r="AT173" s="285"/>
      <c r="AU173" s="285"/>
      <c r="AV173" s="285"/>
      <c r="AW173" s="285"/>
      <c r="AY173" s="309"/>
    </row>
    <row r="174" spans="1:51" hidden="1">
      <c r="A174" s="337" t="s">
        <v>171</v>
      </c>
      <c r="B174" s="337"/>
      <c r="C174" s="368">
        <v>64148.300000000723</v>
      </c>
      <c r="D174" s="348">
        <v>14.54</v>
      </c>
      <c r="E174" s="371"/>
      <c r="F174" s="370">
        <v>932716</v>
      </c>
      <c r="G174" s="348">
        <v>14.89</v>
      </c>
      <c r="H174" s="371"/>
      <c r="I174" s="370">
        <v>955168</v>
      </c>
      <c r="J174" s="370"/>
      <c r="K174" s="348">
        <v>14.54</v>
      </c>
      <c r="L174" s="371"/>
      <c r="M174" s="305">
        <v>932716</v>
      </c>
      <c r="N174" s="370"/>
      <c r="O174" s="348" t="s">
        <v>10</v>
      </c>
      <c r="P174" s="371"/>
      <c r="Q174" s="305" t="e">
        <f>O174*C174</f>
        <v>#VALUE!</v>
      </c>
      <c r="R174" s="370"/>
      <c r="S174" s="348" t="s">
        <v>10</v>
      </c>
      <c r="T174" s="371"/>
      <c r="U174" s="305" t="e">
        <f>S174*C174</f>
        <v>#VALUE!</v>
      </c>
      <c r="V174" s="285"/>
      <c r="W174" s="286"/>
      <c r="X174" s="332"/>
      <c r="Y174" s="332"/>
      <c r="Z174" s="286"/>
      <c r="AA174" s="309"/>
      <c r="AB174" s="196"/>
      <c r="AC174" s="309"/>
      <c r="AD174" s="372"/>
      <c r="AE174" s="309"/>
      <c r="AF174" s="309"/>
      <c r="AG174" s="372"/>
      <c r="AI174" s="285"/>
      <c r="AJ174" s="285"/>
      <c r="AK174" s="285"/>
      <c r="AL174" s="285"/>
      <c r="AM174" s="285"/>
      <c r="AN174" s="285"/>
      <c r="AO174" s="285"/>
      <c r="AP174" s="285"/>
      <c r="AR174" s="309"/>
    </row>
    <row r="175" spans="1:51" hidden="1">
      <c r="A175" s="337" t="s">
        <v>172</v>
      </c>
      <c r="B175" s="337"/>
      <c r="C175" s="368">
        <v>1035367</v>
      </c>
      <c r="D175" s="348">
        <v>1.02</v>
      </c>
      <c r="E175" s="371"/>
      <c r="F175" s="370">
        <v>1056074</v>
      </c>
      <c r="G175" s="348">
        <v>1.04</v>
      </c>
      <c r="H175" s="371"/>
      <c r="I175" s="370">
        <v>1076781</v>
      </c>
      <c r="J175" s="370"/>
      <c r="K175" s="348">
        <v>1.02</v>
      </c>
      <c r="L175" s="371"/>
      <c r="M175" s="305">
        <v>1056074</v>
      </c>
      <c r="N175" s="370"/>
      <c r="O175" s="348" t="s">
        <v>10</v>
      </c>
      <c r="P175" s="371"/>
      <c r="Q175" s="305" t="e">
        <f>O175*C175</f>
        <v>#VALUE!</v>
      </c>
      <c r="R175" s="370"/>
      <c r="S175" s="348" t="s">
        <v>10</v>
      </c>
      <c r="T175" s="371"/>
      <c r="U175" s="305" t="e">
        <f>S175*C175</f>
        <v>#VALUE!</v>
      </c>
      <c r="V175" s="285"/>
      <c r="W175" s="286"/>
      <c r="X175" s="332"/>
      <c r="Y175" s="332"/>
      <c r="Z175" s="286"/>
      <c r="AC175" s="373"/>
      <c r="AD175" s="373"/>
      <c r="AE175" s="373"/>
      <c r="AF175" s="373"/>
      <c r="AG175" s="373"/>
      <c r="AI175" s="285"/>
      <c r="AJ175" s="285"/>
      <c r="AK175" s="285"/>
      <c r="AL175" s="285"/>
      <c r="AM175" s="285"/>
      <c r="AN175" s="285"/>
      <c r="AO175" s="285"/>
      <c r="AP175" s="285"/>
      <c r="AR175" s="309"/>
    </row>
    <row r="176" spans="1:51" hidden="1">
      <c r="A176" s="337" t="s">
        <v>174</v>
      </c>
      <c r="B176" s="337"/>
      <c r="C176" s="368">
        <v>230623.12968162238</v>
      </c>
      <c r="D176" s="348"/>
      <c r="E176" s="369"/>
      <c r="F176" s="370"/>
      <c r="G176" s="348"/>
      <c r="H176" s="369"/>
      <c r="I176" s="370"/>
      <c r="J176" s="370"/>
      <c r="K176" s="348"/>
      <c r="L176" s="369"/>
      <c r="M176" s="370"/>
      <c r="N176" s="370"/>
      <c r="O176" s="348"/>
      <c r="P176" s="369"/>
      <c r="Q176" s="370"/>
      <c r="R176" s="370"/>
      <c r="S176" s="348"/>
      <c r="T176" s="369"/>
      <c r="U176" s="370"/>
      <c r="V176" s="285"/>
      <c r="W176" s="286"/>
      <c r="X176" s="338"/>
      <c r="Y176" s="338"/>
      <c r="Z176" s="286"/>
      <c r="AI176" s="285"/>
      <c r="AJ176" s="285"/>
      <c r="AK176" s="285"/>
      <c r="AL176" s="285"/>
      <c r="AM176" s="285"/>
      <c r="AN176" s="285"/>
      <c r="AO176" s="285"/>
      <c r="AP176" s="285"/>
      <c r="AR176" s="309"/>
    </row>
    <row r="177" spans="1:44" hidden="1">
      <c r="A177" s="337" t="s">
        <v>126</v>
      </c>
      <c r="B177" s="337"/>
      <c r="C177" s="368">
        <v>228552.50150792321</v>
      </c>
      <c r="D177" s="348"/>
      <c r="E177" s="369"/>
      <c r="F177" s="370"/>
      <c r="G177" s="348"/>
      <c r="H177" s="369"/>
      <c r="I177" s="370"/>
      <c r="J177" s="370"/>
      <c r="K177" s="348"/>
      <c r="L177" s="369"/>
      <c r="M177" s="370"/>
      <c r="N177" s="370"/>
      <c r="O177" s="348"/>
      <c r="P177" s="369"/>
      <c r="Q177" s="370"/>
      <c r="R177" s="370"/>
      <c r="S177" s="348"/>
      <c r="T177" s="369"/>
      <c r="U177" s="370"/>
      <c r="V177" s="285"/>
      <c r="W177" s="286"/>
      <c r="X177" s="338"/>
      <c r="Y177" s="338"/>
      <c r="Z177" s="286"/>
      <c r="AI177" s="285"/>
      <c r="AJ177" s="285"/>
      <c r="AK177" s="285"/>
      <c r="AL177" s="285"/>
      <c r="AM177" s="285"/>
      <c r="AN177" s="285"/>
      <c r="AO177" s="285"/>
      <c r="AP177" s="285"/>
      <c r="AR177" s="309"/>
    </row>
    <row r="178" spans="1:44" hidden="1">
      <c r="A178" s="337" t="s">
        <v>175</v>
      </c>
      <c r="B178" s="337"/>
      <c r="C178" s="368">
        <v>844065.53671882139</v>
      </c>
      <c r="D178" s="348">
        <v>3.7</v>
      </c>
      <c r="E178" s="369"/>
      <c r="F178" s="370">
        <v>3123042</v>
      </c>
      <c r="G178" s="348">
        <v>3.8</v>
      </c>
      <c r="H178" s="369"/>
      <c r="I178" s="370">
        <v>3207448</v>
      </c>
      <c r="J178" s="370"/>
      <c r="K178" s="348" t="e">
        <v>#REF!</v>
      </c>
      <c r="L178" s="337" t="s">
        <v>10</v>
      </c>
      <c r="M178" s="305" t="e">
        <v>#REF!</v>
      </c>
      <c r="N178" s="337" t="s">
        <v>10</v>
      </c>
      <c r="O178" s="348" t="e">
        <v>#DIV/0!</v>
      </c>
      <c r="P178" s="337" t="s">
        <v>10</v>
      </c>
      <c r="Q178" s="305" t="e">
        <v>#DIV/0!</v>
      </c>
      <c r="R178" s="305"/>
      <c r="S178" s="348" t="e">
        <v>#DIV/0!</v>
      </c>
      <c r="T178" s="337" t="s">
        <v>10</v>
      </c>
      <c r="U178" s="305" t="e">
        <v>#DIV/0!</v>
      </c>
      <c r="V178" s="285"/>
      <c r="W178" s="286"/>
      <c r="X178" s="332"/>
      <c r="Y178" s="332"/>
      <c r="Z178" s="286"/>
      <c r="AI178" s="285"/>
      <c r="AJ178" s="285"/>
      <c r="AK178" s="285"/>
      <c r="AL178" s="285"/>
      <c r="AM178" s="285"/>
      <c r="AN178" s="285"/>
      <c r="AO178" s="285"/>
      <c r="AP178" s="285"/>
      <c r="AR178" s="309"/>
    </row>
    <row r="179" spans="1:44" hidden="1">
      <c r="A179" s="337" t="s">
        <v>176</v>
      </c>
      <c r="B179" s="337"/>
      <c r="C179" s="368">
        <v>130952667.91217485</v>
      </c>
      <c r="D179" s="350">
        <v>10.628</v>
      </c>
      <c r="E179" s="369" t="s">
        <v>144</v>
      </c>
      <c r="F179" s="370">
        <v>13917649</v>
      </c>
      <c r="G179" s="350">
        <v>10.878</v>
      </c>
      <c r="H179" s="369" t="s">
        <v>144</v>
      </c>
      <c r="I179" s="370">
        <v>14245033</v>
      </c>
      <c r="J179" s="370"/>
      <c r="K179" s="350" t="e">
        <v>#REF!</v>
      </c>
      <c r="L179" s="315" t="s">
        <v>144</v>
      </c>
      <c r="M179" s="305" t="e">
        <v>#REF!</v>
      </c>
      <c r="N179" s="370"/>
      <c r="O179" s="350" t="e">
        <v>#DIV/0!</v>
      </c>
      <c r="P179" s="369" t="s">
        <v>144</v>
      </c>
      <c r="Q179" s="305" t="e">
        <v>#DIV/0!</v>
      </c>
      <c r="R179" s="370"/>
      <c r="S179" s="350" t="e">
        <v>#DIV/0!</v>
      </c>
      <c r="T179" s="369" t="s">
        <v>144</v>
      </c>
      <c r="U179" s="305" t="e">
        <v>#DIV/0!</v>
      </c>
      <c r="V179" s="285"/>
      <c r="W179" s="286"/>
      <c r="X179" s="332"/>
      <c r="Y179" s="332"/>
      <c r="Z179" s="286"/>
      <c r="AA179" s="207"/>
      <c r="AB179" s="207"/>
      <c r="AC179" s="207"/>
      <c r="AD179" s="207"/>
      <c r="AE179" s="207"/>
      <c r="AF179" s="207"/>
      <c r="AI179" s="285"/>
      <c r="AJ179" s="285"/>
      <c r="AK179" s="285"/>
      <c r="AL179" s="285"/>
      <c r="AM179" s="285"/>
      <c r="AN179" s="285"/>
      <c r="AO179" s="285"/>
      <c r="AP179" s="285"/>
      <c r="AR179" s="309"/>
    </row>
    <row r="180" spans="1:44" hidden="1">
      <c r="A180" s="337" t="s">
        <v>177</v>
      </c>
      <c r="B180" s="337"/>
      <c r="C180" s="368">
        <v>281502228.69846565</v>
      </c>
      <c r="D180" s="350">
        <v>7.3410000000000002</v>
      </c>
      <c r="E180" s="369" t="s">
        <v>144</v>
      </c>
      <c r="F180" s="370">
        <v>20665077</v>
      </c>
      <c r="G180" s="350">
        <v>7.5140000000000002</v>
      </c>
      <c r="H180" s="369" t="s">
        <v>144</v>
      </c>
      <c r="I180" s="370">
        <v>21152078</v>
      </c>
      <c r="J180" s="370"/>
      <c r="K180" s="350" t="e">
        <v>#REF!</v>
      </c>
      <c r="L180" s="315" t="s">
        <v>144</v>
      </c>
      <c r="M180" s="305" t="e">
        <v>#REF!</v>
      </c>
      <c r="N180" s="370"/>
      <c r="O180" s="350" t="e">
        <v>#DIV/0!</v>
      </c>
      <c r="P180" s="369" t="s">
        <v>144</v>
      </c>
      <c r="Q180" s="305" t="e">
        <v>#DIV/0!</v>
      </c>
      <c r="R180" s="370"/>
      <c r="S180" s="350" t="e">
        <v>#DIV/0!</v>
      </c>
      <c r="T180" s="369" t="s">
        <v>144</v>
      </c>
      <c r="U180" s="305" t="e">
        <v>#DIV/0!</v>
      </c>
      <c r="V180" s="374"/>
      <c r="W180" s="286"/>
      <c r="X180" s="332"/>
      <c r="Y180" s="332"/>
      <c r="Z180" s="286"/>
      <c r="AI180" s="285"/>
      <c r="AJ180" s="285"/>
      <c r="AK180" s="285"/>
      <c r="AL180" s="285"/>
      <c r="AM180" s="285"/>
      <c r="AN180" s="285"/>
      <c r="AO180" s="285"/>
      <c r="AP180" s="285"/>
      <c r="AR180" s="309"/>
    </row>
    <row r="181" spans="1:44" hidden="1">
      <c r="A181" s="337" t="s">
        <v>178</v>
      </c>
      <c r="B181" s="337"/>
      <c r="C181" s="368">
        <v>119991272.36558694</v>
      </c>
      <c r="D181" s="350">
        <v>6.3240000000000007</v>
      </c>
      <c r="E181" s="369" t="s">
        <v>144</v>
      </c>
      <c r="F181" s="370">
        <v>7588248</v>
      </c>
      <c r="G181" s="350">
        <v>6.4720000000000004</v>
      </c>
      <c r="H181" s="369" t="s">
        <v>144</v>
      </c>
      <c r="I181" s="370">
        <v>7765836</v>
      </c>
      <c r="J181" s="370"/>
      <c r="K181" s="350" t="e">
        <v>#REF!</v>
      </c>
      <c r="L181" s="315" t="s">
        <v>144</v>
      </c>
      <c r="M181" s="305" t="e">
        <v>#REF!</v>
      </c>
      <c r="N181" s="370"/>
      <c r="O181" s="350" t="e">
        <v>#DIV/0!</v>
      </c>
      <c r="P181" s="369" t="s">
        <v>144</v>
      </c>
      <c r="Q181" s="305" t="e">
        <v>#DIV/0!</v>
      </c>
      <c r="R181" s="370"/>
      <c r="S181" s="350" t="e">
        <v>#DIV/0!</v>
      </c>
      <c r="T181" s="369" t="s">
        <v>144</v>
      </c>
      <c r="U181" s="305" t="e">
        <v>#DIV/0!</v>
      </c>
      <c r="V181" s="353"/>
      <c r="W181" s="286"/>
      <c r="X181" s="332"/>
      <c r="Y181" s="332"/>
      <c r="Z181" s="286"/>
      <c r="AA181" s="309"/>
      <c r="AB181" s="309"/>
      <c r="AI181" s="285"/>
      <c r="AJ181" s="285"/>
      <c r="AK181" s="285"/>
      <c r="AL181" s="285"/>
      <c r="AM181" s="285"/>
      <c r="AN181" s="285"/>
      <c r="AO181" s="285"/>
      <c r="AP181" s="285"/>
      <c r="AR181" s="309"/>
    </row>
    <row r="182" spans="1:44" hidden="1">
      <c r="A182" s="337" t="s">
        <v>179</v>
      </c>
      <c r="B182" s="337"/>
      <c r="C182" s="368">
        <v>122445.59285714269</v>
      </c>
      <c r="D182" s="375">
        <v>57</v>
      </c>
      <c r="E182" s="369" t="s">
        <v>144</v>
      </c>
      <c r="F182" s="370">
        <v>69794</v>
      </c>
      <c r="G182" s="375">
        <v>58</v>
      </c>
      <c r="H182" s="369" t="s">
        <v>144</v>
      </c>
      <c r="I182" s="370">
        <v>71019</v>
      </c>
      <c r="J182" s="370"/>
      <c r="K182" s="375" t="s">
        <v>10</v>
      </c>
      <c r="L182" s="369"/>
      <c r="M182" s="376" t="e">
        <f>K182*C182</f>
        <v>#VALUE!</v>
      </c>
      <c r="N182" s="370"/>
      <c r="O182" s="375" t="e">
        <v>#DIV/0!</v>
      </c>
      <c r="P182" s="369" t="s">
        <v>144</v>
      </c>
      <c r="Q182" s="305" t="e">
        <v>#DIV/0!</v>
      </c>
      <c r="R182" s="370"/>
      <c r="S182" s="375" t="e">
        <v>#DIV/0!</v>
      </c>
      <c r="T182" s="369" t="s">
        <v>144</v>
      </c>
      <c r="U182" s="305" t="e">
        <v>#DIV/0!</v>
      </c>
      <c r="V182" s="285"/>
      <c r="W182" s="286"/>
      <c r="X182" s="332"/>
      <c r="Y182" s="332"/>
      <c r="Z182" s="286"/>
      <c r="AI182" s="285"/>
      <c r="AJ182" s="285"/>
      <c r="AK182" s="285"/>
      <c r="AL182" s="285"/>
      <c r="AM182" s="285"/>
      <c r="AN182" s="285"/>
      <c r="AO182" s="285"/>
      <c r="AP182" s="285"/>
      <c r="AR182" s="309"/>
    </row>
    <row r="183" spans="1:44" s="120" customFormat="1" hidden="1">
      <c r="A183" s="119" t="s">
        <v>180</v>
      </c>
      <c r="C183" s="210">
        <v>130952667.91217485</v>
      </c>
      <c r="D183" s="118">
        <v>0</v>
      </c>
      <c r="E183" s="122"/>
      <c r="F183" s="123"/>
      <c r="G183" s="350">
        <v>0</v>
      </c>
      <c r="H183" s="377" t="s">
        <v>144</v>
      </c>
      <c r="I183" s="376">
        <v>0</v>
      </c>
      <c r="J183" s="376"/>
      <c r="K183" s="350" t="s">
        <v>10</v>
      </c>
      <c r="L183" s="377"/>
      <c r="M183" s="376" t="e">
        <f>K183*C183</f>
        <v>#VALUE!</v>
      </c>
      <c r="N183" s="376"/>
      <c r="O183" s="350" t="s">
        <v>10</v>
      </c>
      <c r="P183" s="377" t="s">
        <v>10</v>
      </c>
      <c r="Q183" s="376" t="e">
        <f>O183*C183</f>
        <v>#VALUE!</v>
      </c>
      <c r="R183" s="376"/>
      <c r="S183" s="350">
        <v>0</v>
      </c>
      <c r="T183" s="377" t="s">
        <v>144</v>
      </c>
      <c r="U183" s="305">
        <v>0</v>
      </c>
      <c r="V183" s="316"/>
      <c r="W183" s="311"/>
      <c r="X183" s="122"/>
      <c r="Y183" s="122"/>
      <c r="Z183" s="317"/>
      <c r="AA183" s="318"/>
      <c r="AF183" s="122"/>
      <c r="AG183" s="122"/>
      <c r="AH183" s="122"/>
      <c r="AI183" s="122"/>
      <c r="AJ183" s="122"/>
      <c r="AK183" s="122"/>
      <c r="AL183" s="122"/>
      <c r="AM183" s="122"/>
      <c r="AN183" s="122"/>
      <c r="AO183" s="122"/>
      <c r="AP183" s="122"/>
      <c r="AR183" s="124"/>
    </row>
    <row r="184" spans="1:44" s="120" customFormat="1" hidden="1">
      <c r="A184" s="119" t="s">
        <v>181</v>
      </c>
      <c r="C184" s="210">
        <v>281502228.69846565</v>
      </c>
      <c r="D184" s="118">
        <v>0</v>
      </c>
      <c r="E184" s="122"/>
      <c r="F184" s="123"/>
      <c r="G184" s="350">
        <v>0</v>
      </c>
      <c r="H184" s="377" t="s">
        <v>144</v>
      </c>
      <c r="I184" s="376">
        <v>0</v>
      </c>
      <c r="J184" s="376"/>
      <c r="K184" s="350" t="s">
        <v>10</v>
      </c>
      <c r="L184" s="377"/>
      <c r="M184" s="376" t="e">
        <f>K184*C184</f>
        <v>#VALUE!</v>
      </c>
      <c r="N184" s="376"/>
      <c r="O184" s="350" t="s">
        <v>10</v>
      </c>
      <c r="P184" s="377" t="s">
        <v>10</v>
      </c>
      <c r="Q184" s="376" t="e">
        <f>O184*C184</f>
        <v>#VALUE!</v>
      </c>
      <c r="R184" s="376"/>
      <c r="S184" s="350">
        <v>0</v>
      </c>
      <c r="T184" s="377" t="s">
        <v>144</v>
      </c>
      <c r="U184" s="305">
        <v>0</v>
      </c>
      <c r="V184" s="122"/>
      <c r="W184" s="311"/>
      <c r="X184" s="122"/>
      <c r="Y184" s="122"/>
      <c r="Z184" s="317"/>
      <c r="AA184" s="318"/>
      <c r="AF184" s="122"/>
      <c r="AG184" s="122"/>
      <c r="AH184" s="122"/>
      <c r="AI184" s="122"/>
      <c r="AJ184" s="122"/>
      <c r="AK184" s="122"/>
      <c r="AL184" s="122"/>
      <c r="AM184" s="122"/>
      <c r="AN184" s="122"/>
      <c r="AO184" s="122"/>
      <c r="AP184" s="122"/>
      <c r="AR184" s="124"/>
    </row>
    <row r="185" spans="1:44" s="120" customFormat="1" hidden="1">
      <c r="A185" s="119" t="s">
        <v>182</v>
      </c>
      <c r="C185" s="210">
        <v>119991272.36558694</v>
      </c>
      <c r="D185" s="118">
        <v>0</v>
      </c>
      <c r="E185" s="122"/>
      <c r="F185" s="123"/>
      <c r="G185" s="350">
        <v>0</v>
      </c>
      <c r="H185" s="377" t="s">
        <v>144</v>
      </c>
      <c r="I185" s="376">
        <v>8774</v>
      </c>
      <c r="J185" s="376"/>
      <c r="K185" s="350" t="s">
        <v>10</v>
      </c>
      <c r="L185" s="377"/>
      <c r="M185" s="376" t="e">
        <f>K185*C185</f>
        <v>#VALUE!</v>
      </c>
      <c r="N185" s="376"/>
      <c r="O185" s="350" t="s">
        <v>10</v>
      </c>
      <c r="P185" s="377" t="s">
        <v>10</v>
      </c>
      <c r="Q185" s="376" t="e">
        <f>O185*C185</f>
        <v>#VALUE!</v>
      </c>
      <c r="R185" s="376"/>
      <c r="S185" s="350">
        <v>0</v>
      </c>
      <c r="T185" s="377" t="s">
        <v>144</v>
      </c>
      <c r="U185" s="305">
        <v>8572</v>
      </c>
      <c r="V185" s="122"/>
      <c r="W185" s="311"/>
      <c r="X185" s="122"/>
      <c r="Y185" s="122"/>
      <c r="Z185" s="317"/>
      <c r="AA185" s="318"/>
      <c r="AF185" s="122"/>
      <c r="AG185" s="122"/>
      <c r="AH185" s="122"/>
      <c r="AI185" s="122"/>
      <c r="AJ185" s="122"/>
      <c r="AK185" s="122"/>
      <c r="AL185" s="122"/>
      <c r="AM185" s="122"/>
      <c r="AN185" s="122"/>
      <c r="AO185" s="122"/>
      <c r="AP185" s="122"/>
      <c r="AR185" s="124"/>
    </row>
    <row r="186" spans="1:44" s="120" customFormat="1" hidden="1">
      <c r="A186" s="173" t="s">
        <v>183</v>
      </c>
      <c r="B186" s="174"/>
      <c r="C186" s="212"/>
      <c r="D186" s="179">
        <v>10.628</v>
      </c>
      <c r="E186" s="213" t="s">
        <v>144</v>
      </c>
      <c r="F186" s="178"/>
      <c r="G186" s="179">
        <v>10.878</v>
      </c>
      <c r="H186" s="213" t="s">
        <v>144</v>
      </c>
      <c r="I186" s="378"/>
      <c r="J186" s="378"/>
      <c r="K186" s="179" t="e">
        <f>K179+K183</f>
        <v>#REF!</v>
      </c>
      <c r="L186" s="213" t="s">
        <v>144</v>
      </c>
      <c r="M186" s="378"/>
      <c r="N186" s="378"/>
      <c r="O186" s="179" t="e">
        <f>O179+O183</f>
        <v>#DIV/0!</v>
      </c>
      <c r="P186" s="213" t="s">
        <v>144</v>
      </c>
      <c r="Q186" s="378"/>
      <c r="R186" s="378"/>
      <c r="S186" s="179" t="e">
        <f>S179+S183</f>
        <v>#DIV/0!</v>
      </c>
      <c r="T186" s="213" t="s">
        <v>144</v>
      </c>
      <c r="U186" s="378"/>
      <c r="V186" s="122"/>
      <c r="W186" s="311"/>
      <c r="X186" s="122"/>
      <c r="Y186" s="122"/>
      <c r="Z186" s="317"/>
      <c r="AA186" s="318"/>
      <c r="AF186" s="122"/>
      <c r="AG186" s="122"/>
      <c r="AH186" s="122"/>
      <c r="AI186" s="122"/>
      <c r="AJ186" s="122"/>
      <c r="AK186" s="122"/>
      <c r="AL186" s="122"/>
      <c r="AM186" s="122"/>
      <c r="AN186" s="122"/>
      <c r="AO186" s="122"/>
      <c r="AP186" s="122"/>
      <c r="AR186" s="124"/>
    </row>
    <row r="187" spans="1:44" s="120" customFormat="1" hidden="1">
      <c r="A187" s="173" t="s">
        <v>184</v>
      </c>
      <c r="B187" s="174"/>
      <c r="C187" s="212"/>
      <c r="D187" s="179">
        <v>7.3410000000000002</v>
      </c>
      <c r="E187" s="213" t="s">
        <v>144</v>
      </c>
      <c r="F187" s="178"/>
      <c r="G187" s="179">
        <v>7.5140000000000002</v>
      </c>
      <c r="H187" s="213" t="s">
        <v>144</v>
      </c>
      <c r="I187" s="378"/>
      <c r="J187" s="378"/>
      <c r="K187" s="179" t="e">
        <f t="shared" ref="K187:K188" si="13">K180+K184</f>
        <v>#REF!</v>
      </c>
      <c r="L187" s="213" t="s">
        <v>144</v>
      </c>
      <c r="M187" s="378"/>
      <c r="N187" s="378"/>
      <c r="O187" s="179" t="e">
        <f t="shared" ref="O187:O188" si="14">O180+O184</f>
        <v>#DIV/0!</v>
      </c>
      <c r="P187" s="213" t="s">
        <v>144</v>
      </c>
      <c r="Q187" s="378"/>
      <c r="R187" s="378"/>
      <c r="S187" s="179" t="e">
        <f t="shared" ref="S187:S188" si="15">S180+S184</f>
        <v>#DIV/0!</v>
      </c>
      <c r="T187" s="213" t="s">
        <v>144</v>
      </c>
      <c r="U187" s="378"/>
      <c r="V187" s="122"/>
      <c r="W187" s="311"/>
      <c r="X187" s="122"/>
      <c r="Y187" s="122"/>
      <c r="Z187" s="317"/>
      <c r="AA187" s="318"/>
      <c r="AF187" s="122"/>
      <c r="AG187" s="122"/>
      <c r="AH187" s="122"/>
      <c r="AI187" s="122"/>
      <c r="AJ187" s="122"/>
      <c r="AK187" s="122"/>
      <c r="AL187" s="122"/>
      <c r="AM187" s="122"/>
      <c r="AN187" s="122"/>
      <c r="AO187" s="122"/>
      <c r="AP187" s="122"/>
      <c r="AR187" s="124"/>
    </row>
    <row r="188" spans="1:44" s="120" customFormat="1" hidden="1">
      <c r="A188" s="173" t="s">
        <v>185</v>
      </c>
      <c r="B188" s="174"/>
      <c r="C188" s="212"/>
      <c r="D188" s="179">
        <v>6.3240000000000007</v>
      </c>
      <c r="E188" s="213" t="s">
        <v>144</v>
      </c>
      <c r="F188" s="178"/>
      <c r="G188" s="179">
        <v>6.4720000000000004</v>
      </c>
      <c r="H188" s="213" t="s">
        <v>144</v>
      </c>
      <c r="I188" s="378"/>
      <c r="J188" s="378"/>
      <c r="K188" s="179" t="e">
        <f t="shared" si="13"/>
        <v>#REF!</v>
      </c>
      <c r="L188" s="213" t="s">
        <v>144</v>
      </c>
      <c r="M188" s="378"/>
      <c r="N188" s="378"/>
      <c r="O188" s="179" t="e">
        <f t="shared" si="14"/>
        <v>#DIV/0!</v>
      </c>
      <c r="P188" s="213" t="s">
        <v>144</v>
      </c>
      <c r="Q188" s="378"/>
      <c r="R188" s="378"/>
      <c r="S188" s="179" t="e">
        <f t="shared" si="15"/>
        <v>#DIV/0!</v>
      </c>
      <c r="T188" s="213" t="s">
        <v>144</v>
      </c>
      <c r="U188" s="378"/>
      <c r="V188" s="122"/>
      <c r="W188" s="311"/>
      <c r="X188" s="122"/>
      <c r="Y188" s="122"/>
      <c r="Z188" s="317"/>
      <c r="AA188" s="318"/>
      <c r="AF188" s="122"/>
      <c r="AG188" s="122"/>
      <c r="AH188" s="122"/>
      <c r="AI188" s="122"/>
      <c r="AJ188" s="122"/>
      <c r="AK188" s="122"/>
      <c r="AL188" s="122"/>
      <c r="AM188" s="122"/>
      <c r="AN188" s="122"/>
      <c r="AO188" s="122"/>
      <c r="AP188" s="122"/>
      <c r="AR188" s="124"/>
    </row>
    <row r="189" spans="1:44" hidden="1">
      <c r="A189" s="379" t="s">
        <v>186</v>
      </c>
      <c r="B189" s="337"/>
      <c r="C189" s="368"/>
      <c r="D189" s="380">
        <v>-0.01</v>
      </c>
      <c r="E189" s="369"/>
      <c r="F189" s="370"/>
      <c r="G189" s="380">
        <v>-0.01</v>
      </c>
      <c r="H189" s="369"/>
      <c r="I189" s="370"/>
      <c r="J189" s="370"/>
      <c r="K189" s="380">
        <v>-0.01</v>
      </c>
      <c r="L189" s="369"/>
      <c r="M189" s="370"/>
      <c r="N189" s="370"/>
      <c r="O189" s="380">
        <v>-0.01</v>
      </c>
      <c r="P189" s="369"/>
      <c r="Q189" s="370"/>
      <c r="R189" s="370"/>
      <c r="S189" s="380">
        <v>-0.01</v>
      </c>
      <c r="T189" s="369"/>
      <c r="U189" s="370"/>
      <c r="V189" s="285"/>
      <c r="W189" s="381"/>
      <c r="X189" s="286"/>
      <c r="Y189" s="286"/>
      <c r="Z189" s="285"/>
      <c r="AI189" s="285"/>
      <c r="AJ189" s="285"/>
      <c r="AK189" s="285"/>
      <c r="AL189" s="285"/>
      <c r="AM189" s="285"/>
      <c r="AN189" s="285"/>
      <c r="AO189" s="285"/>
      <c r="AP189" s="285"/>
      <c r="AR189" s="309"/>
    </row>
    <row r="190" spans="1:44" hidden="1">
      <c r="A190" s="337" t="s">
        <v>170</v>
      </c>
      <c r="B190" s="337"/>
      <c r="C190" s="368">
        <v>74.633333333333297</v>
      </c>
      <c r="D190" s="382">
        <v>9.76</v>
      </c>
      <c r="E190" s="383"/>
      <c r="F190" s="370">
        <v>-7</v>
      </c>
      <c r="G190" s="382">
        <v>9.99</v>
      </c>
      <c r="H190" s="383"/>
      <c r="I190" s="370">
        <v>-7</v>
      </c>
      <c r="J190" s="370"/>
      <c r="K190" s="382">
        <f>K173</f>
        <v>9.76</v>
      </c>
      <c r="L190" s="383"/>
      <c r="M190" s="305">
        <v>-7.2842133333333301</v>
      </c>
      <c r="N190" s="370"/>
      <c r="O190" s="382" t="str">
        <f>O173</f>
        <v xml:space="preserve"> </v>
      </c>
      <c r="P190" s="383"/>
      <c r="Q190" s="305">
        <v>0</v>
      </c>
      <c r="R190" s="370"/>
      <c r="S190" s="382" t="str">
        <f>S173</f>
        <v xml:space="preserve"> </v>
      </c>
      <c r="T190" s="383"/>
      <c r="U190" s="305">
        <v>0</v>
      </c>
      <c r="V190" s="285"/>
      <c r="W190" s="286"/>
      <c r="X190" s="286"/>
      <c r="Y190" s="286"/>
      <c r="Z190" s="285"/>
      <c r="AI190" s="285"/>
      <c r="AJ190" s="285"/>
      <c r="AK190" s="285"/>
      <c r="AL190" s="285"/>
      <c r="AM190" s="285"/>
      <c r="AN190" s="285"/>
      <c r="AO190" s="285"/>
      <c r="AP190" s="285"/>
      <c r="AR190" s="309"/>
    </row>
    <row r="191" spans="1:44" hidden="1">
      <c r="A191" s="337" t="s">
        <v>171</v>
      </c>
      <c r="B191" s="337"/>
      <c r="C191" s="368">
        <v>88.799999999999983</v>
      </c>
      <c r="D191" s="382">
        <v>14.54</v>
      </c>
      <c r="E191" s="383"/>
      <c r="F191" s="370">
        <v>-12</v>
      </c>
      <c r="G191" s="382">
        <v>14.89</v>
      </c>
      <c r="H191" s="383"/>
      <c r="I191" s="370">
        <v>-13</v>
      </c>
      <c r="J191" s="370"/>
      <c r="K191" s="382">
        <f>K174</f>
        <v>14.54</v>
      </c>
      <c r="L191" s="383"/>
      <c r="M191" s="305">
        <v>-11.602919999999997</v>
      </c>
      <c r="N191" s="370"/>
      <c r="O191" s="382" t="str">
        <f>O174</f>
        <v xml:space="preserve"> </v>
      </c>
      <c r="P191" s="383"/>
      <c r="Q191" s="305">
        <v>0</v>
      </c>
      <c r="R191" s="370"/>
      <c r="S191" s="382" t="str">
        <f>S174</f>
        <v xml:space="preserve"> </v>
      </c>
      <c r="T191" s="383"/>
      <c r="U191" s="305">
        <v>0</v>
      </c>
      <c r="V191" s="285"/>
      <c r="W191" s="351"/>
      <c r="X191" s="286"/>
      <c r="Y191" s="286"/>
      <c r="Z191" s="285"/>
      <c r="AK191" s="285"/>
      <c r="AL191" s="285"/>
      <c r="AM191" s="285"/>
      <c r="AN191" s="285"/>
      <c r="AO191" s="285"/>
      <c r="AP191" s="285"/>
      <c r="AR191" s="309"/>
    </row>
    <row r="192" spans="1:44" hidden="1">
      <c r="A192" s="337" t="s">
        <v>187</v>
      </c>
      <c r="B192" s="337"/>
      <c r="C192" s="368">
        <v>2161</v>
      </c>
      <c r="D192" s="382">
        <v>1.02</v>
      </c>
      <c r="E192" s="383"/>
      <c r="F192" s="370">
        <v>-23</v>
      </c>
      <c r="G192" s="382">
        <v>1.04</v>
      </c>
      <c r="H192" s="383"/>
      <c r="I192" s="370">
        <v>-23</v>
      </c>
      <c r="J192" s="370"/>
      <c r="K192" s="382">
        <f>K175</f>
        <v>1.02</v>
      </c>
      <c r="L192" s="383"/>
      <c r="M192" s="305">
        <v>-22.042200000000005</v>
      </c>
      <c r="N192" s="370"/>
      <c r="O192" s="382" t="str">
        <f>O175</f>
        <v xml:space="preserve"> </v>
      </c>
      <c r="P192" s="383"/>
      <c r="Q192" s="305">
        <v>0</v>
      </c>
      <c r="R192" s="370"/>
      <c r="S192" s="382" t="str">
        <f>S175</f>
        <v xml:space="preserve"> </v>
      </c>
      <c r="T192" s="383"/>
      <c r="U192" s="305">
        <v>0</v>
      </c>
      <c r="V192" s="285"/>
      <c r="W192" s="286"/>
      <c r="X192" s="351"/>
      <c r="Y192" s="286"/>
      <c r="Z192" s="313"/>
      <c r="AK192" s="285"/>
      <c r="AL192" s="285"/>
      <c r="AM192" s="285"/>
      <c r="AN192" s="285"/>
      <c r="AO192" s="285"/>
      <c r="AP192" s="285"/>
      <c r="AR192" s="309"/>
    </row>
    <row r="193" spans="1:44" hidden="1">
      <c r="A193" s="337" t="s">
        <v>188</v>
      </c>
      <c r="B193" s="337"/>
      <c r="C193" s="368">
        <v>1487</v>
      </c>
      <c r="D193" s="382">
        <v>3.7</v>
      </c>
      <c r="E193" s="369"/>
      <c r="F193" s="370">
        <v>-55</v>
      </c>
      <c r="G193" s="382">
        <v>3.8</v>
      </c>
      <c r="H193" s="369"/>
      <c r="I193" s="370">
        <v>-56</v>
      </c>
      <c r="J193" s="370"/>
      <c r="K193" s="382" t="e">
        <f>K178</f>
        <v>#REF!</v>
      </c>
      <c r="L193" s="369"/>
      <c r="M193" s="305" t="e">
        <v>#REF!</v>
      </c>
      <c r="N193" s="370"/>
      <c r="O193" s="382" t="e">
        <f>O178</f>
        <v>#DIV/0!</v>
      </c>
      <c r="P193" s="369"/>
      <c r="Q193" s="305" t="e">
        <v>#DIV/0!</v>
      </c>
      <c r="R193" s="370"/>
      <c r="S193" s="382" t="e">
        <f>S178</f>
        <v>#DIV/0!</v>
      </c>
      <c r="T193" s="369"/>
      <c r="U193" s="305" t="e">
        <v>#DIV/0!</v>
      </c>
      <c r="V193" s="285"/>
      <c r="W193" s="286"/>
      <c r="X193" s="286"/>
      <c r="Y193" s="351"/>
      <c r="Z193" s="285"/>
      <c r="AK193" s="285"/>
      <c r="AL193" s="285"/>
      <c r="AM193" s="285"/>
      <c r="AN193" s="285"/>
      <c r="AO193" s="285"/>
      <c r="AP193" s="285"/>
      <c r="AR193" s="309"/>
    </row>
    <row r="194" spans="1:44" hidden="1">
      <c r="A194" s="337" t="s">
        <v>189</v>
      </c>
      <c r="B194" s="337"/>
      <c r="C194" s="368">
        <v>116452.33333333327</v>
      </c>
      <c r="D194" s="384">
        <v>10.628</v>
      </c>
      <c r="E194" s="369" t="s">
        <v>144</v>
      </c>
      <c r="F194" s="370">
        <v>-123</v>
      </c>
      <c r="G194" s="384">
        <v>10.878</v>
      </c>
      <c r="H194" s="369" t="s">
        <v>144</v>
      </c>
      <c r="I194" s="370">
        <v>-127</v>
      </c>
      <c r="J194" s="370"/>
      <c r="K194" s="384" t="e">
        <f>K179</f>
        <v>#REF!</v>
      </c>
      <c r="L194" s="369"/>
      <c r="M194" s="305" t="e">
        <v>#REF!</v>
      </c>
      <c r="N194" s="370"/>
      <c r="O194" s="384" t="e">
        <f>O179</f>
        <v>#DIV/0!</v>
      </c>
      <c r="P194" s="369" t="s">
        <v>144</v>
      </c>
      <c r="Q194" s="305" t="e">
        <v>#DIV/0!</v>
      </c>
      <c r="R194" s="370"/>
      <c r="S194" s="384" t="e">
        <f>S179</f>
        <v>#DIV/0!</v>
      </c>
      <c r="T194" s="369" t="s">
        <v>144</v>
      </c>
      <c r="U194" s="305" t="e">
        <v>#DIV/0!</v>
      </c>
      <c r="V194" s="285"/>
      <c r="W194" s="286"/>
      <c r="X194" s="286"/>
      <c r="Y194" s="286"/>
      <c r="Z194" s="285"/>
      <c r="AK194" s="285"/>
      <c r="AL194" s="285"/>
      <c r="AM194" s="285"/>
      <c r="AN194" s="285"/>
      <c r="AO194" s="285"/>
      <c r="AP194" s="285"/>
      <c r="AR194" s="309"/>
    </row>
    <row r="195" spans="1:44" hidden="1">
      <c r="A195" s="337" t="s">
        <v>177</v>
      </c>
      <c r="B195" s="337"/>
      <c r="C195" s="368">
        <v>524872.66666666698</v>
      </c>
      <c r="D195" s="384">
        <v>7.3410000000000002</v>
      </c>
      <c r="E195" s="369" t="s">
        <v>144</v>
      </c>
      <c r="F195" s="370">
        <v>-385</v>
      </c>
      <c r="G195" s="384">
        <v>7.5140000000000002</v>
      </c>
      <c r="H195" s="369" t="s">
        <v>144</v>
      </c>
      <c r="I195" s="370">
        <v>-394</v>
      </c>
      <c r="J195" s="370"/>
      <c r="K195" s="384" t="e">
        <f>K180</f>
        <v>#REF!</v>
      </c>
      <c r="L195" s="369"/>
      <c r="M195" s="305" t="e">
        <v>#REF!</v>
      </c>
      <c r="N195" s="370"/>
      <c r="O195" s="384" t="e">
        <f>O180</f>
        <v>#DIV/0!</v>
      </c>
      <c r="P195" s="369" t="s">
        <v>144</v>
      </c>
      <c r="Q195" s="305" t="e">
        <v>#DIV/0!</v>
      </c>
      <c r="R195" s="370"/>
      <c r="S195" s="384" t="e">
        <f>S180</f>
        <v>#DIV/0!</v>
      </c>
      <c r="T195" s="369" t="s">
        <v>144</v>
      </c>
      <c r="U195" s="305" t="e">
        <v>#DIV/0!</v>
      </c>
      <c r="V195" s="285"/>
      <c r="W195" s="286"/>
      <c r="X195" s="286"/>
      <c r="Y195" s="286"/>
      <c r="Z195" s="285"/>
      <c r="AK195" s="285"/>
      <c r="AL195" s="285"/>
      <c r="AM195" s="285"/>
      <c r="AN195" s="285"/>
      <c r="AO195" s="285"/>
      <c r="AP195" s="285"/>
      <c r="AR195" s="309"/>
    </row>
    <row r="196" spans="1:44" hidden="1">
      <c r="A196" s="337" t="s">
        <v>178</v>
      </c>
      <c r="B196" s="337"/>
      <c r="C196" s="368">
        <v>933865</v>
      </c>
      <c r="D196" s="384">
        <v>6.3240000000000007</v>
      </c>
      <c r="E196" s="369" t="s">
        <v>144</v>
      </c>
      <c r="F196" s="370">
        <v>-591</v>
      </c>
      <c r="G196" s="384">
        <v>6.4720000000000004</v>
      </c>
      <c r="H196" s="369" t="s">
        <v>144</v>
      </c>
      <c r="I196" s="370">
        <v>-604</v>
      </c>
      <c r="J196" s="370"/>
      <c r="K196" s="384" t="e">
        <f>K181</f>
        <v>#REF!</v>
      </c>
      <c r="L196" s="369"/>
      <c r="M196" s="305" t="e">
        <v>#REF!</v>
      </c>
      <c r="N196" s="370"/>
      <c r="O196" s="384" t="e">
        <f>O181</f>
        <v>#DIV/0!</v>
      </c>
      <c r="P196" s="369" t="s">
        <v>144</v>
      </c>
      <c r="Q196" s="305" t="e">
        <v>#DIV/0!</v>
      </c>
      <c r="R196" s="370"/>
      <c r="S196" s="384" t="e">
        <f>S181</f>
        <v>#DIV/0!</v>
      </c>
      <c r="T196" s="369" t="s">
        <v>144</v>
      </c>
      <c r="U196" s="305" t="e">
        <v>#DIV/0!</v>
      </c>
      <c r="V196" s="285"/>
      <c r="W196" s="286"/>
      <c r="X196" s="286"/>
      <c r="Y196" s="286"/>
      <c r="Z196" s="285"/>
      <c r="AI196" s="285"/>
      <c r="AJ196" s="285"/>
      <c r="AK196" s="285"/>
      <c r="AL196" s="285"/>
      <c r="AM196" s="285"/>
      <c r="AN196" s="285"/>
      <c r="AO196" s="285"/>
      <c r="AP196" s="285"/>
      <c r="AR196" s="309"/>
    </row>
    <row r="197" spans="1:44" hidden="1">
      <c r="A197" s="337" t="s">
        <v>179</v>
      </c>
      <c r="B197" s="337"/>
      <c r="C197" s="368">
        <v>1389.3333333333335</v>
      </c>
      <c r="D197" s="385">
        <v>57</v>
      </c>
      <c r="E197" s="369" t="s">
        <v>144</v>
      </c>
      <c r="F197" s="370">
        <v>-8</v>
      </c>
      <c r="G197" s="385">
        <v>58</v>
      </c>
      <c r="H197" s="369" t="s">
        <v>144</v>
      </c>
      <c r="I197" s="370">
        <v>-8</v>
      </c>
      <c r="J197" s="370"/>
      <c r="K197" s="385" t="str">
        <f>K182</f>
        <v xml:space="preserve"> </v>
      </c>
      <c r="L197" s="369"/>
      <c r="M197" s="305">
        <v>0</v>
      </c>
      <c r="N197" s="370"/>
      <c r="O197" s="385" t="e">
        <f>O182</f>
        <v>#DIV/0!</v>
      </c>
      <c r="P197" s="369" t="s">
        <v>144</v>
      </c>
      <c r="Q197" s="305" t="e">
        <v>#DIV/0!</v>
      </c>
      <c r="R197" s="370"/>
      <c r="S197" s="385" t="e">
        <f>S182</f>
        <v>#DIV/0!</v>
      </c>
      <c r="T197" s="369" t="s">
        <v>144</v>
      </c>
      <c r="U197" s="305" t="e">
        <v>#DIV/0!</v>
      </c>
      <c r="V197" s="285"/>
      <c r="W197" s="286"/>
      <c r="X197" s="286"/>
      <c r="Y197" s="286"/>
      <c r="Z197" s="285"/>
      <c r="AI197" s="285"/>
      <c r="AJ197" s="285"/>
      <c r="AK197" s="285"/>
      <c r="AL197" s="285"/>
      <c r="AM197" s="285"/>
      <c r="AN197" s="285"/>
      <c r="AO197" s="285"/>
      <c r="AP197" s="285"/>
      <c r="AR197" s="309"/>
    </row>
    <row r="198" spans="1:44" hidden="1">
      <c r="A198" s="337" t="s">
        <v>190</v>
      </c>
      <c r="B198" s="337"/>
      <c r="C198" s="368">
        <v>130.39999999999998</v>
      </c>
      <c r="D198" s="386">
        <v>60</v>
      </c>
      <c r="E198" s="369"/>
      <c r="F198" s="370">
        <v>7824</v>
      </c>
      <c r="G198" s="386">
        <v>60</v>
      </c>
      <c r="H198" s="369"/>
      <c r="I198" s="370">
        <v>7824</v>
      </c>
      <c r="J198" s="370"/>
      <c r="K198" s="386" t="s">
        <v>10</v>
      </c>
      <c r="L198" s="369"/>
      <c r="M198" s="305">
        <v>0</v>
      </c>
      <c r="N198" s="370"/>
      <c r="O198" s="348" t="e">
        <f>ROUND(Q198/$C$198,2)</f>
        <v>#DIV/0!</v>
      </c>
      <c r="P198" s="369"/>
      <c r="Q198" s="305" t="e">
        <v>#DIV/0!</v>
      </c>
      <c r="R198" s="370"/>
      <c r="S198" s="348" t="e">
        <f>ROUND(U198/$C$198,2)</f>
        <v>#DIV/0!</v>
      </c>
      <c r="T198" s="369"/>
      <c r="U198" s="305" t="e">
        <v>#DIV/0!</v>
      </c>
      <c r="V198" s="285"/>
      <c r="W198" s="286"/>
      <c r="X198" s="351"/>
      <c r="Y198" s="286"/>
      <c r="Z198" s="285"/>
      <c r="AI198" s="285"/>
      <c r="AJ198" s="285"/>
      <c r="AK198" s="285"/>
      <c r="AL198" s="285"/>
      <c r="AM198" s="285"/>
      <c r="AN198" s="285"/>
      <c r="AO198" s="285"/>
      <c r="AP198" s="285"/>
      <c r="AR198" s="309"/>
    </row>
    <row r="199" spans="1:44" hidden="1">
      <c r="A199" s="337" t="s">
        <v>191</v>
      </c>
      <c r="B199" s="337"/>
      <c r="C199" s="368">
        <v>709.3</v>
      </c>
      <c r="D199" s="387">
        <v>-30</v>
      </c>
      <c r="E199" s="369" t="s">
        <v>144</v>
      </c>
      <c r="F199" s="370">
        <v>-213</v>
      </c>
      <c r="G199" s="387">
        <v>-30</v>
      </c>
      <c r="H199" s="369" t="s">
        <v>144</v>
      </c>
      <c r="I199" s="370">
        <v>-213</v>
      </c>
      <c r="J199" s="370"/>
      <c r="K199" s="387">
        <v>-30</v>
      </c>
      <c r="L199" s="369" t="s">
        <v>144</v>
      </c>
      <c r="M199" s="305">
        <v>-213</v>
      </c>
      <c r="N199" s="370"/>
      <c r="O199" s="387" t="s">
        <v>10</v>
      </c>
      <c r="P199" s="369" t="s">
        <v>10</v>
      </c>
      <c r="Q199" s="305">
        <v>0</v>
      </c>
      <c r="R199" s="370"/>
      <c r="S199" s="387" t="s">
        <v>10</v>
      </c>
      <c r="T199" s="369" t="s">
        <v>10</v>
      </c>
      <c r="U199" s="305">
        <v>0</v>
      </c>
      <c r="V199" s="285"/>
      <c r="W199" s="286"/>
      <c r="X199" s="351"/>
      <c r="Y199" s="286"/>
      <c r="Z199" s="388"/>
      <c r="AA199" s="389"/>
      <c r="AI199" s="285"/>
      <c r="AJ199" s="285"/>
      <c r="AK199" s="285"/>
      <c r="AL199" s="285"/>
      <c r="AM199" s="285"/>
      <c r="AN199" s="285"/>
      <c r="AO199" s="285"/>
      <c r="AP199" s="285"/>
      <c r="AR199" s="309"/>
    </row>
    <row r="200" spans="1:44" s="120" customFormat="1" hidden="1">
      <c r="A200" s="119" t="s">
        <v>180</v>
      </c>
      <c r="C200" s="210">
        <v>116452.33333333327</v>
      </c>
      <c r="D200" s="118">
        <v>0</v>
      </c>
      <c r="E200" s="122"/>
      <c r="F200" s="123"/>
      <c r="G200" s="314">
        <v>0</v>
      </c>
      <c r="H200" s="377" t="s">
        <v>144</v>
      </c>
      <c r="I200" s="370">
        <v>0</v>
      </c>
      <c r="J200" s="370"/>
      <c r="K200" s="314" t="str">
        <f>K183</f>
        <v xml:space="preserve"> </v>
      </c>
      <c r="L200" s="377"/>
      <c r="M200" s="305" t="e">
        <v>#REF!</v>
      </c>
      <c r="N200" s="370"/>
      <c r="O200" s="314" t="str">
        <f>O183</f>
        <v xml:space="preserve"> </v>
      </c>
      <c r="P200" s="377" t="s">
        <v>10</v>
      </c>
      <c r="Q200" s="305" t="e">
        <v>#DIV/0!</v>
      </c>
      <c r="R200" s="370"/>
      <c r="S200" s="314">
        <f>S183</f>
        <v>0</v>
      </c>
      <c r="T200" s="377" t="s">
        <v>144</v>
      </c>
      <c r="U200" s="305">
        <v>0</v>
      </c>
      <c r="V200" s="122"/>
      <c r="W200" s="311"/>
      <c r="X200" s="122"/>
      <c r="Y200" s="122"/>
      <c r="Z200" s="317"/>
      <c r="AA200" s="318"/>
      <c r="AF200" s="122"/>
      <c r="AG200" s="122"/>
      <c r="AH200" s="122"/>
      <c r="AI200" s="122"/>
      <c r="AJ200" s="122"/>
      <c r="AK200" s="122"/>
      <c r="AL200" s="122"/>
      <c r="AM200" s="122"/>
      <c r="AN200" s="122"/>
      <c r="AO200" s="122"/>
      <c r="AP200" s="122"/>
      <c r="AR200" s="124"/>
    </row>
    <row r="201" spans="1:44" s="120" customFormat="1" hidden="1">
      <c r="A201" s="119" t="s">
        <v>181</v>
      </c>
      <c r="C201" s="210">
        <v>524872.66666666698</v>
      </c>
      <c r="D201" s="118">
        <v>0</v>
      </c>
      <c r="E201" s="122"/>
      <c r="F201" s="123"/>
      <c r="G201" s="314">
        <v>0</v>
      </c>
      <c r="H201" s="377" t="s">
        <v>144</v>
      </c>
      <c r="I201" s="370">
        <v>0</v>
      </c>
      <c r="J201" s="370"/>
      <c r="K201" s="314" t="str">
        <f>K184</f>
        <v xml:space="preserve"> </v>
      </c>
      <c r="L201" s="377"/>
      <c r="M201" s="305" t="e">
        <v>#REF!</v>
      </c>
      <c r="N201" s="370"/>
      <c r="O201" s="314" t="str">
        <f>O184</f>
        <v xml:space="preserve"> </v>
      </c>
      <c r="P201" s="377" t="s">
        <v>10</v>
      </c>
      <c r="Q201" s="305" t="e">
        <v>#DIV/0!</v>
      </c>
      <c r="R201" s="370"/>
      <c r="S201" s="314">
        <f>S184</f>
        <v>0</v>
      </c>
      <c r="T201" s="377" t="s">
        <v>144</v>
      </c>
      <c r="U201" s="305">
        <v>0</v>
      </c>
      <c r="V201" s="122"/>
      <c r="W201" s="311"/>
      <c r="X201" s="122"/>
      <c r="Y201" s="122"/>
      <c r="Z201" s="317"/>
      <c r="AA201" s="318"/>
      <c r="AF201" s="122"/>
      <c r="AG201" s="122"/>
      <c r="AH201" s="122"/>
      <c r="AI201" s="122"/>
      <c r="AJ201" s="122"/>
      <c r="AK201" s="122"/>
      <c r="AL201" s="122"/>
      <c r="AM201" s="122"/>
      <c r="AN201" s="122"/>
      <c r="AO201" s="122"/>
      <c r="AP201" s="122"/>
      <c r="AR201" s="124"/>
    </row>
    <row r="202" spans="1:44" s="120" customFormat="1" hidden="1">
      <c r="A202" s="119" t="s">
        <v>182</v>
      </c>
      <c r="C202" s="210">
        <v>933865</v>
      </c>
      <c r="D202" s="118">
        <v>0</v>
      </c>
      <c r="E202" s="122"/>
      <c r="F202" s="123"/>
      <c r="G202" s="314">
        <v>0</v>
      </c>
      <c r="H202" s="377" t="s">
        <v>144</v>
      </c>
      <c r="I202" s="370">
        <v>0</v>
      </c>
      <c r="J202" s="370"/>
      <c r="K202" s="314" t="str">
        <f>K185</f>
        <v xml:space="preserve"> </v>
      </c>
      <c r="L202" s="377"/>
      <c r="M202" s="305">
        <v>0</v>
      </c>
      <c r="N202" s="370"/>
      <c r="O202" s="314" t="str">
        <f>O185</f>
        <v xml:space="preserve"> </v>
      </c>
      <c r="P202" s="377" t="s">
        <v>10</v>
      </c>
      <c r="Q202" s="305" t="e">
        <v>#DIV/0!</v>
      </c>
      <c r="R202" s="370"/>
      <c r="S202" s="314">
        <f>S185</f>
        <v>0</v>
      </c>
      <c r="T202" s="377" t="s">
        <v>144</v>
      </c>
      <c r="U202" s="305">
        <v>0</v>
      </c>
      <c r="V202" s="122"/>
      <c r="W202" s="311"/>
      <c r="X202" s="122"/>
      <c r="Y202" s="122"/>
      <c r="Z202" s="317"/>
      <c r="AA202" s="318"/>
      <c r="AF202" s="122"/>
      <c r="AG202" s="122"/>
      <c r="AH202" s="122"/>
      <c r="AI202" s="122"/>
      <c r="AJ202" s="122"/>
      <c r="AK202" s="122"/>
      <c r="AL202" s="122"/>
      <c r="AM202" s="122"/>
      <c r="AN202" s="122"/>
      <c r="AO202" s="122"/>
      <c r="AP202" s="122"/>
      <c r="AR202" s="124"/>
    </row>
    <row r="203" spans="1:44" hidden="1">
      <c r="A203" s="337" t="s">
        <v>157</v>
      </c>
      <c r="B203" s="304"/>
      <c r="C203" s="368">
        <v>532446168.97622746</v>
      </c>
      <c r="D203" s="375"/>
      <c r="E203" s="369"/>
      <c r="F203" s="370">
        <v>49032274</v>
      </c>
      <c r="G203" s="375"/>
      <c r="H203" s="369"/>
      <c r="I203" s="370">
        <v>50192314</v>
      </c>
      <c r="J203" s="370"/>
      <c r="K203" s="375"/>
      <c r="L203" s="369"/>
      <c r="M203" s="370" t="e">
        <f>SUM(M169:M202)</f>
        <v>#REF!</v>
      </c>
      <c r="N203" s="370"/>
      <c r="O203" s="375"/>
      <c r="P203" s="369"/>
      <c r="Q203" s="370" t="e">
        <f>SUM(Q169:Q202)</f>
        <v>#VALUE!</v>
      </c>
      <c r="R203" s="370"/>
      <c r="S203" s="375"/>
      <c r="T203" s="369"/>
      <c r="U203" s="370" t="e">
        <f>SUM(U169:U202)</f>
        <v>#VALUE!</v>
      </c>
      <c r="V203" s="285"/>
      <c r="W203" s="286"/>
      <c r="X203" s="286"/>
      <c r="Y203" s="286"/>
      <c r="Z203" s="285"/>
      <c r="AI203" s="285"/>
      <c r="AJ203" s="285"/>
      <c r="AK203" s="285"/>
      <c r="AL203" s="285"/>
      <c r="AM203" s="285"/>
      <c r="AN203" s="285"/>
      <c r="AO203" s="285"/>
      <c r="AP203" s="285"/>
      <c r="AR203" s="309"/>
    </row>
    <row r="204" spans="1:44" hidden="1">
      <c r="A204" s="337" t="s">
        <v>128</v>
      </c>
      <c r="B204" s="193"/>
      <c r="C204" s="390">
        <v>3820431.375987567</v>
      </c>
      <c r="D204" s="325"/>
      <c r="E204" s="325"/>
      <c r="F204" s="391">
        <v>398180.89115916123</v>
      </c>
      <c r="G204" s="325"/>
      <c r="H204" s="325"/>
      <c r="I204" s="323">
        <v>398180.89115916123</v>
      </c>
      <c r="J204" s="324"/>
      <c r="K204" s="325"/>
      <c r="L204" s="325"/>
      <c r="M204" s="323" t="e">
        <f>$I$204*V208/($V$208+$W$208+$X$208)</f>
        <v>#DIV/0!</v>
      </c>
      <c r="N204" s="324"/>
      <c r="O204" s="325"/>
      <c r="P204" s="325"/>
      <c r="Q204" s="323" t="e">
        <f>$I$204*W208/($V$208+$W$208+$X$208)</f>
        <v>#DIV/0!</v>
      </c>
      <c r="R204" s="324"/>
      <c r="S204" s="325"/>
      <c r="T204" s="325"/>
      <c r="U204" s="323" t="e">
        <f>$I$204*X208/($V$208+$W$208+$X$208)</f>
        <v>#DIV/0!</v>
      </c>
      <c r="V204" s="285"/>
      <c r="W204" s="286"/>
      <c r="X204" s="352"/>
      <c r="Y204" s="352"/>
      <c r="Z204" s="285"/>
      <c r="AI204" s="285"/>
      <c r="AJ204" s="285"/>
      <c r="AK204" s="285"/>
      <c r="AL204" s="285"/>
      <c r="AM204" s="285"/>
      <c r="AN204" s="285"/>
      <c r="AO204" s="285"/>
      <c r="AP204" s="285"/>
      <c r="AR204" s="309"/>
    </row>
    <row r="205" spans="1:44" ht="16.5" hidden="1" thickBot="1">
      <c r="A205" s="337" t="s">
        <v>158</v>
      </c>
      <c r="B205" s="337"/>
      <c r="C205" s="359">
        <v>536266600.35221505</v>
      </c>
      <c r="D205" s="392"/>
      <c r="E205" s="393"/>
      <c r="F205" s="394">
        <v>49430454.891159162</v>
      </c>
      <c r="G205" s="395"/>
      <c r="H205" s="393"/>
      <c r="I205" s="394">
        <v>50590494.891159162</v>
      </c>
      <c r="J205" s="394"/>
      <c r="K205" s="395"/>
      <c r="L205" s="393"/>
      <c r="M205" s="394" t="e">
        <f>M203+M204</f>
        <v>#REF!</v>
      </c>
      <c r="N205" s="394"/>
      <c r="O205" s="395"/>
      <c r="P205" s="393"/>
      <c r="Q205" s="394" t="e">
        <f>Q203+Q204</f>
        <v>#VALUE!</v>
      </c>
      <c r="R205" s="394"/>
      <c r="S205" s="395"/>
      <c r="T205" s="393"/>
      <c r="U205" s="394" t="e">
        <f>U203+U204</f>
        <v>#VALUE!</v>
      </c>
      <c r="V205" s="285"/>
      <c r="W205" s="320"/>
      <c r="X205" s="332"/>
      <c r="Y205" s="352"/>
      <c r="Z205" s="332"/>
      <c r="AI205" s="285"/>
      <c r="AJ205" s="285"/>
      <c r="AK205" s="285"/>
      <c r="AL205" s="285"/>
      <c r="AM205" s="285"/>
      <c r="AN205" s="285"/>
      <c r="AO205" s="285"/>
      <c r="AP205" s="285"/>
      <c r="AR205" s="309"/>
    </row>
    <row r="206" spans="1:44" hidden="1">
      <c r="A206" s="337"/>
      <c r="B206" s="337"/>
      <c r="C206" s="335"/>
      <c r="D206" s="396"/>
      <c r="E206" s="364"/>
      <c r="F206" s="370"/>
      <c r="G206" s="397"/>
      <c r="H206" s="364"/>
      <c r="I206" s="370"/>
      <c r="J206" s="370"/>
      <c r="K206" s="397"/>
      <c r="L206" s="364"/>
      <c r="M206" s="370"/>
      <c r="N206" s="370"/>
      <c r="O206" s="397"/>
      <c r="P206" s="364"/>
      <c r="Q206" s="370"/>
      <c r="R206" s="370"/>
      <c r="S206" s="397"/>
      <c r="T206" s="364"/>
      <c r="U206" s="370" t="s">
        <v>10</v>
      </c>
      <c r="V206" s="285"/>
      <c r="W206" s="319"/>
      <c r="X206" s="332"/>
      <c r="Y206" s="352"/>
      <c r="Z206" s="332"/>
      <c r="AI206" s="285"/>
      <c r="AJ206" s="285"/>
      <c r="AK206" s="285"/>
      <c r="AL206" s="285"/>
      <c r="AM206" s="285"/>
      <c r="AN206" s="285"/>
      <c r="AO206" s="285"/>
      <c r="AP206" s="285"/>
      <c r="AR206" s="309"/>
    </row>
    <row r="207" spans="1:44" hidden="1">
      <c r="A207" s="337"/>
      <c r="B207" s="337"/>
      <c r="C207" s="335"/>
      <c r="D207" s="396"/>
      <c r="E207" s="364"/>
      <c r="F207" s="370"/>
      <c r="G207" s="397"/>
      <c r="H207" s="364"/>
      <c r="I207" s="370"/>
      <c r="J207" s="370"/>
      <c r="K207" s="397"/>
      <c r="L207" s="364"/>
      <c r="M207" s="370"/>
      <c r="N207" s="370"/>
      <c r="O207" s="397"/>
      <c r="P207" s="364"/>
      <c r="Q207" s="370"/>
      <c r="R207" s="370"/>
      <c r="S207" s="397"/>
      <c r="T207" s="364"/>
      <c r="U207" s="370" t="s">
        <v>10</v>
      </c>
      <c r="V207" s="338"/>
      <c r="W207" s="338"/>
      <c r="X207" s="338"/>
      <c r="Y207" s="352"/>
      <c r="Z207" s="332"/>
      <c r="AI207" s="285"/>
      <c r="AJ207" s="285"/>
      <c r="AK207" s="285"/>
      <c r="AL207" s="285"/>
      <c r="AM207" s="285"/>
      <c r="AN207" s="285"/>
      <c r="AO207" s="285"/>
      <c r="AP207" s="285"/>
      <c r="AR207" s="309"/>
    </row>
    <row r="208" spans="1:44" hidden="1">
      <c r="A208" s="337"/>
      <c r="B208" s="337"/>
      <c r="C208" s="345"/>
      <c r="D208" s="386"/>
      <c r="E208" s="337"/>
      <c r="F208" s="305" t="s">
        <v>10</v>
      </c>
      <c r="G208" s="386"/>
      <c r="H208" s="337"/>
      <c r="I208" s="305" t="s">
        <v>10</v>
      </c>
      <c r="J208" s="305"/>
      <c r="K208" s="386"/>
      <c r="L208" s="337"/>
      <c r="M208" s="305" t="s">
        <v>10</v>
      </c>
      <c r="N208" s="305"/>
      <c r="O208" s="386"/>
      <c r="P208" s="337"/>
      <c r="Q208" s="305" t="s">
        <v>10</v>
      </c>
      <c r="R208" s="305"/>
      <c r="S208" s="386"/>
      <c r="T208" s="337"/>
      <c r="U208" s="305" t="s">
        <v>10</v>
      </c>
      <c r="V208" s="316"/>
      <c r="W208" s="316"/>
      <c r="X208" s="316"/>
      <c r="Y208" s="339"/>
      <c r="Z208" s="285"/>
      <c r="AI208" s="285"/>
      <c r="AJ208" s="285"/>
      <c r="AK208" s="285"/>
      <c r="AL208" s="285"/>
      <c r="AM208" s="285"/>
      <c r="AN208" s="285"/>
      <c r="AO208" s="285"/>
      <c r="AP208" s="285"/>
      <c r="AR208" s="309"/>
    </row>
    <row r="209" spans="1:44" hidden="1">
      <c r="A209" s="337"/>
      <c r="B209" s="337"/>
      <c r="C209" s="345"/>
      <c r="D209" s="386"/>
      <c r="E209" s="337"/>
      <c r="F209" s="305"/>
      <c r="G209" s="386"/>
      <c r="H209" s="337"/>
      <c r="K209" s="386"/>
      <c r="L209" s="337"/>
      <c r="O209" s="386"/>
      <c r="P209" s="337"/>
      <c r="S209" s="386"/>
      <c r="T209" s="337"/>
      <c r="V209" s="285"/>
      <c r="W209" s="286"/>
      <c r="X209" s="286"/>
      <c r="Y209" s="286"/>
      <c r="Z209" s="285"/>
      <c r="AI209" s="285"/>
      <c r="AJ209" s="285"/>
      <c r="AK209" s="285"/>
      <c r="AL209" s="285"/>
      <c r="AM209" s="285"/>
      <c r="AN209" s="285"/>
      <c r="AO209" s="285"/>
      <c r="AP209" s="285"/>
      <c r="AR209" s="309"/>
    </row>
    <row r="210" spans="1:44" hidden="1">
      <c r="A210" s="344" t="s">
        <v>165</v>
      </c>
      <c r="B210" s="337"/>
      <c r="C210" s="337"/>
      <c r="D210" s="305"/>
      <c r="E210" s="337"/>
      <c r="F210" s="337"/>
      <c r="G210" s="305"/>
      <c r="H210" s="337"/>
      <c r="I210" s="337"/>
      <c r="J210" s="337"/>
      <c r="K210" s="305"/>
      <c r="L210" s="337"/>
      <c r="M210" s="337"/>
      <c r="N210" s="337"/>
      <c r="O210" s="305"/>
      <c r="P210" s="337"/>
      <c r="Q210" s="337"/>
      <c r="R210" s="337"/>
      <c r="S210" s="305"/>
      <c r="T210" s="337"/>
      <c r="U210" s="337"/>
      <c r="V210" s="285"/>
      <c r="W210" s="398"/>
      <c r="X210" s="332"/>
      <c r="Y210" s="332"/>
      <c r="Z210" s="285"/>
      <c r="AI210" s="285"/>
      <c r="AJ210" s="285"/>
      <c r="AK210" s="285"/>
      <c r="AL210" s="285"/>
      <c r="AM210" s="285"/>
      <c r="AN210" s="285"/>
      <c r="AO210" s="285"/>
      <c r="AP210" s="285"/>
      <c r="AR210" s="309"/>
    </row>
    <row r="211" spans="1:44" hidden="1">
      <c r="A211" s="337" t="s">
        <v>192</v>
      </c>
      <c r="B211" s="337"/>
      <c r="C211" s="337"/>
      <c r="D211" s="305"/>
      <c r="E211" s="337"/>
      <c r="F211" s="337"/>
      <c r="G211" s="305"/>
      <c r="H211" s="337"/>
      <c r="I211" s="337"/>
      <c r="J211" s="337"/>
      <c r="K211" s="305"/>
      <c r="L211" s="337"/>
      <c r="M211" s="337"/>
      <c r="N211" s="337"/>
      <c r="O211" s="305"/>
      <c r="P211" s="337"/>
      <c r="Q211" s="337"/>
      <c r="R211" s="337"/>
      <c r="S211" s="305"/>
      <c r="T211" s="337"/>
      <c r="U211" s="337"/>
      <c r="V211" s="319"/>
      <c r="W211" s="286"/>
      <c r="X211" s="286"/>
      <c r="Y211" s="286"/>
      <c r="Z211" s="285"/>
      <c r="AA211" s="285"/>
      <c r="AB211" s="285"/>
      <c r="AC211" s="285"/>
      <c r="AD211" s="285"/>
      <c r="AE211" s="285"/>
      <c r="AF211" s="285"/>
      <c r="AG211" s="285"/>
      <c r="AH211" s="285"/>
      <c r="AI211" s="285"/>
      <c r="AJ211" s="285"/>
      <c r="AK211" s="285"/>
      <c r="AL211" s="285"/>
      <c r="AM211" s="285"/>
      <c r="AN211" s="285"/>
      <c r="AO211" s="285"/>
      <c r="AP211" s="285"/>
      <c r="AR211" s="309"/>
    </row>
    <row r="212" spans="1:44" hidden="1">
      <c r="A212" s="337"/>
      <c r="B212" s="337"/>
      <c r="C212" s="337"/>
      <c r="D212" s="305"/>
      <c r="E212" s="337"/>
      <c r="F212" s="337"/>
      <c r="G212" s="305"/>
      <c r="H212" s="337"/>
      <c r="I212" s="337"/>
      <c r="J212" s="337"/>
      <c r="K212" s="305"/>
      <c r="L212" s="337"/>
      <c r="M212" s="337"/>
      <c r="N212" s="337"/>
      <c r="O212" s="305"/>
      <c r="P212" s="337"/>
      <c r="Q212" s="337"/>
      <c r="R212" s="337"/>
      <c r="S212" s="305"/>
      <c r="T212" s="337"/>
      <c r="U212" s="337"/>
      <c r="V212" s="319"/>
      <c r="W212" s="286"/>
      <c r="X212" s="286"/>
      <c r="Y212" s="286"/>
      <c r="Z212" s="285"/>
      <c r="AA212" s="285"/>
      <c r="AB212" s="285"/>
      <c r="AC212" s="285"/>
      <c r="AD212" s="285"/>
      <c r="AE212" s="285"/>
      <c r="AF212" s="285"/>
      <c r="AG212" s="285"/>
      <c r="AH212" s="285"/>
      <c r="AI212" s="285"/>
      <c r="AJ212" s="285"/>
      <c r="AK212" s="285"/>
      <c r="AL212" s="285"/>
      <c r="AM212" s="285"/>
      <c r="AN212" s="285"/>
      <c r="AO212" s="285"/>
      <c r="AP212" s="285"/>
      <c r="AR212" s="309"/>
    </row>
    <row r="213" spans="1:44" hidden="1">
      <c r="A213" s="337" t="s">
        <v>173</v>
      </c>
      <c r="B213" s="337"/>
      <c r="C213" s="368"/>
      <c r="D213" s="305"/>
      <c r="E213" s="337"/>
      <c r="F213" s="337"/>
      <c r="G213" s="305"/>
      <c r="H213" s="337"/>
      <c r="I213" s="337"/>
      <c r="J213" s="337"/>
      <c r="K213" s="305"/>
      <c r="L213" s="337"/>
      <c r="M213" s="337"/>
      <c r="N213" s="337"/>
      <c r="O213" s="305"/>
      <c r="P213" s="337"/>
      <c r="Q213" s="337"/>
      <c r="R213" s="337"/>
      <c r="S213" s="305"/>
      <c r="T213" s="337"/>
      <c r="U213" s="337"/>
      <c r="V213" s="285"/>
      <c r="W213" s="286"/>
      <c r="X213" s="286"/>
      <c r="Y213" s="286"/>
      <c r="Z213" s="285"/>
      <c r="AA213" s="285"/>
      <c r="AB213" s="285"/>
      <c r="AC213" s="285"/>
      <c r="AD213" s="285"/>
      <c r="AE213" s="285"/>
      <c r="AF213" s="285"/>
      <c r="AG213" s="285"/>
      <c r="AH213" s="285"/>
      <c r="AI213" s="285"/>
      <c r="AJ213" s="285"/>
      <c r="AK213" s="285"/>
      <c r="AL213" s="285"/>
      <c r="AM213" s="285"/>
      <c r="AN213" s="285"/>
      <c r="AO213" s="285"/>
      <c r="AP213" s="285"/>
      <c r="AR213" s="309"/>
    </row>
    <row r="214" spans="1:44" hidden="1">
      <c r="A214" s="337" t="s">
        <v>170</v>
      </c>
      <c r="B214" s="337"/>
      <c r="C214" s="368">
        <v>161975.73333331931</v>
      </c>
      <c r="D214" s="348">
        <v>9.76</v>
      </c>
      <c r="E214" s="369"/>
      <c r="F214" s="305">
        <v>1580883</v>
      </c>
      <c r="G214" s="348">
        <v>9.99</v>
      </c>
      <c r="H214" s="369"/>
      <c r="I214" s="305">
        <v>1618138</v>
      </c>
      <c r="J214" s="305"/>
      <c r="K214" s="348">
        <f>$K$173</f>
        <v>9.76</v>
      </c>
      <c r="L214" s="369"/>
      <c r="M214" s="305">
        <f>M283+M317+M248</f>
        <v>1580883</v>
      </c>
      <c r="N214" s="305"/>
      <c r="O214" s="348" t="str">
        <f>$O$173</f>
        <v xml:space="preserve"> </v>
      </c>
      <c r="P214" s="369"/>
      <c r="Q214" s="305" t="e">
        <f>Q283+Q317+Q248</f>
        <v>#VALUE!</v>
      </c>
      <c r="R214" s="305"/>
      <c r="S214" s="348" t="str">
        <f>$S$173</f>
        <v xml:space="preserve"> </v>
      </c>
      <c r="T214" s="369"/>
      <c r="U214" s="305" t="e">
        <f>U283+U317+U248</f>
        <v>#VALUE!</v>
      </c>
      <c r="V214" s="285"/>
      <c r="W214" s="286"/>
      <c r="X214" s="286"/>
      <c r="Y214" s="286"/>
      <c r="Z214" s="285"/>
      <c r="AA214" s="285"/>
      <c r="AB214" s="285"/>
      <c r="AC214" s="285"/>
      <c r="AD214" s="285"/>
      <c r="AE214" s="285"/>
      <c r="AF214" s="285"/>
      <c r="AG214" s="285"/>
      <c r="AH214" s="285"/>
      <c r="AI214" s="285"/>
      <c r="AJ214" s="285"/>
      <c r="AK214" s="285"/>
      <c r="AL214" s="285"/>
      <c r="AM214" s="285"/>
      <c r="AN214" s="285"/>
      <c r="AO214" s="285"/>
      <c r="AP214" s="285"/>
      <c r="AR214" s="309"/>
    </row>
    <row r="215" spans="1:44" hidden="1">
      <c r="A215" s="337" t="s">
        <v>171</v>
      </c>
      <c r="B215" s="337"/>
      <c r="C215" s="368">
        <v>64148.300000000723</v>
      </c>
      <c r="D215" s="348">
        <v>14.54</v>
      </c>
      <c r="E215" s="371"/>
      <c r="F215" s="305">
        <v>932716</v>
      </c>
      <c r="G215" s="348">
        <v>14.89</v>
      </c>
      <c r="H215" s="371"/>
      <c r="I215" s="305">
        <v>955168</v>
      </c>
      <c r="J215" s="305"/>
      <c r="K215" s="348">
        <f>$K$174</f>
        <v>14.54</v>
      </c>
      <c r="L215" s="371"/>
      <c r="M215" s="305">
        <f>M284+M318+M249</f>
        <v>932716</v>
      </c>
      <c r="N215" s="305"/>
      <c r="O215" s="348" t="str">
        <f>$O$174</f>
        <v xml:space="preserve"> </v>
      </c>
      <c r="P215" s="371"/>
      <c r="Q215" s="305" t="e">
        <f>Q284+Q318+Q249</f>
        <v>#VALUE!</v>
      </c>
      <c r="R215" s="305"/>
      <c r="S215" s="348" t="str">
        <f>$S$174</f>
        <v xml:space="preserve"> </v>
      </c>
      <c r="T215" s="371"/>
      <c r="U215" s="305" t="e">
        <f>U284+U318+U249</f>
        <v>#VALUE!</v>
      </c>
      <c r="V215" s="285"/>
      <c r="W215" s="286"/>
      <c r="X215" s="286"/>
      <c r="Y215" s="286"/>
      <c r="Z215" s="285"/>
      <c r="AA215" s="285"/>
      <c r="AB215" s="285"/>
      <c r="AC215" s="285"/>
      <c r="AD215" s="285"/>
      <c r="AE215" s="285"/>
      <c r="AF215" s="285"/>
      <c r="AG215" s="285"/>
      <c r="AH215" s="285"/>
      <c r="AI215" s="285"/>
      <c r="AJ215" s="285"/>
      <c r="AK215" s="285"/>
      <c r="AL215" s="285"/>
      <c r="AM215" s="285"/>
      <c r="AN215" s="285"/>
      <c r="AO215" s="285"/>
      <c r="AP215" s="285"/>
      <c r="AR215" s="309"/>
    </row>
    <row r="216" spans="1:44" hidden="1">
      <c r="A216" s="337" t="s">
        <v>172</v>
      </c>
      <c r="B216" s="337"/>
      <c r="C216" s="368">
        <v>1035367</v>
      </c>
      <c r="D216" s="348">
        <v>1.02</v>
      </c>
      <c r="E216" s="371"/>
      <c r="F216" s="305">
        <v>1056074</v>
      </c>
      <c r="G216" s="348">
        <v>1.04</v>
      </c>
      <c r="H216" s="371"/>
      <c r="I216" s="305">
        <v>1076781</v>
      </c>
      <c r="J216" s="305"/>
      <c r="K216" s="348">
        <f>$K$175</f>
        <v>1.02</v>
      </c>
      <c r="L216" s="371"/>
      <c r="M216" s="305">
        <f>M285+M319+M250</f>
        <v>1056074</v>
      </c>
      <c r="N216" s="305"/>
      <c r="O216" s="348" t="str">
        <f>$O$175</f>
        <v xml:space="preserve"> </v>
      </c>
      <c r="P216" s="371"/>
      <c r="Q216" s="305" t="e">
        <f>Q285+Q319+Q250</f>
        <v>#VALUE!</v>
      </c>
      <c r="R216" s="305"/>
      <c r="S216" s="348" t="str">
        <f>$S$175</f>
        <v xml:space="preserve"> </v>
      </c>
      <c r="T216" s="371"/>
      <c r="U216" s="305" t="e">
        <f>U285+U319+U250</f>
        <v>#VALUE!</v>
      </c>
      <c r="V216" s="285"/>
      <c r="W216" s="286"/>
      <c r="X216" s="286"/>
      <c r="Y216" s="286"/>
      <c r="Z216" s="285"/>
      <c r="AA216" s="285"/>
      <c r="AB216" s="285"/>
      <c r="AC216" s="285"/>
      <c r="AD216" s="285"/>
      <c r="AE216" s="285"/>
      <c r="AF216" s="285"/>
      <c r="AG216" s="285"/>
      <c r="AH216" s="285"/>
      <c r="AI216" s="285"/>
      <c r="AJ216" s="285"/>
      <c r="AK216" s="285"/>
      <c r="AL216" s="285"/>
      <c r="AM216" s="285"/>
      <c r="AN216" s="285"/>
      <c r="AO216" s="285"/>
      <c r="AP216" s="285"/>
      <c r="AR216" s="309"/>
    </row>
    <row r="217" spans="1:44" hidden="1">
      <c r="A217" s="337" t="s">
        <v>174</v>
      </c>
      <c r="B217" s="337"/>
      <c r="C217" s="368">
        <v>226124.03333332003</v>
      </c>
      <c r="D217" s="348"/>
      <c r="E217" s="369"/>
      <c r="F217" s="305"/>
      <c r="G217" s="348"/>
      <c r="H217" s="369"/>
      <c r="I217" s="305"/>
      <c r="J217" s="305"/>
      <c r="K217" s="348"/>
      <c r="L217" s="369"/>
      <c r="M217" s="305"/>
      <c r="N217" s="305"/>
      <c r="O217" s="348"/>
      <c r="P217" s="369"/>
      <c r="Q217" s="305"/>
      <c r="R217" s="305"/>
      <c r="S217" s="348"/>
      <c r="T217" s="369"/>
      <c r="U217" s="305"/>
      <c r="V217" s="285"/>
      <c r="W217" s="286"/>
      <c r="X217" s="286"/>
      <c r="Y217" s="286"/>
      <c r="Z217" s="285"/>
      <c r="AA217" s="285"/>
      <c r="AB217" s="285"/>
      <c r="AC217" s="285"/>
      <c r="AD217" s="285"/>
      <c r="AE217" s="285"/>
      <c r="AF217" s="285"/>
      <c r="AG217" s="285"/>
      <c r="AH217" s="285"/>
      <c r="AI217" s="285"/>
      <c r="AJ217" s="285"/>
      <c r="AK217" s="285"/>
      <c r="AL217" s="285"/>
      <c r="AM217" s="285"/>
      <c r="AN217" s="285"/>
      <c r="AO217" s="285"/>
      <c r="AP217" s="285"/>
      <c r="AR217" s="309"/>
    </row>
    <row r="218" spans="1:44" hidden="1">
      <c r="A218" s="337" t="s">
        <v>175</v>
      </c>
      <c r="B218" s="337"/>
      <c r="C218" s="368">
        <v>835989</v>
      </c>
      <c r="D218" s="386">
        <v>3.7</v>
      </c>
      <c r="E218" s="369"/>
      <c r="F218" s="305">
        <v>3093159</v>
      </c>
      <c r="G218" s="386">
        <v>3.8</v>
      </c>
      <c r="H218" s="369"/>
      <c r="I218" s="305">
        <v>3176757</v>
      </c>
      <c r="J218" s="305"/>
      <c r="K218" s="386" t="e">
        <f>$K$178</f>
        <v>#REF!</v>
      </c>
      <c r="L218" s="369"/>
      <c r="M218" s="305" t="e">
        <f>M287+M321+M252</f>
        <v>#REF!</v>
      </c>
      <c r="N218" s="305"/>
      <c r="O218" s="386" t="e">
        <f>$O$178</f>
        <v>#DIV/0!</v>
      </c>
      <c r="P218" s="369"/>
      <c r="Q218" s="305" t="e">
        <f>Q287+Q321+Q252</f>
        <v>#DIV/0!</v>
      </c>
      <c r="R218" s="305"/>
      <c r="S218" s="386" t="e">
        <f>$S$178</f>
        <v>#DIV/0!</v>
      </c>
      <c r="T218" s="369"/>
      <c r="U218" s="305" t="e">
        <f>U287+U321+U252</f>
        <v>#DIV/0!</v>
      </c>
      <c r="V218" s="285"/>
      <c r="W218" s="286"/>
      <c r="X218" s="286"/>
      <c r="Y218" s="286"/>
      <c r="Z218" s="285"/>
      <c r="AA218" s="285"/>
      <c r="AB218" s="285"/>
      <c r="AC218" s="285"/>
      <c r="AD218" s="285"/>
      <c r="AE218" s="285"/>
      <c r="AF218" s="285"/>
      <c r="AG218" s="285"/>
      <c r="AH218" s="285"/>
      <c r="AI218" s="285"/>
      <c r="AJ218" s="285"/>
      <c r="AK218" s="285"/>
      <c r="AL218" s="285"/>
      <c r="AM218" s="285"/>
      <c r="AN218" s="285"/>
      <c r="AO218" s="285"/>
      <c r="AP218" s="285"/>
      <c r="AR218" s="309"/>
    </row>
    <row r="219" spans="1:44" hidden="1">
      <c r="A219" s="337" t="s">
        <v>176</v>
      </c>
      <c r="B219" s="337"/>
      <c r="C219" s="368">
        <v>129554839.11787954</v>
      </c>
      <c r="D219" s="350">
        <v>10.628</v>
      </c>
      <c r="E219" s="369" t="s">
        <v>144</v>
      </c>
      <c r="F219" s="305">
        <v>13769088</v>
      </c>
      <c r="G219" s="350">
        <v>10.878</v>
      </c>
      <c r="H219" s="369" t="s">
        <v>144</v>
      </c>
      <c r="I219" s="305">
        <v>14092976</v>
      </c>
      <c r="J219" s="305"/>
      <c r="K219" s="350" t="e">
        <f>$K$179</f>
        <v>#REF!</v>
      </c>
      <c r="L219" s="369" t="s">
        <v>144</v>
      </c>
      <c r="M219" s="305" t="e">
        <f>M288+M322+M253</f>
        <v>#REF!</v>
      </c>
      <c r="N219" s="305"/>
      <c r="O219" s="350" t="e">
        <f>$O$179</f>
        <v>#DIV/0!</v>
      </c>
      <c r="P219" s="369" t="s">
        <v>144</v>
      </c>
      <c r="Q219" s="305" t="e">
        <f>Q288+Q322+Q253</f>
        <v>#DIV/0!</v>
      </c>
      <c r="R219" s="305"/>
      <c r="S219" s="350" t="e">
        <f>$S$179</f>
        <v>#DIV/0!</v>
      </c>
      <c r="T219" s="369" t="s">
        <v>144</v>
      </c>
      <c r="U219" s="305" t="e">
        <f>U288+U322+U253</f>
        <v>#DIV/0!</v>
      </c>
      <c r="V219" s="285"/>
      <c r="W219" s="286"/>
      <c r="X219" s="286"/>
      <c r="Y219" s="286"/>
      <c r="Z219" s="285"/>
      <c r="AA219" s="285"/>
      <c r="AB219" s="285"/>
      <c r="AC219" s="285"/>
      <c r="AD219" s="285"/>
      <c r="AE219" s="285"/>
      <c r="AF219" s="285"/>
      <c r="AG219" s="285"/>
      <c r="AH219" s="285"/>
      <c r="AI219" s="285"/>
      <c r="AJ219" s="285"/>
      <c r="AK219" s="285"/>
      <c r="AL219" s="285"/>
      <c r="AM219" s="285"/>
      <c r="AN219" s="285"/>
      <c r="AO219" s="285"/>
      <c r="AP219" s="285"/>
      <c r="AR219" s="309"/>
    </row>
    <row r="220" spans="1:44" hidden="1">
      <c r="A220" s="337" t="s">
        <v>177</v>
      </c>
      <c r="B220" s="337"/>
      <c r="C220" s="368">
        <v>281305509.69846565</v>
      </c>
      <c r="D220" s="350">
        <v>7.3410000000000002</v>
      </c>
      <c r="E220" s="369" t="s">
        <v>144</v>
      </c>
      <c r="F220" s="305">
        <v>20650637</v>
      </c>
      <c r="G220" s="350">
        <v>7.5140000000000002</v>
      </c>
      <c r="H220" s="369" t="s">
        <v>144</v>
      </c>
      <c r="I220" s="305">
        <v>21137296</v>
      </c>
      <c r="J220" s="305"/>
      <c r="K220" s="350" t="e">
        <f>$K$180</f>
        <v>#REF!</v>
      </c>
      <c r="L220" s="369" t="s">
        <v>144</v>
      </c>
      <c r="M220" s="305" t="e">
        <f>M289+M323+M254</f>
        <v>#REF!</v>
      </c>
      <c r="N220" s="305"/>
      <c r="O220" s="350" t="e">
        <f>$O$180</f>
        <v>#DIV/0!</v>
      </c>
      <c r="P220" s="369" t="s">
        <v>144</v>
      </c>
      <c r="Q220" s="305" t="e">
        <f>Q289+Q323+Q254</f>
        <v>#DIV/0!</v>
      </c>
      <c r="R220" s="305"/>
      <c r="S220" s="350" t="e">
        <f>$S$180</f>
        <v>#DIV/0!</v>
      </c>
      <c r="T220" s="369" t="s">
        <v>144</v>
      </c>
      <c r="U220" s="305" t="e">
        <f>U289+U323+U254</f>
        <v>#DIV/0!</v>
      </c>
      <c r="V220" s="285"/>
      <c r="W220" s="286"/>
      <c r="X220" s="286"/>
      <c r="Y220" s="286"/>
      <c r="Z220" s="285"/>
      <c r="AA220" s="285"/>
      <c r="AB220" s="285"/>
      <c r="AC220" s="285"/>
      <c r="AD220" s="285"/>
      <c r="AE220" s="285"/>
      <c r="AF220" s="285"/>
      <c r="AG220" s="285"/>
      <c r="AH220" s="285"/>
      <c r="AI220" s="285"/>
      <c r="AJ220" s="285"/>
      <c r="AK220" s="285"/>
      <c r="AL220" s="285"/>
      <c r="AM220" s="285"/>
      <c r="AN220" s="285"/>
      <c r="AO220" s="285"/>
      <c r="AP220" s="285"/>
      <c r="AR220" s="309"/>
    </row>
    <row r="221" spans="1:44" hidden="1">
      <c r="A221" s="337" t="s">
        <v>178</v>
      </c>
      <c r="B221" s="337"/>
      <c r="C221" s="368">
        <v>119991272.36558694</v>
      </c>
      <c r="D221" s="350">
        <v>6.3240000000000007</v>
      </c>
      <c r="E221" s="369" t="s">
        <v>144</v>
      </c>
      <c r="F221" s="305">
        <v>7588248</v>
      </c>
      <c r="G221" s="350">
        <v>6.4720000000000004</v>
      </c>
      <c r="H221" s="369" t="s">
        <v>144</v>
      </c>
      <c r="I221" s="305">
        <v>7765836</v>
      </c>
      <c r="J221" s="305"/>
      <c r="K221" s="350" t="e">
        <f>$K$181</f>
        <v>#REF!</v>
      </c>
      <c r="L221" s="369" t="s">
        <v>144</v>
      </c>
      <c r="M221" s="305" t="e">
        <f>M290+M324+M255</f>
        <v>#REF!</v>
      </c>
      <c r="N221" s="305"/>
      <c r="O221" s="350" t="e">
        <f>$O$181</f>
        <v>#DIV/0!</v>
      </c>
      <c r="P221" s="369" t="s">
        <v>144</v>
      </c>
      <c r="Q221" s="305" t="e">
        <f>Q290+Q324+Q255</f>
        <v>#DIV/0!</v>
      </c>
      <c r="R221" s="305"/>
      <c r="S221" s="350" t="e">
        <f>$S$181</f>
        <v>#DIV/0!</v>
      </c>
      <c r="T221" s="369" t="s">
        <v>144</v>
      </c>
      <c r="U221" s="305" t="e">
        <f>U290+U324+U255</f>
        <v>#DIV/0!</v>
      </c>
      <c r="V221" s="285"/>
      <c r="W221" s="286"/>
      <c r="X221" s="286"/>
      <c r="Y221" s="286"/>
      <c r="Z221" s="285"/>
      <c r="AA221" s="285"/>
      <c r="AB221" s="285"/>
      <c r="AC221" s="285"/>
      <c r="AD221" s="285"/>
      <c r="AE221" s="285"/>
      <c r="AF221" s="285"/>
      <c r="AG221" s="285"/>
      <c r="AH221" s="285"/>
      <c r="AI221" s="285"/>
      <c r="AJ221" s="285"/>
      <c r="AK221" s="285"/>
      <c r="AL221" s="285"/>
      <c r="AM221" s="285"/>
      <c r="AN221" s="285"/>
      <c r="AO221" s="285"/>
      <c r="AP221" s="285"/>
      <c r="AR221" s="309"/>
    </row>
    <row r="222" spans="1:44" hidden="1">
      <c r="A222" s="337" t="s">
        <v>179</v>
      </c>
      <c r="B222" s="337"/>
      <c r="C222" s="368">
        <v>120876.56666666651</v>
      </c>
      <c r="D222" s="375">
        <v>57</v>
      </c>
      <c r="E222" s="369" t="s">
        <v>144</v>
      </c>
      <c r="F222" s="305">
        <v>68900</v>
      </c>
      <c r="G222" s="375">
        <v>58</v>
      </c>
      <c r="H222" s="369" t="s">
        <v>144</v>
      </c>
      <c r="I222" s="305">
        <v>70109</v>
      </c>
      <c r="J222" s="305"/>
      <c r="K222" s="375" t="str">
        <f>$K$182</f>
        <v xml:space="preserve"> </v>
      </c>
      <c r="L222" s="369" t="s">
        <v>144</v>
      </c>
      <c r="M222" s="305" t="e">
        <f>M291+M325+M256</f>
        <v>#VALUE!</v>
      </c>
      <c r="N222" s="305"/>
      <c r="O222" s="375" t="e">
        <f>$O$182</f>
        <v>#DIV/0!</v>
      </c>
      <c r="P222" s="369" t="s">
        <v>144</v>
      </c>
      <c r="Q222" s="305" t="e">
        <f>Q291+Q325+Q256</f>
        <v>#DIV/0!</v>
      </c>
      <c r="R222" s="305"/>
      <c r="S222" s="375" t="e">
        <f>$S$182</f>
        <v>#DIV/0!</v>
      </c>
      <c r="T222" s="369" t="s">
        <v>144</v>
      </c>
      <c r="U222" s="305" t="e">
        <f>U291+U325+U256</f>
        <v>#DIV/0!</v>
      </c>
      <c r="V222" s="285"/>
      <c r="W222" s="286"/>
      <c r="X222" s="286"/>
      <c r="Y222" s="286"/>
      <c r="Z222" s="285"/>
      <c r="AA222" s="285"/>
      <c r="AB222" s="285"/>
      <c r="AC222" s="285"/>
      <c r="AD222" s="285"/>
      <c r="AE222" s="285"/>
      <c r="AF222" s="285"/>
      <c r="AG222" s="285"/>
      <c r="AH222" s="285"/>
      <c r="AI222" s="285"/>
      <c r="AJ222" s="285"/>
      <c r="AK222" s="285"/>
      <c r="AL222" s="285"/>
      <c r="AM222" s="285"/>
      <c r="AN222" s="285"/>
      <c r="AO222" s="285"/>
      <c r="AP222" s="285"/>
      <c r="AR222" s="309"/>
    </row>
    <row r="223" spans="1:44" s="120" customFormat="1" hidden="1">
      <c r="A223" s="119" t="s">
        <v>180</v>
      </c>
      <c r="C223" s="210">
        <v>129554839.11787954</v>
      </c>
      <c r="D223" s="118">
        <v>0</v>
      </c>
      <c r="E223" s="122"/>
      <c r="F223" s="123"/>
      <c r="G223" s="314">
        <v>0</v>
      </c>
      <c r="H223" s="377" t="s">
        <v>144</v>
      </c>
      <c r="I223" s="123">
        <v>0</v>
      </c>
      <c r="J223" s="123"/>
      <c r="K223" s="314" t="str">
        <f>K183</f>
        <v xml:space="preserve"> </v>
      </c>
      <c r="L223" s="377" t="s">
        <v>144</v>
      </c>
      <c r="M223" s="123" t="e">
        <f>M257+M292+M326</f>
        <v>#VALUE!</v>
      </c>
      <c r="N223" s="123"/>
      <c r="O223" s="314" t="str">
        <f>O183</f>
        <v xml:space="preserve"> </v>
      </c>
      <c r="P223" s="377" t="s">
        <v>144</v>
      </c>
      <c r="Q223" s="123" t="e">
        <f>Q257+Q292+Q326</f>
        <v>#VALUE!</v>
      </c>
      <c r="R223" s="123"/>
      <c r="S223" s="314">
        <f>S183</f>
        <v>0</v>
      </c>
      <c r="T223" s="377" t="s">
        <v>144</v>
      </c>
      <c r="U223" s="123">
        <f>U257+U292+U326</f>
        <v>0</v>
      </c>
      <c r="V223" s="122"/>
      <c r="W223" s="311"/>
      <c r="X223" s="122"/>
      <c r="Y223" s="122"/>
      <c r="Z223" s="317"/>
      <c r="AA223" s="318"/>
      <c r="AF223" s="122"/>
      <c r="AG223" s="122"/>
      <c r="AH223" s="122"/>
      <c r="AI223" s="122"/>
      <c r="AJ223" s="122"/>
      <c r="AK223" s="122"/>
      <c r="AL223" s="122"/>
      <c r="AM223" s="122"/>
      <c r="AN223" s="122"/>
      <c r="AO223" s="122"/>
      <c r="AP223" s="122"/>
      <c r="AR223" s="124"/>
    </row>
    <row r="224" spans="1:44" s="120" customFormat="1" hidden="1">
      <c r="A224" s="119" t="s">
        <v>181</v>
      </c>
      <c r="C224" s="210">
        <v>281305509.69846565</v>
      </c>
      <c r="D224" s="118">
        <v>0</v>
      </c>
      <c r="E224" s="122"/>
      <c r="F224" s="123"/>
      <c r="G224" s="314">
        <v>0</v>
      </c>
      <c r="H224" s="377" t="s">
        <v>144</v>
      </c>
      <c r="I224" s="123">
        <v>0</v>
      </c>
      <c r="J224" s="123"/>
      <c r="K224" s="314" t="str">
        <f>K184</f>
        <v xml:space="preserve"> </v>
      </c>
      <c r="L224" s="377" t="s">
        <v>144</v>
      </c>
      <c r="M224" s="123" t="e">
        <f t="shared" ref="M224:M225" si="16">M258+M293+M327</f>
        <v>#VALUE!</v>
      </c>
      <c r="N224" s="123"/>
      <c r="O224" s="314" t="str">
        <f>O184</f>
        <v xml:space="preserve"> </v>
      </c>
      <c r="P224" s="377" t="s">
        <v>144</v>
      </c>
      <c r="Q224" s="123" t="e">
        <f t="shared" ref="Q224:Q225" si="17">Q258+Q293+Q327</f>
        <v>#VALUE!</v>
      </c>
      <c r="R224" s="123"/>
      <c r="S224" s="314">
        <f>S184</f>
        <v>0</v>
      </c>
      <c r="T224" s="377" t="s">
        <v>144</v>
      </c>
      <c r="U224" s="123">
        <f t="shared" ref="U224:U225" si="18">U258+U293+U327</f>
        <v>0</v>
      </c>
      <c r="V224" s="122"/>
      <c r="W224" s="311"/>
      <c r="X224" s="122"/>
      <c r="Y224" s="122"/>
      <c r="Z224" s="317"/>
      <c r="AA224" s="318"/>
      <c r="AF224" s="122"/>
      <c r="AG224" s="122"/>
      <c r="AH224" s="122"/>
      <c r="AI224" s="122"/>
      <c r="AJ224" s="122"/>
      <c r="AK224" s="122"/>
      <c r="AL224" s="122"/>
      <c r="AM224" s="122"/>
      <c r="AN224" s="122"/>
      <c r="AO224" s="122"/>
      <c r="AP224" s="122"/>
      <c r="AR224" s="124"/>
    </row>
    <row r="225" spans="1:44" s="120" customFormat="1" hidden="1">
      <c r="A225" s="119" t="s">
        <v>182</v>
      </c>
      <c r="C225" s="210">
        <v>119991272.36558694</v>
      </c>
      <c r="D225" s="118">
        <v>0</v>
      </c>
      <c r="E225" s="122"/>
      <c r="F225" s="123"/>
      <c r="G225" s="314">
        <v>0</v>
      </c>
      <c r="H225" s="377" t="s">
        <v>144</v>
      </c>
      <c r="I225" s="123">
        <v>0</v>
      </c>
      <c r="J225" s="123"/>
      <c r="K225" s="314" t="str">
        <f>K185</f>
        <v xml:space="preserve"> </v>
      </c>
      <c r="L225" s="377" t="s">
        <v>144</v>
      </c>
      <c r="M225" s="123" t="e">
        <f t="shared" si="16"/>
        <v>#VALUE!</v>
      </c>
      <c r="N225" s="123"/>
      <c r="O225" s="314" t="str">
        <f>O185</f>
        <v xml:space="preserve"> </v>
      </c>
      <c r="P225" s="377" t="s">
        <v>144</v>
      </c>
      <c r="Q225" s="123" t="e">
        <f t="shared" si="17"/>
        <v>#VALUE!</v>
      </c>
      <c r="R225" s="123"/>
      <c r="S225" s="314">
        <f>S185</f>
        <v>0</v>
      </c>
      <c r="T225" s="377" t="s">
        <v>144</v>
      </c>
      <c r="U225" s="123">
        <f t="shared" si="18"/>
        <v>0</v>
      </c>
      <c r="V225" s="122"/>
      <c r="W225" s="311"/>
      <c r="X225" s="122"/>
      <c r="Y225" s="122"/>
      <c r="Z225" s="317"/>
      <c r="AA225" s="318"/>
      <c r="AF225" s="122"/>
      <c r="AG225" s="122"/>
      <c r="AH225" s="122"/>
      <c r="AI225" s="122"/>
      <c r="AJ225" s="122"/>
      <c r="AK225" s="122"/>
      <c r="AL225" s="122"/>
      <c r="AM225" s="122"/>
      <c r="AN225" s="122"/>
      <c r="AO225" s="122"/>
      <c r="AP225" s="122"/>
      <c r="AR225" s="124"/>
    </row>
    <row r="226" spans="1:44" hidden="1">
      <c r="A226" s="379" t="s">
        <v>186</v>
      </c>
      <c r="B226" s="337"/>
      <c r="C226" s="368"/>
      <c r="D226" s="380">
        <v>-0.01</v>
      </c>
      <c r="E226" s="369"/>
      <c r="F226" s="305"/>
      <c r="G226" s="380">
        <v>-0.01</v>
      </c>
      <c r="H226" s="369"/>
      <c r="I226" s="305"/>
      <c r="J226" s="305"/>
      <c r="K226" s="380">
        <v>-0.01</v>
      </c>
      <c r="L226" s="369"/>
      <c r="M226" s="305"/>
      <c r="N226" s="305"/>
      <c r="O226" s="380">
        <v>-0.01</v>
      </c>
      <c r="P226" s="369"/>
      <c r="Q226" s="305"/>
      <c r="R226" s="305"/>
      <c r="S226" s="380">
        <v>-0.01</v>
      </c>
      <c r="T226" s="369"/>
      <c r="U226" s="305"/>
      <c r="V226" s="285"/>
      <c r="W226" s="351"/>
      <c r="X226" s="286"/>
      <c r="Y226" s="286"/>
      <c r="Z226" s="285"/>
      <c r="AA226" s="285"/>
      <c r="AB226" s="285"/>
      <c r="AC226" s="285"/>
      <c r="AD226" s="285"/>
      <c r="AE226" s="285"/>
      <c r="AF226" s="285"/>
      <c r="AG226" s="285"/>
      <c r="AH226" s="285"/>
      <c r="AI226" s="285"/>
      <c r="AJ226" s="285"/>
      <c r="AK226" s="285"/>
      <c r="AL226" s="285"/>
      <c r="AM226" s="285"/>
      <c r="AN226" s="285"/>
      <c r="AO226" s="285"/>
      <c r="AP226" s="285"/>
      <c r="AR226" s="309"/>
    </row>
    <row r="227" spans="1:44" hidden="1">
      <c r="A227" s="337" t="s">
        <v>170</v>
      </c>
      <c r="B227" s="337"/>
      <c r="C227" s="368">
        <v>74.633333333333297</v>
      </c>
      <c r="D227" s="382">
        <v>9.76</v>
      </c>
      <c r="E227" s="383"/>
      <c r="F227" s="305">
        <v>-7</v>
      </c>
      <c r="G227" s="382">
        <v>9.99</v>
      </c>
      <c r="H227" s="383"/>
      <c r="I227" s="305">
        <v>-7</v>
      </c>
      <c r="J227" s="305"/>
      <c r="K227" s="382">
        <f>K214</f>
        <v>9.76</v>
      </c>
      <c r="L227" s="383"/>
      <c r="M227" s="305">
        <f t="shared" ref="M227:M236" si="19">M296+M330+M261</f>
        <v>-7</v>
      </c>
      <c r="N227" s="305"/>
      <c r="O227" s="382" t="str">
        <f>O214</f>
        <v xml:space="preserve"> </v>
      </c>
      <c r="P227" s="383"/>
      <c r="Q227" s="305" t="e">
        <f t="shared" ref="Q227:Q236" si="20">Q296+Q330+Q261</f>
        <v>#VALUE!</v>
      </c>
      <c r="R227" s="305"/>
      <c r="S227" s="382" t="str">
        <f>S214</f>
        <v xml:space="preserve"> </v>
      </c>
      <c r="T227" s="383"/>
      <c r="U227" s="305" t="e">
        <f t="shared" ref="U227:U236" si="21">U296+U330+U261</f>
        <v>#VALUE!</v>
      </c>
      <c r="V227" s="285"/>
      <c r="W227" s="286"/>
      <c r="X227" s="286"/>
      <c r="Y227" s="286"/>
      <c r="Z227" s="285"/>
      <c r="AA227" s="285"/>
      <c r="AB227" s="285"/>
      <c r="AC227" s="285"/>
      <c r="AD227" s="285"/>
      <c r="AE227" s="285"/>
      <c r="AF227" s="285"/>
      <c r="AG227" s="285"/>
      <c r="AH227" s="285"/>
      <c r="AI227" s="285"/>
      <c r="AJ227" s="285"/>
      <c r="AK227" s="285"/>
      <c r="AL227" s="285"/>
      <c r="AM227" s="285"/>
      <c r="AN227" s="285"/>
      <c r="AO227" s="285"/>
      <c r="AP227" s="285"/>
      <c r="AR227" s="309"/>
    </row>
    <row r="228" spans="1:44" hidden="1">
      <c r="A228" s="337" t="s">
        <v>171</v>
      </c>
      <c r="B228" s="337"/>
      <c r="C228" s="368">
        <v>88.799999999999983</v>
      </c>
      <c r="D228" s="382">
        <v>14.54</v>
      </c>
      <c r="E228" s="383"/>
      <c r="F228" s="305">
        <v>-12</v>
      </c>
      <c r="G228" s="382">
        <v>14.89</v>
      </c>
      <c r="H228" s="383"/>
      <c r="I228" s="305">
        <v>-13</v>
      </c>
      <c r="J228" s="305"/>
      <c r="K228" s="382">
        <f>K215</f>
        <v>14.54</v>
      </c>
      <c r="L228" s="383"/>
      <c r="M228" s="305">
        <f t="shared" si="19"/>
        <v>-12</v>
      </c>
      <c r="N228" s="305"/>
      <c r="O228" s="382" t="str">
        <f>O215</f>
        <v xml:space="preserve"> </v>
      </c>
      <c r="P228" s="383"/>
      <c r="Q228" s="305" t="e">
        <f t="shared" si="20"/>
        <v>#VALUE!</v>
      </c>
      <c r="R228" s="305"/>
      <c r="S228" s="382" t="str">
        <f>S215</f>
        <v xml:space="preserve"> </v>
      </c>
      <c r="T228" s="383"/>
      <c r="U228" s="305" t="e">
        <f t="shared" si="21"/>
        <v>#VALUE!</v>
      </c>
      <c r="V228" s="285"/>
      <c r="W228" s="286"/>
      <c r="X228" s="286"/>
      <c r="Y228" s="286"/>
      <c r="Z228" s="285"/>
      <c r="AA228" s="285"/>
      <c r="AB228" s="285"/>
      <c r="AC228" s="285"/>
      <c r="AD228" s="285"/>
      <c r="AE228" s="285"/>
      <c r="AF228" s="285"/>
      <c r="AG228" s="285"/>
      <c r="AH228" s="285"/>
      <c r="AI228" s="285"/>
      <c r="AJ228" s="285"/>
      <c r="AK228" s="285"/>
      <c r="AL228" s="285"/>
      <c r="AM228" s="285"/>
      <c r="AN228" s="285"/>
      <c r="AO228" s="285"/>
      <c r="AP228" s="285"/>
      <c r="AR228" s="309"/>
    </row>
    <row r="229" spans="1:44" hidden="1">
      <c r="A229" s="337" t="s">
        <v>187</v>
      </c>
      <c r="B229" s="337"/>
      <c r="C229" s="368">
        <v>2161</v>
      </c>
      <c r="D229" s="382">
        <v>1.02</v>
      </c>
      <c r="E229" s="383"/>
      <c r="F229" s="305">
        <v>-23</v>
      </c>
      <c r="G229" s="382">
        <v>1.04</v>
      </c>
      <c r="H229" s="383"/>
      <c r="I229" s="305">
        <v>-23</v>
      </c>
      <c r="J229" s="305"/>
      <c r="K229" s="382">
        <f>K216</f>
        <v>1.02</v>
      </c>
      <c r="L229" s="383"/>
      <c r="M229" s="305">
        <f t="shared" si="19"/>
        <v>-23</v>
      </c>
      <c r="N229" s="305"/>
      <c r="O229" s="382" t="str">
        <f>O216</f>
        <v xml:space="preserve"> </v>
      </c>
      <c r="P229" s="383"/>
      <c r="Q229" s="305" t="e">
        <f t="shared" si="20"/>
        <v>#VALUE!</v>
      </c>
      <c r="R229" s="305"/>
      <c r="S229" s="382" t="str">
        <f>S216</f>
        <v xml:space="preserve"> </v>
      </c>
      <c r="T229" s="383"/>
      <c r="U229" s="305" t="e">
        <f t="shared" si="21"/>
        <v>#VALUE!</v>
      </c>
      <c r="V229" s="285"/>
      <c r="W229" s="286"/>
      <c r="X229" s="286"/>
      <c r="Y229" s="286"/>
      <c r="Z229" s="285"/>
      <c r="AA229" s="285"/>
      <c r="AB229" s="285"/>
      <c r="AC229" s="285"/>
      <c r="AD229" s="285"/>
      <c r="AE229" s="285"/>
      <c r="AF229" s="285"/>
      <c r="AG229" s="285"/>
      <c r="AH229" s="285"/>
      <c r="AI229" s="285"/>
      <c r="AJ229" s="285"/>
      <c r="AK229" s="285"/>
      <c r="AL229" s="285"/>
      <c r="AM229" s="285"/>
      <c r="AN229" s="285"/>
      <c r="AO229" s="285"/>
      <c r="AP229" s="285"/>
      <c r="AR229" s="309"/>
    </row>
    <row r="230" spans="1:44" hidden="1">
      <c r="A230" s="337" t="s">
        <v>188</v>
      </c>
      <c r="B230" s="337"/>
      <c r="C230" s="368">
        <v>1487</v>
      </c>
      <c r="D230" s="382">
        <v>3.7</v>
      </c>
      <c r="E230" s="369"/>
      <c r="F230" s="305">
        <v>-55</v>
      </c>
      <c r="G230" s="382">
        <v>3.8</v>
      </c>
      <c r="H230" s="369"/>
      <c r="I230" s="305">
        <v>-56</v>
      </c>
      <c r="J230" s="305"/>
      <c r="K230" s="382" t="e">
        <f>K218</f>
        <v>#REF!</v>
      </c>
      <c r="L230" s="369"/>
      <c r="M230" s="305" t="e">
        <f t="shared" si="19"/>
        <v>#REF!</v>
      </c>
      <c r="N230" s="305"/>
      <c r="O230" s="382" t="e">
        <f>O218</f>
        <v>#DIV/0!</v>
      </c>
      <c r="P230" s="369"/>
      <c r="Q230" s="305" t="e">
        <f t="shared" si="20"/>
        <v>#DIV/0!</v>
      </c>
      <c r="R230" s="305"/>
      <c r="S230" s="382" t="e">
        <f>S218</f>
        <v>#DIV/0!</v>
      </c>
      <c r="T230" s="369"/>
      <c r="U230" s="305" t="e">
        <f t="shared" si="21"/>
        <v>#DIV/0!</v>
      </c>
      <c r="V230" s="285"/>
      <c r="W230" s="286"/>
      <c r="X230" s="286"/>
      <c r="Y230" s="286"/>
      <c r="Z230" s="285"/>
      <c r="AA230" s="285"/>
      <c r="AB230" s="285"/>
      <c r="AC230" s="285"/>
      <c r="AD230" s="285"/>
      <c r="AE230" s="285"/>
      <c r="AF230" s="285"/>
      <c r="AG230" s="285"/>
      <c r="AH230" s="285"/>
      <c r="AI230" s="285"/>
      <c r="AJ230" s="285"/>
      <c r="AK230" s="285"/>
      <c r="AL230" s="285"/>
      <c r="AM230" s="285"/>
      <c r="AN230" s="285"/>
      <c r="AO230" s="285"/>
      <c r="AP230" s="285"/>
      <c r="AR230" s="309"/>
    </row>
    <row r="231" spans="1:44" hidden="1">
      <c r="A231" s="337" t="s">
        <v>189</v>
      </c>
      <c r="B231" s="337"/>
      <c r="C231" s="368">
        <v>116452.33333333327</v>
      </c>
      <c r="D231" s="384">
        <v>10.628</v>
      </c>
      <c r="E231" s="369" t="s">
        <v>144</v>
      </c>
      <c r="F231" s="305">
        <v>-123</v>
      </c>
      <c r="G231" s="384">
        <v>10.878</v>
      </c>
      <c r="H231" s="369" t="s">
        <v>144</v>
      </c>
      <c r="I231" s="305">
        <v>-127</v>
      </c>
      <c r="J231" s="305"/>
      <c r="K231" s="384" t="e">
        <f>K219</f>
        <v>#REF!</v>
      </c>
      <c r="L231" s="369" t="s">
        <v>144</v>
      </c>
      <c r="M231" s="305" t="e">
        <f t="shared" si="19"/>
        <v>#REF!</v>
      </c>
      <c r="N231" s="305"/>
      <c r="O231" s="384" t="e">
        <f>O219</f>
        <v>#DIV/0!</v>
      </c>
      <c r="P231" s="369" t="s">
        <v>144</v>
      </c>
      <c r="Q231" s="305" t="e">
        <f t="shared" si="20"/>
        <v>#DIV/0!</v>
      </c>
      <c r="R231" s="305"/>
      <c r="S231" s="384" t="e">
        <f>S219</f>
        <v>#DIV/0!</v>
      </c>
      <c r="T231" s="369" t="s">
        <v>144</v>
      </c>
      <c r="U231" s="305" t="e">
        <f t="shared" si="21"/>
        <v>#DIV/0!</v>
      </c>
      <c r="V231" s="285"/>
      <c r="W231" s="286"/>
      <c r="X231" s="286"/>
      <c r="Y231" s="286"/>
      <c r="Z231" s="285"/>
      <c r="AA231" s="285"/>
      <c r="AB231" s="285"/>
      <c r="AC231" s="285"/>
      <c r="AD231" s="285"/>
      <c r="AE231" s="285"/>
      <c r="AF231" s="285"/>
      <c r="AG231" s="285"/>
      <c r="AH231" s="285"/>
      <c r="AI231" s="285"/>
      <c r="AJ231" s="285"/>
      <c r="AK231" s="285"/>
      <c r="AL231" s="285"/>
      <c r="AM231" s="285"/>
      <c r="AN231" s="285"/>
      <c r="AO231" s="285"/>
      <c r="AP231" s="285"/>
      <c r="AR231" s="309"/>
    </row>
    <row r="232" spans="1:44" hidden="1">
      <c r="A232" s="337" t="s">
        <v>177</v>
      </c>
      <c r="B232" s="337"/>
      <c r="C232" s="368">
        <v>524872.66666666698</v>
      </c>
      <c r="D232" s="384">
        <v>7.3410000000000002</v>
      </c>
      <c r="E232" s="369" t="s">
        <v>144</v>
      </c>
      <c r="F232" s="305">
        <v>-385</v>
      </c>
      <c r="G232" s="384">
        <v>7.5140000000000002</v>
      </c>
      <c r="H232" s="369" t="s">
        <v>144</v>
      </c>
      <c r="I232" s="305">
        <v>-394</v>
      </c>
      <c r="J232" s="305"/>
      <c r="K232" s="384" t="e">
        <f>K220</f>
        <v>#REF!</v>
      </c>
      <c r="L232" s="369" t="s">
        <v>144</v>
      </c>
      <c r="M232" s="305" t="e">
        <f t="shared" si="19"/>
        <v>#REF!</v>
      </c>
      <c r="N232" s="305"/>
      <c r="O232" s="384" t="e">
        <f>O220</f>
        <v>#DIV/0!</v>
      </c>
      <c r="P232" s="369" t="s">
        <v>144</v>
      </c>
      <c r="Q232" s="305" t="e">
        <f t="shared" si="20"/>
        <v>#DIV/0!</v>
      </c>
      <c r="R232" s="305"/>
      <c r="S232" s="384" t="e">
        <f>S220</f>
        <v>#DIV/0!</v>
      </c>
      <c r="T232" s="369" t="s">
        <v>144</v>
      </c>
      <c r="U232" s="305" t="e">
        <f t="shared" si="21"/>
        <v>#DIV/0!</v>
      </c>
      <c r="V232" s="285"/>
      <c r="W232" s="286"/>
      <c r="X232" s="286"/>
      <c r="Y232" s="286"/>
      <c r="Z232" s="285"/>
      <c r="AA232" s="285"/>
      <c r="AB232" s="285"/>
      <c r="AC232" s="285"/>
      <c r="AD232" s="285"/>
      <c r="AE232" s="285"/>
      <c r="AF232" s="285"/>
      <c r="AG232" s="285"/>
      <c r="AH232" s="285"/>
      <c r="AI232" s="285"/>
      <c r="AJ232" s="285"/>
      <c r="AK232" s="285"/>
      <c r="AL232" s="285"/>
      <c r="AM232" s="285"/>
      <c r="AN232" s="285"/>
      <c r="AO232" s="285"/>
      <c r="AP232" s="285"/>
      <c r="AR232" s="309"/>
    </row>
    <row r="233" spans="1:44" hidden="1">
      <c r="A233" s="337" t="s">
        <v>178</v>
      </c>
      <c r="B233" s="337"/>
      <c r="C233" s="368">
        <v>933865</v>
      </c>
      <c r="D233" s="384">
        <v>6.3240000000000007</v>
      </c>
      <c r="E233" s="369" t="s">
        <v>144</v>
      </c>
      <c r="F233" s="305">
        <v>-591</v>
      </c>
      <c r="G233" s="384">
        <v>6.4720000000000004</v>
      </c>
      <c r="H233" s="369" t="s">
        <v>144</v>
      </c>
      <c r="I233" s="305">
        <v>-604</v>
      </c>
      <c r="J233" s="305"/>
      <c r="K233" s="384" t="e">
        <f>K221</f>
        <v>#REF!</v>
      </c>
      <c r="L233" s="369" t="s">
        <v>144</v>
      </c>
      <c r="M233" s="305" t="e">
        <f t="shared" si="19"/>
        <v>#REF!</v>
      </c>
      <c r="N233" s="305"/>
      <c r="O233" s="384" t="e">
        <f>O221</f>
        <v>#DIV/0!</v>
      </c>
      <c r="P233" s="369" t="s">
        <v>144</v>
      </c>
      <c r="Q233" s="305" t="e">
        <f t="shared" si="20"/>
        <v>#DIV/0!</v>
      </c>
      <c r="R233" s="305"/>
      <c r="S233" s="384" t="e">
        <f>S221</f>
        <v>#DIV/0!</v>
      </c>
      <c r="T233" s="369" t="s">
        <v>144</v>
      </c>
      <c r="U233" s="305" t="e">
        <f t="shared" si="21"/>
        <v>#DIV/0!</v>
      </c>
      <c r="V233" s="285"/>
      <c r="W233" s="286"/>
      <c r="X233" s="286"/>
      <c r="Y233" s="286"/>
      <c r="Z233" s="285"/>
      <c r="AA233" s="285"/>
      <c r="AB233" s="285"/>
      <c r="AC233" s="285"/>
      <c r="AD233" s="285"/>
      <c r="AE233" s="285"/>
      <c r="AF233" s="285"/>
      <c r="AG233" s="285"/>
      <c r="AH233" s="285"/>
      <c r="AI233" s="285"/>
      <c r="AJ233" s="285"/>
      <c r="AK233" s="285"/>
      <c r="AL233" s="285"/>
      <c r="AM233" s="285"/>
      <c r="AN233" s="285"/>
      <c r="AO233" s="285"/>
      <c r="AP233" s="285"/>
      <c r="AR233" s="309"/>
    </row>
    <row r="234" spans="1:44" hidden="1">
      <c r="A234" s="337" t="s">
        <v>179</v>
      </c>
      <c r="B234" s="337"/>
      <c r="C234" s="368">
        <v>1389.3333333333335</v>
      </c>
      <c r="D234" s="385">
        <v>57</v>
      </c>
      <c r="E234" s="369" t="s">
        <v>144</v>
      </c>
      <c r="F234" s="305">
        <v>-8</v>
      </c>
      <c r="G234" s="385">
        <v>58</v>
      </c>
      <c r="H234" s="369" t="s">
        <v>144</v>
      </c>
      <c r="I234" s="305">
        <v>-8</v>
      </c>
      <c r="J234" s="305"/>
      <c r="K234" s="385" t="str">
        <f>K222</f>
        <v xml:space="preserve"> </v>
      </c>
      <c r="L234" s="369" t="s">
        <v>144</v>
      </c>
      <c r="M234" s="305" t="e">
        <f t="shared" si="19"/>
        <v>#VALUE!</v>
      </c>
      <c r="N234" s="305"/>
      <c r="O234" s="385" t="e">
        <f>O222</f>
        <v>#DIV/0!</v>
      </c>
      <c r="P234" s="369" t="s">
        <v>144</v>
      </c>
      <c r="Q234" s="305" t="e">
        <f t="shared" si="20"/>
        <v>#DIV/0!</v>
      </c>
      <c r="R234" s="305"/>
      <c r="S234" s="385" t="e">
        <f>S222</f>
        <v>#DIV/0!</v>
      </c>
      <c r="T234" s="369" t="s">
        <v>144</v>
      </c>
      <c r="U234" s="305" t="e">
        <f t="shared" si="21"/>
        <v>#DIV/0!</v>
      </c>
      <c r="V234" s="285"/>
      <c r="W234" s="286"/>
      <c r="X234" s="286"/>
      <c r="Y234" s="286"/>
      <c r="Z234" s="285"/>
      <c r="AA234" s="285"/>
      <c r="AB234" s="285"/>
      <c r="AC234" s="285"/>
      <c r="AD234" s="285"/>
      <c r="AE234" s="285"/>
      <c r="AF234" s="285"/>
      <c r="AG234" s="285"/>
      <c r="AH234" s="285"/>
      <c r="AI234" s="285"/>
      <c r="AJ234" s="285"/>
      <c r="AK234" s="285"/>
      <c r="AL234" s="285"/>
      <c r="AM234" s="285"/>
      <c r="AN234" s="285"/>
      <c r="AO234" s="285"/>
      <c r="AP234" s="285"/>
      <c r="AR234" s="309"/>
    </row>
    <row r="235" spans="1:44" hidden="1">
      <c r="A235" s="337" t="s">
        <v>190</v>
      </c>
      <c r="B235" s="337"/>
      <c r="C235" s="368">
        <v>130.39999999999998</v>
      </c>
      <c r="D235" s="386">
        <v>60</v>
      </c>
      <c r="E235" s="369"/>
      <c r="F235" s="305">
        <v>7824</v>
      </c>
      <c r="G235" s="386">
        <v>60</v>
      </c>
      <c r="H235" s="369"/>
      <c r="I235" s="305">
        <v>7824</v>
      </c>
      <c r="J235" s="305"/>
      <c r="K235" s="386">
        <f>$G$198</f>
        <v>60</v>
      </c>
      <c r="L235" s="369"/>
      <c r="M235" s="305" t="e">
        <f t="shared" si="19"/>
        <v>#VALUE!</v>
      </c>
      <c r="N235" s="305"/>
      <c r="O235" s="386" t="e">
        <f>$O$198</f>
        <v>#DIV/0!</v>
      </c>
      <c r="P235" s="369"/>
      <c r="Q235" s="305" t="e">
        <f t="shared" si="20"/>
        <v>#DIV/0!</v>
      </c>
      <c r="R235" s="305"/>
      <c r="S235" s="386" t="e">
        <f>$S$198</f>
        <v>#DIV/0!</v>
      </c>
      <c r="T235" s="369"/>
      <c r="U235" s="305" t="e">
        <f t="shared" si="21"/>
        <v>#DIV/0!</v>
      </c>
      <c r="V235" s="285"/>
      <c r="W235" s="286"/>
      <c r="X235" s="286"/>
      <c r="Y235" s="286"/>
      <c r="Z235" s="285"/>
      <c r="AA235" s="285"/>
      <c r="AB235" s="285"/>
      <c r="AC235" s="285"/>
      <c r="AD235" s="285"/>
      <c r="AE235" s="285"/>
      <c r="AF235" s="285"/>
      <c r="AG235" s="285"/>
      <c r="AH235" s="285"/>
      <c r="AI235" s="285"/>
      <c r="AJ235" s="285"/>
      <c r="AK235" s="285"/>
      <c r="AL235" s="285"/>
      <c r="AM235" s="285"/>
      <c r="AN235" s="285"/>
      <c r="AO235" s="285"/>
      <c r="AP235" s="285"/>
      <c r="AR235" s="309"/>
    </row>
    <row r="236" spans="1:44" hidden="1">
      <c r="A236" s="337" t="s">
        <v>191</v>
      </c>
      <c r="B236" s="337"/>
      <c r="C236" s="368">
        <v>709.3</v>
      </c>
      <c r="D236" s="387">
        <v>-30</v>
      </c>
      <c r="E236" s="369" t="s">
        <v>144</v>
      </c>
      <c r="F236" s="305">
        <v>-213</v>
      </c>
      <c r="G236" s="387">
        <v>-30</v>
      </c>
      <c r="H236" s="369" t="s">
        <v>144</v>
      </c>
      <c r="I236" s="305">
        <v>-213</v>
      </c>
      <c r="J236" s="305"/>
      <c r="K236" s="387">
        <f>$K$199</f>
        <v>-30</v>
      </c>
      <c r="L236" s="369" t="s">
        <v>144</v>
      </c>
      <c r="M236" s="305">
        <f t="shared" si="19"/>
        <v>-213</v>
      </c>
      <c r="N236" s="305"/>
      <c r="O236" s="387" t="str">
        <f>$O$199</f>
        <v xml:space="preserve"> </v>
      </c>
      <c r="P236" s="369" t="s">
        <v>144</v>
      </c>
      <c r="Q236" s="305" t="e">
        <f t="shared" si="20"/>
        <v>#VALUE!</v>
      </c>
      <c r="R236" s="305"/>
      <c r="S236" s="387" t="str">
        <f>$S$199</f>
        <v xml:space="preserve"> </v>
      </c>
      <c r="T236" s="369" t="s">
        <v>144</v>
      </c>
      <c r="U236" s="305" t="e">
        <f t="shared" si="21"/>
        <v>#VALUE!</v>
      </c>
      <c r="V236" s="285"/>
      <c r="W236" s="286"/>
      <c r="X236" s="286"/>
      <c r="Y236" s="286"/>
      <c r="Z236" s="285"/>
      <c r="AA236" s="285"/>
      <c r="AB236" s="285"/>
      <c r="AC236" s="285"/>
      <c r="AD236" s="285"/>
      <c r="AE236" s="285"/>
      <c r="AF236" s="285"/>
      <c r="AG236" s="285"/>
      <c r="AH236" s="285"/>
      <c r="AI236" s="285"/>
      <c r="AJ236" s="285"/>
      <c r="AK236" s="285"/>
      <c r="AL236" s="285"/>
      <c r="AM236" s="285"/>
      <c r="AN236" s="285"/>
      <c r="AO236" s="285"/>
      <c r="AP236" s="285"/>
      <c r="AR236" s="309"/>
    </row>
    <row r="237" spans="1:44" s="120" customFormat="1" hidden="1">
      <c r="A237" s="119" t="s">
        <v>180</v>
      </c>
      <c r="C237" s="210">
        <v>116452.33333333327</v>
      </c>
      <c r="D237" s="118">
        <v>0</v>
      </c>
      <c r="E237" s="122"/>
      <c r="F237" s="123"/>
      <c r="G237" s="314">
        <v>0</v>
      </c>
      <c r="H237" s="377" t="s">
        <v>144</v>
      </c>
      <c r="I237" s="123">
        <v>0</v>
      </c>
      <c r="J237" s="123"/>
      <c r="K237" s="314" t="str">
        <f>K183</f>
        <v xml:space="preserve"> </v>
      </c>
      <c r="L237" s="377" t="s">
        <v>144</v>
      </c>
      <c r="M237" s="123" t="e">
        <f t="shared" ref="M237:M239" si="22">M271+M306+M340</f>
        <v>#VALUE!</v>
      </c>
      <c r="N237" s="123"/>
      <c r="O237" s="314" t="str">
        <f>O183</f>
        <v xml:space="preserve"> </v>
      </c>
      <c r="P237" s="377" t="s">
        <v>144</v>
      </c>
      <c r="Q237" s="123" t="e">
        <f t="shared" ref="Q237:Q239" si="23">Q271+Q306+Q340</f>
        <v>#VALUE!</v>
      </c>
      <c r="R237" s="123"/>
      <c r="S237" s="314">
        <f>S183</f>
        <v>0</v>
      </c>
      <c r="T237" s="377" t="s">
        <v>144</v>
      </c>
      <c r="U237" s="123">
        <f t="shared" ref="U237:U239" si="24">U271+U306+U340</f>
        <v>0</v>
      </c>
      <c r="V237" s="122"/>
      <c r="W237" s="311"/>
      <c r="X237" s="122"/>
      <c r="Y237" s="122"/>
      <c r="Z237" s="317"/>
      <c r="AA237" s="318"/>
      <c r="AF237" s="122"/>
      <c r="AG237" s="122"/>
      <c r="AH237" s="122"/>
      <c r="AI237" s="122"/>
      <c r="AJ237" s="122"/>
      <c r="AK237" s="122"/>
      <c r="AL237" s="122"/>
      <c r="AM237" s="122"/>
      <c r="AN237" s="122"/>
      <c r="AO237" s="122"/>
      <c r="AP237" s="122"/>
      <c r="AR237" s="124"/>
    </row>
    <row r="238" spans="1:44" s="120" customFormat="1" hidden="1">
      <c r="A238" s="119" t="s">
        <v>181</v>
      </c>
      <c r="C238" s="210">
        <v>524872.66666666698</v>
      </c>
      <c r="D238" s="118">
        <v>0</v>
      </c>
      <c r="E238" s="122"/>
      <c r="F238" s="123"/>
      <c r="G238" s="314">
        <v>0</v>
      </c>
      <c r="H238" s="377" t="s">
        <v>144</v>
      </c>
      <c r="I238" s="123">
        <v>0</v>
      </c>
      <c r="J238" s="123"/>
      <c r="K238" s="314" t="str">
        <f>K184</f>
        <v xml:space="preserve"> </v>
      </c>
      <c r="L238" s="377" t="s">
        <v>144</v>
      </c>
      <c r="M238" s="123" t="e">
        <f t="shared" si="22"/>
        <v>#VALUE!</v>
      </c>
      <c r="N238" s="123"/>
      <c r="O238" s="314" t="str">
        <f>O184</f>
        <v xml:space="preserve"> </v>
      </c>
      <c r="P238" s="377" t="s">
        <v>144</v>
      </c>
      <c r="Q238" s="123" t="e">
        <f t="shared" si="23"/>
        <v>#VALUE!</v>
      </c>
      <c r="R238" s="123"/>
      <c r="S238" s="314">
        <f>S184</f>
        <v>0</v>
      </c>
      <c r="T238" s="377" t="s">
        <v>144</v>
      </c>
      <c r="U238" s="123">
        <f t="shared" si="24"/>
        <v>0</v>
      </c>
      <c r="V238" s="122"/>
      <c r="W238" s="311"/>
      <c r="X238" s="122"/>
      <c r="Y238" s="122"/>
      <c r="Z238" s="317"/>
      <c r="AA238" s="318"/>
      <c r="AF238" s="122"/>
      <c r="AG238" s="122"/>
      <c r="AH238" s="122"/>
      <c r="AI238" s="122"/>
      <c r="AJ238" s="122"/>
      <c r="AK238" s="122"/>
      <c r="AL238" s="122"/>
      <c r="AM238" s="122"/>
      <c r="AN238" s="122"/>
      <c r="AO238" s="122"/>
      <c r="AP238" s="122"/>
      <c r="AR238" s="124"/>
    </row>
    <row r="239" spans="1:44" s="120" customFormat="1" hidden="1">
      <c r="A239" s="119" t="s">
        <v>182</v>
      </c>
      <c r="C239" s="210">
        <v>933865</v>
      </c>
      <c r="D239" s="118">
        <v>0</v>
      </c>
      <c r="E239" s="122"/>
      <c r="F239" s="123"/>
      <c r="G239" s="314">
        <v>0</v>
      </c>
      <c r="H239" s="377" t="s">
        <v>144</v>
      </c>
      <c r="I239" s="123">
        <v>0</v>
      </c>
      <c r="J239" s="123"/>
      <c r="K239" s="314" t="str">
        <f>K185</f>
        <v xml:space="preserve"> </v>
      </c>
      <c r="L239" s="377" t="s">
        <v>144</v>
      </c>
      <c r="M239" s="123" t="e">
        <f t="shared" si="22"/>
        <v>#VALUE!</v>
      </c>
      <c r="N239" s="123"/>
      <c r="O239" s="314" t="str">
        <f>O185</f>
        <v xml:space="preserve"> </v>
      </c>
      <c r="P239" s="377" t="s">
        <v>144</v>
      </c>
      <c r="Q239" s="123" t="e">
        <f t="shared" si="23"/>
        <v>#VALUE!</v>
      </c>
      <c r="R239" s="123"/>
      <c r="S239" s="314">
        <f>S185</f>
        <v>0</v>
      </c>
      <c r="T239" s="377" t="s">
        <v>144</v>
      </c>
      <c r="U239" s="123">
        <f t="shared" si="24"/>
        <v>0</v>
      </c>
      <c r="V239" s="122"/>
      <c r="W239" s="311"/>
      <c r="X239" s="122"/>
      <c r="Y239" s="122"/>
      <c r="Z239" s="317"/>
      <c r="AA239" s="318"/>
      <c r="AF239" s="122"/>
      <c r="AG239" s="122"/>
      <c r="AH239" s="122"/>
      <c r="AI239" s="122"/>
      <c r="AJ239" s="122"/>
      <c r="AK239" s="122"/>
      <c r="AL239" s="122"/>
      <c r="AM239" s="122"/>
      <c r="AN239" s="122"/>
      <c r="AO239" s="122"/>
      <c r="AP239" s="122"/>
      <c r="AR239" s="124"/>
    </row>
    <row r="240" spans="1:44" hidden="1">
      <c r="A240" s="337" t="s">
        <v>157</v>
      </c>
      <c r="B240" s="304"/>
      <c r="C240" s="368">
        <v>530851621.18193215</v>
      </c>
      <c r="D240" s="375"/>
      <c r="E240" s="369"/>
      <c r="F240" s="305">
        <v>48746112</v>
      </c>
      <c r="G240" s="375"/>
      <c r="H240" s="369"/>
      <c r="I240" s="305">
        <v>49899440</v>
      </c>
      <c r="J240" s="305"/>
      <c r="K240" s="375"/>
      <c r="L240" s="369"/>
      <c r="M240" s="305" t="e">
        <f t="shared" ref="M240" si="25">M309+M343+M274</f>
        <v>#REF!</v>
      </c>
      <c r="N240" s="305"/>
      <c r="O240" s="375"/>
      <c r="P240" s="369"/>
      <c r="Q240" s="305" t="e">
        <f t="shared" ref="Q240" si="26">Q309+Q343+Q274</f>
        <v>#VALUE!</v>
      </c>
      <c r="R240" s="305"/>
      <c r="S240" s="375"/>
      <c r="T240" s="369"/>
      <c r="U240" s="305" t="e">
        <f t="shared" ref="U240" si="27">U309+U343+U274</f>
        <v>#VALUE!</v>
      </c>
      <c r="V240" s="285"/>
      <c r="W240" s="286"/>
      <c r="X240" s="286"/>
      <c r="Y240" s="286"/>
      <c r="Z240" s="285"/>
      <c r="AA240" s="285"/>
      <c r="AB240" s="285"/>
      <c r="AC240" s="285"/>
      <c r="AD240" s="285"/>
      <c r="AE240" s="285"/>
      <c r="AF240" s="285"/>
      <c r="AG240" s="285"/>
      <c r="AH240" s="285"/>
      <c r="AI240" s="285"/>
      <c r="AJ240" s="285"/>
      <c r="AK240" s="285"/>
      <c r="AL240" s="285"/>
      <c r="AM240" s="285"/>
      <c r="AN240" s="285"/>
      <c r="AO240" s="285"/>
      <c r="AP240" s="285"/>
      <c r="AR240" s="309"/>
    </row>
    <row r="241" spans="1:44" hidden="1">
      <c r="A241" s="337" t="s">
        <v>128</v>
      </c>
      <c r="B241" s="238"/>
      <c r="C241" s="390">
        <v>3809581.6993984496</v>
      </c>
      <c r="D241" s="325"/>
      <c r="E241" s="325"/>
      <c r="F241" s="391">
        <v>396041.247892012</v>
      </c>
      <c r="G241" s="325"/>
      <c r="H241" s="325"/>
      <c r="I241" s="391">
        <v>396041.247892012</v>
      </c>
      <c r="J241" s="370"/>
      <c r="K241" s="325"/>
      <c r="L241" s="325"/>
      <c r="M241" s="391" t="e">
        <f>M204/I204*I241</f>
        <v>#DIV/0!</v>
      </c>
      <c r="N241" s="370"/>
      <c r="O241" s="325"/>
      <c r="P241" s="325"/>
      <c r="Q241" s="391" t="e">
        <f>Q204/I204*I241</f>
        <v>#DIV/0!</v>
      </c>
      <c r="R241" s="370"/>
      <c r="S241" s="325"/>
      <c r="T241" s="325"/>
      <c r="U241" s="391" t="e">
        <f>U204/I204*I241</f>
        <v>#DIV/0!</v>
      </c>
      <c r="V241" s="341"/>
      <c r="W241" s="141"/>
      <c r="X241" s="286"/>
      <c r="Y241" s="286"/>
      <c r="Z241" s="285"/>
      <c r="AA241" s="285"/>
      <c r="AB241" s="285"/>
      <c r="AC241" s="285"/>
      <c r="AD241" s="285"/>
      <c r="AE241" s="285"/>
      <c r="AF241" s="285"/>
      <c r="AG241" s="285"/>
      <c r="AH241" s="285"/>
      <c r="AI241" s="285"/>
      <c r="AJ241" s="285"/>
      <c r="AK241" s="285"/>
      <c r="AL241" s="285"/>
      <c r="AM241" s="285"/>
      <c r="AN241" s="285"/>
      <c r="AO241" s="285"/>
      <c r="AP241" s="285"/>
      <c r="AR241" s="309"/>
    </row>
    <row r="242" spans="1:44" ht="16.5" hidden="1" thickBot="1">
      <c r="A242" s="337" t="s">
        <v>158</v>
      </c>
      <c r="B242" s="337"/>
      <c r="C242" s="359">
        <v>534661202.88133061</v>
      </c>
      <c r="D242" s="399"/>
      <c r="E242" s="393"/>
      <c r="F242" s="394">
        <v>49142153.247892015</v>
      </c>
      <c r="G242" s="399"/>
      <c r="H242" s="393"/>
      <c r="I242" s="394">
        <v>50295481.247892015</v>
      </c>
      <c r="J242" s="370"/>
      <c r="K242" s="399"/>
      <c r="L242" s="393"/>
      <c r="M242" s="394" t="e">
        <f>M240+M241</f>
        <v>#REF!</v>
      </c>
      <c r="N242" s="394"/>
      <c r="O242" s="399"/>
      <c r="P242" s="393"/>
      <c r="Q242" s="394" t="e">
        <f>Q240+Q241</f>
        <v>#VALUE!</v>
      </c>
      <c r="R242" s="394"/>
      <c r="S242" s="399"/>
      <c r="T242" s="393"/>
      <c r="U242" s="394" t="e">
        <f>U240+U241</f>
        <v>#VALUE!</v>
      </c>
      <c r="V242" s="342"/>
      <c r="W242" s="343"/>
      <c r="X242" s="286"/>
      <c r="Y242" s="286"/>
      <c r="Z242" s="285"/>
      <c r="AA242" s="285"/>
      <c r="AB242" s="285"/>
      <c r="AC242" s="285"/>
      <c r="AD242" s="285"/>
      <c r="AE242" s="285"/>
      <c r="AF242" s="285"/>
      <c r="AG242" s="285"/>
      <c r="AH242" s="285"/>
      <c r="AI242" s="285"/>
      <c r="AJ242" s="285"/>
      <c r="AK242" s="285"/>
      <c r="AL242" s="285"/>
      <c r="AM242" s="285"/>
      <c r="AN242" s="285"/>
      <c r="AO242" s="285"/>
      <c r="AP242" s="285"/>
      <c r="AR242" s="309"/>
    </row>
    <row r="243" spans="1:44" hidden="1">
      <c r="A243" s="337"/>
      <c r="B243" s="337"/>
      <c r="C243" s="345"/>
      <c r="D243" s="386"/>
      <c r="E243" s="337"/>
      <c r="F243" s="305"/>
      <c r="G243" s="386"/>
      <c r="H243" s="337"/>
      <c r="I243" s="305" t="s">
        <v>10</v>
      </c>
      <c r="J243" s="305"/>
      <c r="K243" s="386"/>
      <c r="L243" s="337"/>
      <c r="M243" s="305" t="s">
        <v>10</v>
      </c>
      <c r="N243" s="305"/>
      <c r="O243" s="386"/>
      <c r="P243" s="337"/>
      <c r="Q243" s="305" t="s">
        <v>10</v>
      </c>
      <c r="R243" s="305"/>
      <c r="S243" s="386"/>
      <c r="T243" s="337"/>
      <c r="U243" s="305" t="s">
        <v>10</v>
      </c>
      <c r="V243" s="285"/>
      <c r="W243" s="286"/>
      <c r="X243" s="286"/>
      <c r="Y243" s="286"/>
      <c r="Z243" s="285"/>
      <c r="AA243" s="285"/>
      <c r="AB243" s="285"/>
      <c r="AC243" s="285"/>
      <c r="AD243" s="285"/>
      <c r="AE243" s="285"/>
      <c r="AF243" s="285"/>
      <c r="AG243" s="285"/>
      <c r="AH243" s="285"/>
      <c r="AI243" s="285"/>
      <c r="AJ243" s="285"/>
      <c r="AK243" s="285"/>
      <c r="AL243" s="285"/>
      <c r="AM243" s="285"/>
      <c r="AN243" s="285"/>
      <c r="AO243" s="285"/>
      <c r="AP243" s="285"/>
      <c r="AR243" s="309"/>
    </row>
    <row r="244" spans="1:44" hidden="1">
      <c r="A244" s="344" t="s">
        <v>165</v>
      </c>
      <c r="B244" s="337"/>
      <c r="C244" s="337"/>
      <c r="D244" s="305"/>
      <c r="E244" s="337"/>
      <c r="F244" s="400" t="s">
        <v>10</v>
      </c>
      <c r="G244" s="305"/>
      <c r="H244" s="337"/>
      <c r="I244" s="337"/>
      <c r="J244" s="337"/>
      <c r="K244" s="305"/>
      <c r="L244" s="337"/>
      <c r="M244" s="337"/>
      <c r="N244" s="337"/>
      <c r="O244" s="305"/>
      <c r="P244" s="337"/>
      <c r="Q244" s="337"/>
      <c r="R244" s="337"/>
      <c r="S244" s="305"/>
      <c r="T244" s="337"/>
      <c r="U244" s="337"/>
      <c r="V244" s="285"/>
      <c r="W244" s="286"/>
      <c r="X244" s="286"/>
      <c r="Y244" s="286"/>
      <c r="Z244" s="285"/>
      <c r="AA244" s="285"/>
      <c r="AB244" s="285"/>
      <c r="AC244" s="285"/>
      <c r="AD244" s="285"/>
      <c r="AE244" s="285"/>
      <c r="AF244" s="285"/>
      <c r="AG244" s="285"/>
      <c r="AH244" s="285"/>
      <c r="AI244" s="285"/>
      <c r="AJ244" s="285"/>
      <c r="AK244" s="285"/>
      <c r="AL244" s="285"/>
      <c r="AM244" s="285"/>
      <c r="AN244" s="285"/>
      <c r="AO244" s="285"/>
      <c r="AP244" s="285"/>
      <c r="AR244" s="309"/>
    </row>
    <row r="245" spans="1:44" hidden="1">
      <c r="A245" s="337" t="s">
        <v>193</v>
      </c>
      <c r="B245" s="337"/>
      <c r="C245" s="337"/>
      <c r="D245" s="305"/>
      <c r="E245" s="337"/>
      <c r="F245" s="337"/>
      <c r="G245" s="305"/>
      <c r="H245" s="337"/>
      <c r="I245" s="337"/>
      <c r="J245" s="337"/>
      <c r="K245" s="305"/>
      <c r="L245" s="337"/>
      <c r="M245" s="337"/>
      <c r="N245" s="337"/>
      <c r="O245" s="305"/>
      <c r="P245" s="337"/>
      <c r="Q245" s="337"/>
      <c r="R245" s="337"/>
      <c r="S245" s="305"/>
      <c r="T245" s="337"/>
      <c r="U245" s="337"/>
      <c r="V245" s="285"/>
      <c r="W245" s="286"/>
      <c r="X245" s="286"/>
      <c r="Y245" s="286"/>
      <c r="Z245" s="285"/>
      <c r="AA245" s="285"/>
      <c r="AB245" s="285"/>
      <c r="AC245" s="285"/>
      <c r="AD245" s="285"/>
      <c r="AE245" s="285"/>
      <c r="AF245" s="285"/>
      <c r="AG245" s="285"/>
      <c r="AH245" s="285"/>
      <c r="AI245" s="285"/>
      <c r="AJ245" s="285"/>
      <c r="AK245" s="285"/>
      <c r="AL245" s="285"/>
      <c r="AM245" s="285"/>
      <c r="AN245" s="285"/>
      <c r="AO245" s="285"/>
      <c r="AP245" s="285"/>
      <c r="AR245" s="309"/>
    </row>
    <row r="246" spans="1:44" hidden="1">
      <c r="A246" s="365" t="s">
        <v>10</v>
      </c>
      <c r="B246" s="337"/>
      <c r="C246" s="345"/>
      <c r="D246" s="305"/>
      <c r="E246" s="337"/>
      <c r="F246" s="337"/>
      <c r="G246" s="305"/>
      <c r="H246" s="337"/>
      <c r="I246" s="337"/>
      <c r="J246" s="337"/>
      <c r="K246" s="305"/>
      <c r="L246" s="337"/>
      <c r="M246" s="337"/>
      <c r="N246" s="337"/>
      <c r="O246" s="305"/>
      <c r="P246" s="337"/>
      <c r="Q246" s="337"/>
      <c r="R246" s="337"/>
      <c r="S246" s="305"/>
      <c r="T246" s="337"/>
      <c r="U246" s="337"/>
      <c r="V246" s="285"/>
      <c r="W246" s="286"/>
      <c r="X246" s="286"/>
      <c r="Y246" s="286"/>
      <c r="Z246" s="285"/>
      <c r="AA246" s="285"/>
      <c r="AB246" s="285"/>
      <c r="AC246" s="285"/>
      <c r="AD246" s="285"/>
      <c r="AE246" s="285"/>
      <c r="AF246" s="285"/>
      <c r="AG246" s="285"/>
      <c r="AH246" s="285"/>
      <c r="AI246" s="285"/>
      <c r="AJ246" s="285"/>
      <c r="AK246" s="285"/>
      <c r="AL246" s="285"/>
      <c r="AM246" s="285"/>
      <c r="AN246" s="285"/>
      <c r="AO246" s="285"/>
      <c r="AP246" s="285"/>
      <c r="AR246" s="309"/>
    </row>
    <row r="247" spans="1:44" hidden="1">
      <c r="A247" s="337" t="s">
        <v>173</v>
      </c>
      <c r="B247" s="337"/>
      <c r="C247" s="368"/>
      <c r="D247" s="305"/>
      <c r="E247" s="337"/>
      <c r="F247" s="337"/>
      <c r="G247" s="305"/>
      <c r="H247" s="337"/>
      <c r="I247" s="337"/>
      <c r="J247" s="337"/>
      <c r="K247" s="305"/>
      <c r="L247" s="337"/>
      <c r="M247" s="337"/>
      <c r="N247" s="337"/>
      <c r="O247" s="305"/>
      <c r="P247" s="337"/>
      <c r="Q247" s="337"/>
      <c r="R247" s="337"/>
      <c r="S247" s="305"/>
      <c r="T247" s="337"/>
      <c r="U247" s="337"/>
      <c r="V247" s="285"/>
      <c r="W247" s="286"/>
      <c r="X247" s="286"/>
      <c r="Y247" s="286"/>
      <c r="Z247" s="285"/>
      <c r="AA247" s="285"/>
      <c r="AB247" s="285"/>
      <c r="AC247" s="285"/>
      <c r="AD247" s="285"/>
      <c r="AE247" s="285"/>
      <c r="AF247" s="285"/>
      <c r="AG247" s="285"/>
      <c r="AH247" s="285"/>
      <c r="AI247" s="285"/>
      <c r="AJ247" s="285"/>
      <c r="AK247" s="285"/>
      <c r="AL247" s="285"/>
      <c r="AM247" s="285"/>
      <c r="AN247" s="285"/>
      <c r="AO247" s="285"/>
      <c r="AP247" s="285"/>
      <c r="AR247" s="309"/>
    </row>
    <row r="248" spans="1:44" hidden="1">
      <c r="A248" s="337" t="s">
        <v>170</v>
      </c>
      <c r="B248" s="337"/>
      <c r="C248" s="368">
        <v>38513.06666666727</v>
      </c>
      <c r="D248" s="348">
        <v>9.76</v>
      </c>
      <c r="E248" s="369"/>
      <c r="F248" s="305">
        <v>375888</v>
      </c>
      <c r="G248" s="348">
        <v>9.99</v>
      </c>
      <c r="H248" s="369"/>
      <c r="I248" s="305">
        <v>384746</v>
      </c>
      <c r="J248" s="305"/>
      <c r="K248" s="348">
        <f>$K$173</f>
        <v>9.76</v>
      </c>
      <c r="L248" s="369"/>
      <c r="M248" s="305">
        <f>ROUND(K248*$C248,0)</f>
        <v>375888</v>
      </c>
      <c r="N248" s="305"/>
      <c r="O248" s="348" t="str">
        <f>$O$173</f>
        <v xml:space="preserve"> </v>
      </c>
      <c r="P248" s="369"/>
      <c r="Q248" s="305" t="e">
        <f>ROUND(O248*$C248,0)</f>
        <v>#VALUE!</v>
      </c>
      <c r="R248" s="305"/>
      <c r="S248" s="348" t="str">
        <f>$S$173</f>
        <v xml:space="preserve"> </v>
      </c>
      <c r="T248" s="369"/>
      <c r="U248" s="305" t="e">
        <f>ROUND(S248*$C248,0)</f>
        <v>#VALUE!</v>
      </c>
      <c r="V248" s="285"/>
      <c r="W248" s="286"/>
      <c r="X248" s="286"/>
      <c r="Y248" s="286"/>
      <c r="Z248" s="285"/>
      <c r="AA248" s="285"/>
      <c r="AB248" s="285"/>
      <c r="AC248" s="285"/>
      <c r="AD248" s="285"/>
      <c r="AE248" s="285"/>
      <c r="AF248" s="285"/>
      <c r="AG248" s="285"/>
      <c r="AH248" s="285"/>
      <c r="AI248" s="285"/>
      <c r="AJ248" s="285"/>
      <c r="AK248" s="285"/>
      <c r="AL248" s="285"/>
      <c r="AM248" s="285"/>
      <c r="AN248" s="285"/>
      <c r="AO248" s="285"/>
      <c r="AP248" s="285"/>
      <c r="AR248" s="309"/>
    </row>
    <row r="249" spans="1:44" hidden="1">
      <c r="A249" s="337" t="s">
        <v>171</v>
      </c>
      <c r="B249" s="337"/>
      <c r="C249" s="368">
        <v>2939.36666666667</v>
      </c>
      <c r="D249" s="348">
        <v>14.54</v>
      </c>
      <c r="E249" s="371"/>
      <c r="F249" s="305">
        <v>42738</v>
      </c>
      <c r="G249" s="348">
        <v>14.89</v>
      </c>
      <c r="H249" s="371"/>
      <c r="I249" s="305">
        <v>43767</v>
      </c>
      <c r="J249" s="305"/>
      <c r="K249" s="348">
        <f>$K$174</f>
        <v>14.54</v>
      </c>
      <c r="L249" s="371"/>
      <c r="M249" s="305">
        <f>ROUND(K249*$C249,0)</f>
        <v>42738</v>
      </c>
      <c r="N249" s="305"/>
      <c r="O249" s="348" t="str">
        <f>$O$174</f>
        <v xml:space="preserve"> </v>
      </c>
      <c r="P249" s="371"/>
      <c r="Q249" s="305" t="e">
        <f>ROUND(O249*$C249,0)</f>
        <v>#VALUE!</v>
      </c>
      <c r="R249" s="305"/>
      <c r="S249" s="348" t="str">
        <f>$S$174</f>
        <v xml:space="preserve"> </v>
      </c>
      <c r="T249" s="371"/>
      <c r="U249" s="305" t="e">
        <f>ROUND(S249*$C249,0)</f>
        <v>#VALUE!</v>
      </c>
      <c r="V249" s="285"/>
      <c r="W249" s="286"/>
      <c r="X249" s="286"/>
      <c r="Y249" s="286"/>
      <c r="Z249" s="285"/>
      <c r="AA249" s="285"/>
      <c r="AB249" s="285"/>
      <c r="AC249" s="285"/>
      <c r="AD249" s="285"/>
      <c r="AE249" s="285"/>
      <c r="AF249" s="285"/>
      <c r="AG249" s="285"/>
      <c r="AH249" s="285"/>
      <c r="AI249" s="285"/>
      <c r="AJ249" s="285"/>
      <c r="AK249" s="285"/>
      <c r="AL249" s="285"/>
      <c r="AM249" s="285"/>
      <c r="AN249" s="285"/>
      <c r="AO249" s="285"/>
      <c r="AP249" s="285"/>
      <c r="AR249" s="309"/>
    </row>
    <row r="250" spans="1:44" hidden="1">
      <c r="A250" s="337" t="s">
        <v>172</v>
      </c>
      <c r="B250" s="337"/>
      <c r="C250" s="368">
        <v>21457</v>
      </c>
      <c r="D250" s="348">
        <v>1.02</v>
      </c>
      <c r="E250" s="371"/>
      <c r="F250" s="305">
        <v>21886</v>
      </c>
      <c r="G250" s="348">
        <v>1.04</v>
      </c>
      <c r="H250" s="371"/>
      <c r="I250" s="305">
        <v>22315</v>
      </c>
      <c r="J250" s="305"/>
      <c r="K250" s="348">
        <f>$K$175</f>
        <v>1.02</v>
      </c>
      <c r="L250" s="371"/>
      <c r="M250" s="305">
        <f>ROUND(K250*$C250,0)</f>
        <v>21886</v>
      </c>
      <c r="N250" s="305"/>
      <c r="O250" s="348" t="str">
        <f>$O$175</f>
        <v xml:space="preserve"> </v>
      </c>
      <c r="P250" s="371"/>
      <c r="Q250" s="305" t="e">
        <f>ROUND(O250*$C250,0)</f>
        <v>#VALUE!</v>
      </c>
      <c r="R250" s="305"/>
      <c r="S250" s="348" t="str">
        <f>$S$175</f>
        <v xml:space="preserve"> </v>
      </c>
      <c r="T250" s="371"/>
      <c r="U250" s="305" t="e">
        <f>ROUND(S250*$C250,0)</f>
        <v>#VALUE!</v>
      </c>
      <c r="V250" s="285"/>
      <c r="W250" s="286"/>
      <c r="X250" s="286"/>
      <c r="Y250" s="286"/>
      <c r="Z250" s="285"/>
      <c r="AA250" s="285"/>
      <c r="AB250" s="285"/>
      <c r="AC250" s="285"/>
      <c r="AD250" s="285"/>
      <c r="AE250" s="285"/>
      <c r="AF250" s="285"/>
      <c r="AG250" s="285"/>
      <c r="AH250" s="285"/>
      <c r="AI250" s="285"/>
      <c r="AJ250" s="285"/>
      <c r="AK250" s="285"/>
      <c r="AL250" s="285"/>
      <c r="AM250" s="285"/>
      <c r="AN250" s="285"/>
      <c r="AO250" s="285"/>
      <c r="AP250" s="285"/>
      <c r="AR250" s="309"/>
    </row>
    <row r="251" spans="1:44" hidden="1">
      <c r="A251" s="337" t="s">
        <v>174</v>
      </c>
      <c r="B251" s="337"/>
      <c r="C251" s="368">
        <v>41452.433333333938</v>
      </c>
      <c r="D251" s="348"/>
      <c r="E251" s="369"/>
      <c r="F251" s="305"/>
      <c r="G251" s="348"/>
      <c r="H251" s="369"/>
      <c r="I251" s="305"/>
      <c r="J251" s="305"/>
      <c r="K251" s="348"/>
      <c r="L251" s="369"/>
      <c r="M251" s="305"/>
      <c r="N251" s="305"/>
      <c r="O251" s="348"/>
      <c r="P251" s="369"/>
      <c r="Q251" s="305"/>
      <c r="R251" s="305"/>
      <c r="S251" s="348"/>
      <c r="T251" s="369"/>
      <c r="U251" s="305"/>
      <c r="V251" s="285"/>
      <c r="W251" s="286"/>
      <c r="X251" s="286"/>
      <c r="Y251" s="286"/>
      <c r="Z251" s="285"/>
      <c r="AA251" s="285"/>
      <c r="AB251" s="285"/>
      <c r="AC251" s="285"/>
      <c r="AD251" s="285"/>
      <c r="AE251" s="285"/>
      <c r="AF251" s="285"/>
      <c r="AG251" s="285"/>
      <c r="AH251" s="285"/>
      <c r="AI251" s="285"/>
      <c r="AJ251" s="285"/>
      <c r="AK251" s="285"/>
      <c r="AL251" s="285"/>
      <c r="AM251" s="285"/>
      <c r="AN251" s="285"/>
      <c r="AO251" s="285"/>
      <c r="AP251" s="285"/>
      <c r="AR251" s="309"/>
    </row>
    <row r="252" spans="1:44" hidden="1">
      <c r="A252" s="337" t="s">
        <v>175</v>
      </c>
      <c r="B252" s="337"/>
      <c r="C252" s="368">
        <v>15663</v>
      </c>
      <c r="D252" s="386">
        <v>3.7</v>
      </c>
      <c r="E252" s="369"/>
      <c r="F252" s="305">
        <v>57953</v>
      </c>
      <c r="G252" s="386">
        <v>3.8</v>
      </c>
      <c r="H252" s="369"/>
      <c r="I252" s="305">
        <v>59519</v>
      </c>
      <c r="J252" s="305"/>
      <c r="K252" s="386" t="e">
        <f>$K$178</f>
        <v>#REF!</v>
      </c>
      <c r="L252" s="369"/>
      <c r="M252" s="305" t="e">
        <f>ROUND(K252*$C252,0)</f>
        <v>#REF!</v>
      </c>
      <c r="N252" s="305"/>
      <c r="O252" s="386" t="e">
        <f>$O$178</f>
        <v>#DIV/0!</v>
      </c>
      <c r="P252" s="369"/>
      <c r="Q252" s="305" t="e">
        <f>ROUND(O252*$C252,0)</f>
        <v>#DIV/0!</v>
      </c>
      <c r="R252" s="305"/>
      <c r="S252" s="386" t="e">
        <f>$S$178</f>
        <v>#DIV/0!</v>
      </c>
      <c r="T252" s="369"/>
      <c r="U252" s="305" t="e">
        <f>ROUND(S252*$C252,0)</f>
        <v>#DIV/0!</v>
      </c>
      <c r="V252" s="285"/>
      <c r="W252" s="286"/>
      <c r="X252" s="286"/>
      <c r="Y252" s="286"/>
      <c r="Z252" s="285"/>
      <c r="AA252" s="285"/>
      <c r="AB252" s="285"/>
      <c r="AC252" s="285"/>
      <c r="AD252" s="285"/>
      <c r="AE252" s="285"/>
      <c r="AF252" s="285"/>
      <c r="AG252" s="285"/>
      <c r="AH252" s="285"/>
      <c r="AI252" s="285"/>
      <c r="AJ252" s="285"/>
      <c r="AK252" s="285"/>
      <c r="AL252" s="285"/>
      <c r="AM252" s="285"/>
      <c r="AN252" s="285"/>
      <c r="AO252" s="285"/>
      <c r="AP252" s="285"/>
      <c r="AR252" s="309"/>
    </row>
    <row r="253" spans="1:44" hidden="1">
      <c r="A253" s="337" t="s">
        <v>176</v>
      </c>
      <c r="B253" s="368"/>
      <c r="C253" s="368">
        <v>12838882.284157982</v>
      </c>
      <c r="D253" s="350">
        <v>10.628</v>
      </c>
      <c r="E253" s="369" t="s">
        <v>144</v>
      </c>
      <c r="F253" s="305">
        <v>1364516</v>
      </c>
      <c r="G253" s="350">
        <v>10.878</v>
      </c>
      <c r="H253" s="369" t="s">
        <v>144</v>
      </c>
      <c r="I253" s="305">
        <v>1396614</v>
      </c>
      <c r="J253" s="305"/>
      <c r="K253" s="350" t="e">
        <f>$K$179</f>
        <v>#REF!</v>
      </c>
      <c r="L253" s="369" t="s">
        <v>144</v>
      </c>
      <c r="M253" s="305" t="e">
        <f>ROUND(K253*$C253/100,0)</f>
        <v>#REF!</v>
      </c>
      <c r="N253" s="305"/>
      <c r="O253" s="350" t="e">
        <f>$O$179</f>
        <v>#DIV/0!</v>
      </c>
      <c r="P253" s="369" t="s">
        <v>144</v>
      </c>
      <c r="Q253" s="305" t="e">
        <f>ROUND(O253*$C253/100,0)</f>
        <v>#DIV/0!</v>
      </c>
      <c r="R253" s="305"/>
      <c r="S253" s="350" t="e">
        <f>$S$179</f>
        <v>#DIV/0!</v>
      </c>
      <c r="T253" s="369" t="s">
        <v>144</v>
      </c>
      <c r="U253" s="305" t="e">
        <f>ROUND(S253*$C253/100,0)</f>
        <v>#DIV/0!</v>
      </c>
      <c r="V253" s="311"/>
      <c r="W253" s="286"/>
      <c r="X253" s="286"/>
      <c r="Y253" s="286"/>
      <c r="Z253" s="285"/>
      <c r="AA253" s="285"/>
      <c r="AB253" s="285"/>
      <c r="AC253" s="285"/>
      <c r="AD253" s="285"/>
      <c r="AE253" s="285"/>
      <c r="AF253" s="285"/>
      <c r="AG253" s="285"/>
      <c r="AH253" s="285"/>
      <c r="AI253" s="285"/>
      <c r="AJ253" s="285"/>
      <c r="AK253" s="285"/>
      <c r="AL253" s="285"/>
      <c r="AM253" s="285"/>
      <c r="AN253" s="285"/>
      <c r="AO253" s="285"/>
      <c r="AP253" s="285"/>
      <c r="AR253" s="309"/>
    </row>
    <row r="254" spans="1:44" hidden="1">
      <c r="A254" s="337" t="s">
        <v>177</v>
      </c>
      <c r="B254" s="368"/>
      <c r="C254" s="368">
        <v>6928716.389879657</v>
      </c>
      <c r="D254" s="350">
        <v>7.3410000000000002</v>
      </c>
      <c r="E254" s="369" t="s">
        <v>144</v>
      </c>
      <c r="F254" s="305">
        <v>508637</v>
      </c>
      <c r="G254" s="350">
        <v>7.5140000000000002</v>
      </c>
      <c r="H254" s="369" t="s">
        <v>144</v>
      </c>
      <c r="I254" s="305">
        <v>520624</v>
      </c>
      <c r="J254" s="305"/>
      <c r="K254" s="350" t="e">
        <f>$K$180</f>
        <v>#REF!</v>
      </c>
      <c r="L254" s="369" t="s">
        <v>144</v>
      </c>
      <c r="M254" s="305" t="e">
        <f>ROUND(K254*$C254/100,0)</f>
        <v>#REF!</v>
      </c>
      <c r="N254" s="305"/>
      <c r="O254" s="350" t="e">
        <f>$O$180</f>
        <v>#DIV/0!</v>
      </c>
      <c r="P254" s="369" t="s">
        <v>144</v>
      </c>
      <c r="Q254" s="305" t="e">
        <f>ROUND(O254*$C254/100,0)</f>
        <v>#DIV/0!</v>
      </c>
      <c r="R254" s="305"/>
      <c r="S254" s="350" t="e">
        <f>$S$180</f>
        <v>#DIV/0!</v>
      </c>
      <c r="T254" s="369" t="s">
        <v>144</v>
      </c>
      <c r="U254" s="305" t="e">
        <f>ROUND(S254*$C254/100,0)</f>
        <v>#DIV/0!</v>
      </c>
      <c r="V254" s="311"/>
      <c r="W254" s="286"/>
      <c r="X254" s="286"/>
      <c r="Y254" s="286"/>
      <c r="Z254" s="285"/>
      <c r="AA254" s="285"/>
      <c r="AB254" s="285"/>
      <c r="AC254" s="285"/>
      <c r="AD254" s="285"/>
      <c r="AE254" s="285"/>
      <c r="AF254" s="285"/>
      <c r="AG254" s="285"/>
      <c r="AH254" s="285"/>
      <c r="AI254" s="285"/>
      <c r="AJ254" s="285"/>
      <c r="AK254" s="285"/>
      <c r="AL254" s="285"/>
      <c r="AM254" s="285"/>
      <c r="AN254" s="285"/>
      <c r="AO254" s="285"/>
      <c r="AP254" s="285"/>
      <c r="AR254" s="309"/>
    </row>
    <row r="255" spans="1:44" hidden="1">
      <c r="A255" s="337" t="s">
        <v>178</v>
      </c>
      <c r="B255" s="368"/>
      <c r="C255" s="368">
        <v>1198686.3021607364</v>
      </c>
      <c r="D255" s="350">
        <v>6.3240000000000007</v>
      </c>
      <c r="E255" s="369" t="s">
        <v>144</v>
      </c>
      <c r="F255" s="305">
        <v>75805</v>
      </c>
      <c r="G255" s="350">
        <v>6.4720000000000004</v>
      </c>
      <c r="H255" s="369" t="s">
        <v>144</v>
      </c>
      <c r="I255" s="305">
        <v>77579</v>
      </c>
      <c r="J255" s="305"/>
      <c r="K255" s="350" t="e">
        <f>$K$181</f>
        <v>#REF!</v>
      </c>
      <c r="L255" s="369" t="s">
        <v>144</v>
      </c>
      <c r="M255" s="305" t="e">
        <f>ROUND(K255*$C255/100,0)</f>
        <v>#REF!</v>
      </c>
      <c r="N255" s="305"/>
      <c r="O255" s="350" t="e">
        <f>$O$181</f>
        <v>#DIV/0!</v>
      </c>
      <c r="P255" s="369" t="s">
        <v>144</v>
      </c>
      <c r="Q255" s="305" t="e">
        <f>ROUND(O255*$C255/100,0)</f>
        <v>#DIV/0!</v>
      </c>
      <c r="R255" s="305"/>
      <c r="S255" s="350" t="e">
        <f>$S$181</f>
        <v>#DIV/0!</v>
      </c>
      <c r="T255" s="369" t="s">
        <v>144</v>
      </c>
      <c r="U255" s="305" t="e">
        <f>ROUND(S255*$C255/100,0)</f>
        <v>#DIV/0!</v>
      </c>
      <c r="V255" s="311"/>
      <c r="W255" s="286"/>
      <c r="X255" s="286"/>
      <c r="Y255" s="286"/>
      <c r="Z255" s="285"/>
      <c r="AA255" s="285"/>
      <c r="AB255" s="285"/>
      <c r="AC255" s="285"/>
      <c r="AD255" s="285"/>
      <c r="AE255" s="285"/>
      <c r="AF255" s="285"/>
      <c r="AG255" s="285"/>
      <c r="AH255" s="285"/>
      <c r="AI255" s="285"/>
      <c r="AJ255" s="285"/>
      <c r="AK255" s="285"/>
      <c r="AL255" s="285"/>
      <c r="AM255" s="285"/>
      <c r="AN255" s="285"/>
      <c r="AO255" s="285"/>
      <c r="AP255" s="285"/>
      <c r="AR255" s="309"/>
    </row>
    <row r="256" spans="1:44" hidden="1">
      <c r="A256" s="337" t="s">
        <v>179</v>
      </c>
      <c r="B256" s="345"/>
      <c r="C256" s="368">
        <v>84.1666666666667</v>
      </c>
      <c r="D256" s="375">
        <v>57</v>
      </c>
      <c r="E256" s="369" t="s">
        <v>144</v>
      </c>
      <c r="F256" s="305">
        <v>48</v>
      </c>
      <c r="G256" s="375">
        <v>58</v>
      </c>
      <c r="H256" s="369" t="s">
        <v>144</v>
      </c>
      <c r="I256" s="305">
        <v>49</v>
      </c>
      <c r="J256" s="305"/>
      <c r="K256" s="375" t="str">
        <f>$K$182</f>
        <v xml:space="preserve"> </v>
      </c>
      <c r="L256" s="369" t="s">
        <v>144</v>
      </c>
      <c r="M256" s="305" t="e">
        <f>ROUND(K256*$C256/100,0)</f>
        <v>#VALUE!</v>
      </c>
      <c r="N256" s="305"/>
      <c r="O256" s="375" t="e">
        <f>$O$182</f>
        <v>#DIV/0!</v>
      </c>
      <c r="P256" s="369" t="s">
        <v>144</v>
      </c>
      <c r="Q256" s="305" t="e">
        <f>ROUND(O256*$C256/100,0)</f>
        <v>#DIV/0!</v>
      </c>
      <c r="R256" s="305"/>
      <c r="S256" s="375" t="e">
        <f>$S$182</f>
        <v>#DIV/0!</v>
      </c>
      <c r="T256" s="369" t="s">
        <v>144</v>
      </c>
      <c r="U256" s="305" t="e">
        <f>ROUND(S256*$C256/100,0)</f>
        <v>#DIV/0!</v>
      </c>
      <c r="V256" s="285"/>
      <c r="W256" s="286"/>
      <c r="X256" s="286"/>
      <c r="Y256" s="286"/>
      <c r="Z256" s="285"/>
      <c r="AA256" s="285"/>
      <c r="AB256" s="285"/>
      <c r="AC256" s="285"/>
      <c r="AD256" s="285"/>
      <c r="AE256" s="285"/>
      <c r="AF256" s="285"/>
      <c r="AG256" s="285"/>
      <c r="AH256" s="285"/>
      <c r="AI256" s="285"/>
      <c r="AJ256" s="285"/>
      <c r="AK256" s="285"/>
      <c r="AL256" s="285"/>
      <c r="AM256" s="285"/>
      <c r="AN256" s="285"/>
      <c r="AO256" s="285"/>
      <c r="AP256" s="285"/>
      <c r="AR256" s="309"/>
    </row>
    <row r="257" spans="1:44" s="120" customFormat="1" hidden="1">
      <c r="A257" s="119" t="s">
        <v>180</v>
      </c>
      <c r="C257" s="121">
        <v>12838882.284157982</v>
      </c>
      <c r="D257" s="118">
        <v>0</v>
      </c>
      <c r="E257" s="122"/>
      <c r="F257" s="123"/>
      <c r="G257" s="314">
        <v>0</v>
      </c>
      <c r="H257" s="377" t="s">
        <v>144</v>
      </c>
      <c r="I257" s="123">
        <v>0</v>
      </c>
      <c r="J257" s="123"/>
      <c r="K257" s="314" t="str">
        <f>K183</f>
        <v xml:space="preserve"> </v>
      </c>
      <c r="L257" s="377" t="s">
        <v>144</v>
      </c>
      <c r="M257" s="123" t="e">
        <f t="shared" ref="M257:M259" si="28">ROUND(K257*$C257/100,0)</f>
        <v>#VALUE!</v>
      </c>
      <c r="N257" s="123"/>
      <c r="O257" s="314" t="str">
        <f>O183</f>
        <v xml:space="preserve"> </v>
      </c>
      <c r="P257" s="377" t="s">
        <v>144</v>
      </c>
      <c r="Q257" s="123" t="e">
        <f t="shared" ref="Q257:Q259" si="29">ROUND(O257*$C257/100,0)</f>
        <v>#VALUE!</v>
      </c>
      <c r="R257" s="123"/>
      <c r="S257" s="314">
        <f>S183</f>
        <v>0</v>
      </c>
      <c r="T257" s="377" t="s">
        <v>144</v>
      </c>
      <c r="U257" s="123">
        <f t="shared" ref="U257:U259" si="30">ROUND(S257*$C257/100,0)</f>
        <v>0</v>
      </c>
      <c r="V257" s="122"/>
      <c r="W257" s="311"/>
      <c r="X257" s="122"/>
      <c r="Y257" s="122"/>
      <c r="Z257" s="317"/>
      <c r="AA257" s="318"/>
      <c r="AF257" s="122"/>
      <c r="AG257" s="122"/>
      <c r="AH257" s="122"/>
      <c r="AI257" s="122"/>
      <c r="AJ257" s="122"/>
      <c r="AK257" s="122"/>
      <c r="AL257" s="122"/>
      <c r="AM257" s="122"/>
      <c r="AN257" s="122"/>
      <c r="AO257" s="122"/>
      <c r="AP257" s="122"/>
      <c r="AR257" s="124"/>
    </row>
    <row r="258" spans="1:44" s="120" customFormat="1" hidden="1">
      <c r="A258" s="119" t="s">
        <v>181</v>
      </c>
      <c r="C258" s="121">
        <v>6928716.389879657</v>
      </c>
      <c r="D258" s="118">
        <v>0</v>
      </c>
      <c r="E258" s="122"/>
      <c r="F258" s="123"/>
      <c r="G258" s="314">
        <v>0</v>
      </c>
      <c r="H258" s="377" t="s">
        <v>144</v>
      </c>
      <c r="I258" s="123">
        <v>0</v>
      </c>
      <c r="J258" s="123"/>
      <c r="K258" s="314" t="str">
        <f>K184</f>
        <v xml:space="preserve"> </v>
      </c>
      <c r="L258" s="377" t="s">
        <v>144</v>
      </c>
      <c r="M258" s="123" t="e">
        <f t="shared" si="28"/>
        <v>#VALUE!</v>
      </c>
      <c r="N258" s="123"/>
      <c r="O258" s="314" t="str">
        <f>O184</f>
        <v xml:space="preserve"> </v>
      </c>
      <c r="P258" s="377" t="s">
        <v>144</v>
      </c>
      <c r="Q258" s="123" t="e">
        <f t="shared" si="29"/>
        <v>#VALUE!</v>
      </c>
      <c r="R258" s="123"/>
      <c r="S258" s="314">
        <f>S184</f>
        <v>0</v>
      </c>
      <c r="T258" s="377" t="s">
        <v>144</v>
      </c>
      <c r="U258" s="123">
        <f t="shared" si="30"/>
        <v>0</v>
      </c>
      <c r="V258" s="122"/>
      <c r="W258" s="311"/>
      <c r="X258" s="122"/>
      <c r="Y258" s="122"/>
      <c r="Z258" s="317"/>
      <c r="AA258" s="318"/>
      <c r="AF258" s="122"/>
      <c r="AG258" s="122"/>
      <c r="AH258" s="122"/>
      <c r="AI258" s="122"/>
      <c r="AJ258" s="122"/>
      <c r="AK258" s="122"/>
      <c r="AL258" s="122"/>
      <c r="AM258" s="122"/>
      <c r="AN258" s="122"/>
      <c r="AO258" s="122"/>
      <c r="AP258" s="122"/>
      <c r="AR258" s="124"/>
    </row>
    <row r="259" spans="1:44" s="120" customFormat="1" hidden="1">
      <c r="A259" s="119" t="s">
        <v>182</v>
      </c>
      <c r="C259" s="121">
        <v>1198686.3021607364</v>
      </c>
      <c r="D259" s="118">
        <v>0</v>
      </c>
      <c r="E259" s="122"/>
      <c r="F259" s="123"/>
      <c r="G259" s="314">
        <v>0</v>
      </c>
      <c r="H259" s="377" t="s">
        <v>144</v>
      </c>
      <c r="I259" s="123">
        <v>0</v>
      </c>
      <c r="J259" s="123"/>
      <c r="K259" s="314" t="str">
        <f>K185</f>
        <v xml:space="preserve"> </v>
      </c>
      <c r="L259" s="377" t="s">
        <v>144</v>
      </c>
      <c r="M259" s="123" t="e">
        <f t="shared" si="28"/>
        <v>#VALUE!</v>
      </c>
      <c r="N259" s="123"/>
      <c r="O259" s="314" t="str">
        <f>O185</f>
        <v xml:space="preserve"> </v>
      </c>
      <c r="P259" s="377" t="s">
        <v>144</v>
      </c>
      <c r="Q259" s="123" t="e">
        <f t="shared" si="29"/>
        <v>#VALUE!</v>
      </c>
      <c r="R259" s="123"/>
      <c r="S259" s="314">
        <f>S185</f>
        <v>0</v>
      </c>
      <c r="T259" s="377" t="s">
        <v>144</v>
      </c>
      <c r="U259" s="123">
        <f t="shared" si="30"/>
        <v>0</v>
      </c>
      <c r="V259" s="122"/>
      <c r="W259" s="311"/>
      <c r="X259" s="122"/>
      <c r="Y259" s="122"/>
      <c r="Z259" s="317"/>
      <c r="AA259" s="318"/>
      <c r="AF259" s="122"/>
      <c r="AG259" s="122"/>
      <c r="AH259" s="122"/>
      <c r="AI259" s="122"/>
      <c r="AJ259" s="122"/>
      <c r="AK259" s="122"/>
      <c r="AL259" s="122"/>
      <c r="AM259" s="122"/>
      <c r="AN259" s="122"/>
      <c r="AO259" s="122"/>
      <c r="AP259" s="122"/>
      <c r="AR259" s="124"/>
    </row>
    <row r="260" spans="1:44" hidden="1">
      <c r="A260" s="379" t="s">
        <v>186</v>
      </c>
      <c r="B260" s="345"/>
      <c r="C260" s="368"/>
      <c r="D260" s="380">
        <v>-0.01</v>
      </c>
      <c r="E260" s="369"/>
      <c r="F260" s="305"/>
      <c r="G260" s="380">
        <v>-0.01</v>
      </c>
      <c r="H260" s="369"/>
      <c r="I260" s="305"/>
      <c r="J260" s="305"/>
      <c r="K260" s="380">
        <v>-0.01</v>
      </c>
      <c r="L260" s="369"/>
      <c r="M260" s="305"/>
      <c r="N260" s="305"/>
      <c r="O260" s="380">
        <v>-0.01</v>
      </c>
      <c r="P260" s="369"/>
      <c r="Q260" s="305"/>
      <c r="R260" s="305"/>
      <c r="S260" s="380">
        <v>-0.01</v>
      </c>
      <c r="T260" s="369"/>
      <c r="U260" s="305"/>
      <c r="V260" s="285"/>
      <c r="W260" s="286"/>
      <c r="X260" s="286"/>
      <c r="Y260" s="286"/>
      <c r="Z260" s="285"/>
      <c r="AA260" s="285"/>
      <c r="AB260" s="285"/>
      <c r="AC260" s="285"/>
      <c r="AD260" s="285"/>
      <c r="AE260" s="285"/>
      <c r="AF260" s="285"/>
      <c r="AG260" s="285"/>
      <c r="AH260" s="285"/>
      <c r="AI260" s="285"/>
      <c r="AJ260" s="285"/>
      <c r="AK260" s="285"/>
      <c r="AL260" s="285"/>
      <c r="AM260" s="285"/>
      <c r="AN260" s="285"/>
      <c r="AO260" s="285"/>
      <c r="AP260" s="285"/>
      <c r="AR260" s="309"/>
    </row>
    <row r="261" spans="1:44" hidden="1">
      <c r="A261" s="337" t="s">
        <v>170</v>
      </c>
      <c r="B261" s="337"/>
      <c r="C261" s="368">
        <v>0</v>
      </c>
      <c r="D261" s="382">
        <v>9.76</v>
      </c>
      <c r="E261" s="383"/>
      <c r="F261" s="305">
        <v>0</v>
      </c>
      <c r="G261" s="382">
        <v>9.99</v>
      </c>
      <c r="H261" s="383"/>
      <c r="I261" s="305">
        <v>0</v>
      </c>
      <c r="J261" s="305"/>
      <c r="K261" s="382">
        <f>K248</f>
        <v>9.76</v>
      </c>
      <c r="L261" s="383"/>
      <c r="M261" s="305">
        <f>-ROUND(K261*$C261/100,0)</f>
        <v>0</v>
      </c>
      <c r="N261" s="305"/>
      <c r="O261" s="382" t="str">
        <f>O248</f>
        <v xml:space="preserve"> </v>
      </c>
      <c r="P261" s="383"/>
      <c r="Q261" s="305" t="e">
        <f>-ROUND(O261*$C261/100,0)</f>
        <v>#VALUE!</v>
      </c>
      <c r="R261" s="305"/>
      <c r="S261" s="382" t="str">
        <f>S248</f>
        <v xml:space="preserve"> </v>
      </c>
      <c r="T261" s="383"/>
      <c r="U261" s="305" t="e">
        <f>-ROUND(S261*$C261/100,0)</f>
        <v>#VALUE!</v>
      </c>
      <c r="V261" s="285"/>
      <c r="W261" s="286"/>
      <c r="X261" s="286"/>
      <c r="Y261" s="286"/>
      <c r="Z261" s="285"/>
      <c r="AA261" s="285"/>
      <c r="AB261" s="285"/>
      <c r="AC261" s="285"/>
      <c r="AD261" s="285"/>
      <c r="AE261" s="285"/>
      <c r="AF261" s="285"/>
      <c r="AG261" s="285"/>
      <c r="AH261" s="285"/>
      <c r="AI261" s="285"/>
      <c r="AJ261" s="285"/>
      <c r="AK261" s="285"/>
      <c r="AL261" s="285"/>
      <c r="AM261" s="285"/>
      <c r="AN261" s="285"/>
      <c r="AO261" s="285"/>
      <c r="AP261" s="285"/>
      <c r="AR261" s="309"/>
    </row>
    <row r="262" spans="1:44" hidden="1">
      <c r="A262" s="337" t="s">
        <v>171</v>
      </c>
      <c r="B262" s="337"/>
      <c r="C262" s="368">
        <v>9</v>
      </c>
      <c r="D262" s="382">
        <v>14.54</v>
      </c>
      <c r="E262" s="383"/>
      <c r="F262" s="305">
        <v>-1</v>
      </c>
      <c r="G262" s="382">
        <v>14.89</v>
      </c>
      <c r="H262" s="383"/>
      <c r="I262" s="305">
        <v>-1</v>
      </c>
      <c r="J262" s="305"/>
      <c r="K262" s="382">
        <f>K249</f>
        <v>14.54</v>
      </c>
      <c r="L262" s="383"/>
      <c r="M262" s="305">
        <f>-ROUND(K262*$C262/100,0)</f>
        <v>-1</v>
      </c>
      <c r="N262" s="305"/>
      <c r="O262" s="382" t="str">
        <f>O249</f>
        <v xml:space="preserve"> </v>
      </c>
      <c r="P262" s="383"/>
      <c r="Q262" s="305" t="e">
        <f>-ROUND(O262*$C262/100,0)</f>
        <v>#VALUE!</v>
      </c>
      <c r="R262" s="305"/>
      <c r="S262" s="382" t="str">
        <f>S249</f>
        <v xml:space="preserve"> </v>
      </c>
      <c r="T262" s="383"/>
      <c r="U262" s="305" t="e">
        <f>-ROUND(S262*$C262/100,0)</f>
        <v>#VALUE!</v>
      </c>
      <c r="V262" s="285"/>
      <c r="W262" s="286"/>
      <c r="X262" s="286"/>
      <c r="Y262" s="286"/>
      <c r="Z262" s="285"/>
      <c r="AA262" s="285"/>
      <c r="AB262" s="285"/>
      <c r="AC262" s="285"/>
      <c r="AD262" s="285"/>
      <c r="AE262" s="285"/>
      <c r="AF262" s="285"/>
      <c r="AG262" s="285"/>
      <c r="AH262" s="285"/>
      <c r="AI262" s="285"/>
      <c r="AJ262" s="285"/>
      <c r="AK262" s="285"/>
      <c r="AL262" s="285"/>
      <c r="AM262" s="285"/>
      <c r="AN262" s="285"/>
      <c r="AO262" s="285"/>
      <c r="AP262" s="285"/>
      <c r="AR262" s="309"/>
    </row>
    <row r="263" spans="1:44" hidden="1">
      <c r="A263" s="337" t="s">
        <v>187</v>
      </c>
      <c r="B263" s="337"/>
      <c r="C263" s="368">
        <v>0</v>
      </c>
      <c r="D263" s="382">
        <v>1.02</v>
      </c>
      <c r="E263" s="383"/>
      <c r="F263" s="305">
        <v>0</v>
      </c>
      <c r="G263" s="382">
        <v>1.04</v>
      </c>
      <c r="H263" s="383"/>
      <c r="I263" s="305">
        <v>0</v>
      </c>
      <c r="J263" s="305"/>
      <c r="K263" s="382">
        <f>K250</f>
        <v>1.02</v>
      </c>
      <c r="L263" s="383"/>
      <c r="M263" s="305">
        <f>-ROUND(K263*$C263/100,0)</f>
        <v>0</v>
      </c>
      <c r="N263" s="305"/>
      <c r="O263" s="382" t="str">
        <f>O250</f>
        <v xml:space="preserve"> </v>
      </c>
      <c r="P263" s="383"/>
      <c r="Q263" s="305" t="e">
        <f>-ROUND(O263*$C263/100,0)</f>
        <v>#VALUE!</v>
      </c>
      <c r="R263" s="305"/>
      <c r="S263" s="382" t="str">
        <f>S250</f>
        <v xml:space="preserve"> </v>
      </c>
      <c r="T263" s="383"/>
      <c r="U263" s="305" t="e">
        <f>-ROUND(S263*$C263/100,0)</f>
        <v>#VALUE!</v>
      </c>
      <c r="V263" s="285"/>
      <c r="W263" s="286"/>
      <c r="X263" s="286"/>
      <c r="Y263" s="286"/>
      <c r="Z263" s="285"/>
      <c r="AA263" s="285"/>
      <c r="AB263" s="285"/>
      <c r="AC263" s="285"/>
      <c r="AD263" s="285"/>
      <c r="AE263" s="285"/>
      <c r="AF263" s="285"/>
      <c r="AG263" s="285"/>
      <c r="AH263" s="285"/>
      <c r="AI263" s="285"/>
      <c r="AJ263" s="285"/>
      <c r="AK263" s="285"/>
      <c r="AL263" s="285"/>
      <c r="AM263" s="285"/>
      <c r="AN263" s="285"/>
      <c r="AO263" s="285"/>
      <c r="AP263" s="285"/>
      <c r="AR263" s="309"/>
    </row>
    <row r="264" spans="1:44" hidden="1">
      <c r="A264" s="337" t="s">
        <v>194</v>
      </c>
      <c r="B264" s="337"/>
      <c r="C264" s="368">
        <v>0</v>
      </c>
      <c r="D264" s="382">
        <v>3.7</v>
      </c>
      <c r="E264" s="369"/>
      <c r="F264" s="305">
        <v>0</v>
      </c>
      <c r="G264" s="382">
        <v>3.8</v>
      </c>
      <c r="H264" s="369"/>
      <c r="I264" s="305">
        <v>0</v>
      </c>
      <c r="J264" s="305"/>
      <c r="K264" s="382" t="e">
        <f>K252</f>
        <v>#REF!</v>
      </c>
      <c r="L264" s="369"/>
      <c r="M264" s="305" t="e">
        <f>-ROUND(K264*$C264/100,0)</f>
        <v>#REF!</v>
      </c>
      <c r="N264" s="305"/>
      <c r="O264" s="382" t="e">
        <f>O252</f>
        <v>#DIV/0!</v>
      </c>
      <c r="P264" s="369"/>
      <c r="Q264" s="305" t="e">
        <f>-ROUND(O264*$C264/100,0)</f>
        <v>#DIV/0!</v>
      </c>
      <c r="R264" s="305"/>
      <c r="S264" s="382" t="e">
        <f>S252</f>
        <v>#DIV/0!</v>
      </c>
      <c r="T264" s="369"/>
      <c r="U264" s="305" t="e">
        <f>-ROUND(S264*$C264/100,0)</f>
        <v>#DIV/0!</v>
      </c>
      <c r="V264" s="285"/>
      <c r="W264" s="286"/>
      <c r="X264" s="286"/>
      <c r="Y264" s="286"/>
      <c r="Z264" s="285"/>
      <c r="AA264" s="285"/>
      <c r="AB264" s="285"/>
      <c r="AC264" s="285"/>
      <c r="AD264" s="285"/>
      <c r="AE264" s="285"/>
      <c r="AF264" s="285"/>
      <c r="AG264" s="285"/>
      <c r="AH264" s="285"/>
      <c r="AI264" s="285"/>
      <c r="AJ264" s="285"/>
      <c r="AK264" s="285"/>
      <c r="AL264" s="285"/>
      <c r="AM264" s="285"/>
      <c r="AN264" s="285"/>
      <c r="AO264" s="285"/>
      <c r="AP264" s="285"/>
      <c r="AR264" s="309"/>
    </row>
    <row r="265" spans="1:44" hidden="1">
      <c r="A265" s="337" t="s">
        <v>189</v>
      </c>
      <c r="B265" s="337"/>
      <c r="C265" s="368">
        <v>0</v>
      </c>
      <c r="D265" s="384">
        <v>10.628</v>
      </c>
      <c r="E265" s="369" t="s">
        <v>144</v>
      </c>
      <c r="F265" s="305">
        <v>0</v>
      </c>
      <c r="G265" s="384">
        <v>10.878</v>
      </c>
      <c r="H265" s="369" t="s">
        <v>144</v>
      </c>
      <c r="I265" s="305">
        <v>0</v>
      </c>
      <c r="J265" s="305"/>
      <c r="K265" s="384" t="e">
        <f>K253</f>
        <v>#REF!</v>
      </c>
      <c r="L265" s="369" t="s">
        <v>144</v>
      </c>
      <c r="M265" s="305" t="e">
        <f>ROUND(K265*$C265/100*K260,0)</f>
        <v>#REF!</v>
      </c>
      <c r="N265" s="305"/>
      <c r="O265" s="384" t="e">
        <f>O253</f>
        <v>#DIV/0!</v>
      </c>
      <c r="P265" s="369" t="s">
        <v>144</v>
      </c>
      <c r="Q265" s="305" t="e">
        <f>ROUND(O265*$C265/100*O260,0)</f>
        <v>#DIV/0!</v>
      </c>
      <c r="R265" s="305"/>
      <c r="S265" s="384" t="e">
        <f>S253</f>
        <v>#DIV/0!</v>
      </c>
      <c r="T265" s="369" t="s">
        <v>144</v>
      </c>
      <c r="U265" s="305" t="e">
        <f>ROUND(S265*$C265/100*S260,0)</f>
        <v>#DIV/0!</v>
      </c>
      <c r="V265" s="285"/>
      <c r="W265" s="286"/>
      <c r="X265" s="286"/>
      <c r="Y265" s="286"/>
      <c r="Z265" s="285"/>
      <c r="AA265" s="285"/>
      <c r="AB265" s="285"/>
      <c r="AC265" s="285"/>
      <c r="AD265" s="285"/>
      <c r="AE265" s="285"/>
      <c r="AF265" s="285"/>
      <c r="AG265" s="285"/>
      <c r="AH265" s="285"/>
      <c r="AI265" s="285"/>
      <c r="AJ265" s="285"/>
      <c r="AK265" s="285"/>
      <c r="AL265" s="285"/>
      <c r="AM265" s="285"/>
      <c r="AN265" s="285"/>
      <c r="AO265" s="285"/>
      <c r="AP265" s="285"/>
      <c r="AR265" s="309"/>
    </row>
    <row r="266" spans="1:44" hidden="1">
      <c r="A266" s="337" t="s">
        <v>177</v>
      </c>
      <c r="B266" s="337"/>
      <c r="C266" s="368">
        <v>0</v>
      </c>
      <c r="D266" s="384">
        <v>7.3410000000000002</v>
      </c>
      <c r="E266" s="369" t="s">
        <v>144</v>
      </c>
      <c r="F266" s="305">
        <v>0</v>
      </c>
      <c r="G266" s="384">
        <v>7.5140000000000002</v>
      </c>
      <c r="H266" s="369" t="s">
        <v>144</v>
      </c>
      <c r="I266" s="305">
        <v>0</v>
      </c>
      <c r="J266" s="305"/>
      <c r="K266" s="384" t="e">
        <f>K254</f>
        <v>#REF!</v>
      </c>
      <c r="L266" s="369" t="s">
        <v>144</v>
      </c>
      <c r="M266" s="305" t="e">
        <f>ROUND(K266*$C266/100*K260,0)</f>
        <v>#REF!</v>
      </c>
      <c r="N266" s="305"/>
      <c r="O266" s="384" t="e">
        <f>O254</f>
        <v>#DIV/0!</v>
      </c>
      <c r="P266" s="369" t="s">
        <v>144</v>
      </c>
      <c r="Q266" s="305" t="e">
        <f>ROUND(O266*$C266/100*O260,0)</f>
        <v>#DIV/0!</v>
      </c>
      <c r="R266" s="305"/>
      <c r="S266" s="384" t="e">
        <f>S254</f>
        <v>#DIV/0!</v>
      </c>
      <c r="T266" s="369" t="s">
        <v>144</v>
      </c>
      <c r="U266" s="305" t="e">
        <f>ROUND(S266*$C266/100*S260,0)</f>
        <v>#DIV/0!</v>
      </c>
      <c r="V266" s="285"/>
      <c r="W266" s="286"/>
      <c r="X266" s="286"/>
      <c r="Y266" s="286"/>
      <c r="Z266" s="285"/>
      <c r="AA266" s="285"/>
      <c r="AB266" s="285"/>
      <c r="AC266" s="285"/>
      <c r="AD266" s="285"/>
      <c r="AE266" s="285"/>
      <c r="AF266" s="285"/>
      <c r="AG266" s="285"/>
      <c r="AH266" s="285"/>
      <c r="AI266" s="285"/>
      <c r="AJ266" s="285"/>
      <c r="AK266" s="285"/>
      <c r="AL266" s="285"/>
      <c r="AM266" s="285"/>
      <c r="AN266" s="285"/>
      <c r="AO266" s="285"/>
      <c r="AP266" s="285"/>
      <c r="AR266" s="309"/>
    </row>
    <row r="267" spans="1:44" hidden="1">
      <c r="A267" s="337" t="s">
        <v>178</v>
      </c>
      <c r="B267" s="337"/>
      <c r="C267" s="368">
        <v>0</v>
      </c>
      <c r="D267" s="384">
        <v>6.3240000000000007</v>
      </c>
      <c r="E267" s="369" t="s">
        <v>144</v>
      </c>
      <c r="F267" s="305">
        <v>0</v>
      </c>
      <c r="G267" s="384">
        <v>6.4720000000000004</v>
      </c>
      <c r="H267" s="369" t="s">
        <v>144</v>
      </c>
      <c r="I267" s="305">
        <v>0</v>
      </c>
      <c r="J267" s="305"/>
      <c r="K267" s="384" t="e">
        <f>K255</f>
        <v>#REF!</v>
      </c>
      <c r="L267" s="369" t="s">
        <v>144</v>
      </c>
      <c r="M267" s="305" t="e">
        <f>ROUND(K267*$C267/100*K260,0)</f>
        <v>#REF!</v>
      </c>
      <c r="N267" s="305"/>
      <c r="O267" s="384" t="e">
        <f>O255</f>
        <v>#DIV/0!</v>
      </c>
      <c r="P267" s="369" t="s">
        <v>144</v>
      </c>
      <c r="Q267" s="305" t="e">
        <f>ROUND(O267*$C267/100*O260,0)</f>
        <v>#DIV/0!</v>
      </c>
      <c r="R267" s="305"/>
      <c r="S267" s="384" t="e">
        <f>S255</f>
        <v>#DIV/0!</v>
      </c>
      <c r="T267" s="369" t="s">
        <v>144</v>
      </c>
      <c r="U267" s="305" t="e">
        <f>ROUND(S267*$C267/100*S260,0)</f>
        <v>#DIV/0!</v>
      </c>
      <c r="V267" s="285"/>
      <c r="W267" s="286"/>
      <c r="X267" s="286"/>
      <c r="Y267" s="286"/>
      <c r="Z267" s="285"/>
      <c r="AA267" s="285"/>
      <c r="AB267" s="285"/>
      <c r="AC267" s="285"/>
      <c r="AD267" s="285"/>
      <c r="AE267" s="285"/>
      <c r="AF267" s="285"/>
      <c r="AG267" s="285"/>
      <c r="AH267" s="285"/>
      <c r="AI267" s="285"/>
      <c r="AJ267" s="285"/>
      <c r="AK267" s="285"/>
      <c r="AL267" s="285"/>
      <c r="AM267" s="285"/>
      <c r="AN267" s="285"/>
      <c r="AO267" s="285"/>
      <c r="AP267" s="285"/>
      <c r="AR267" s="309"/>
    </row>
    <row r="268" spans="1:44" hidden="1">
      <c r="A268" s="337" t="s">
        <v>179</v>
      </c>
      <c r="B268" s="337"/>
      <c r="C268" s="368">
        <v>0</v>
      </c>
      <c r="D268" s="385">
        <v>57</v>
      </c>
      <c r="E268" s="369" t="s">
        <v>144</v>
      </c>
      <c r="F268" s="305">
        <v>0</v>
      </c>
      <c r="G268" s="385">
        <v>58</v>
      </c>
      <c r="H268" s="369" t="s">
        <v>144</v>
      </c>
      <c r="I268" s="305">
        <v>0</v>
      </c>
      <c r="J268" s="305"/>
      <c r="K268" s="385" t="str">
        <f>K256</f>
        <v xml:space="preserve"> </v>
      </c>
      <c r="L268" s="369" t="s">
        <v>144</v>
      </c>
      <c r="M268" s="305" t="e">
        <f>ROUND(K268*$C268/100*K260,0)</f>
        <v>#VALUE!</v>
      </c>
      <c r="N268" s="305"/>
      <c r="O268" s="385" t="e">
        <f>O256</f>
        <v>#DIV/0!</v>
      </c>
      <c r="P268" s="369" t="s">
        <v>144</v>
      </c>
      <c r="Q268" s="305" t="e">
        <f>ROUND(O268*$C268/100*O260,0)</f>
        <v>#DIV/0!</v>
      </c>
      <c r="R268" s="305"/>
      <c r="S268" s="385" t="e">
        <f>S256</f>
        <v>#DIV/0!</v>
      </c>
      <c r="T268" s="369" t="s">
        <v>144</v>
      </c>
      <c r="U268" s="305" t="e">
        <f>ROUND(S268*$C268/100*S260,0)</f>
        <v>#DIV/0!</v>
      </c>
      <c r="V268" s="285"/>
      <c r="W268" s="286"/>
      <c r="X268" s="286"/>
      <c r="Y268" s="286"/>
      <c r="Z268" s="285"/>
      <c r="AA268" s="285"/>
      <c r="AB268" s="285"/>
      <c r="AC268" s="285"/>
      <c r="AD268" s="285"/>
      <c r="AE268" s="285"/>
      <c r="AF268" s="285"/>
      <c r="AG268" s="285"/>
      <c r="AH268" s="285"/>
      <c r="AI268" s="285"/>
      <c r="AJ268" s="285"/>
      <c r="AK268" s="285"/>
      <c r="AL268" s="285"/>
      <c r="AM268" s="285"/>
      <c r="AN268" s="285"/>
      <c r="AO268" s="285"/>
      <c r="AP268" s="285"/>
      <c r="AR268" s="309"/>
    </row>
    <row r="269" spans="1:44" hidden="1">
      <c r="A269" s="337" t="s">
        <v>190</v>
      </c>
      <c r="B269" s="337"/>
      <c r="C269" s="368">
        <v>0</v>
      </c>
      <c r="D269" s="386">
        <v>60</v>
      </c>
      <c r="E269" s="369"/>
      <c r="F269" s="305">
        <v>0</v>
      </c>
      <c r="G269" s="386">
        <v>60</v>
      </c>
      <c r="H269" s="369"/>
      <c r="I269" s="305">
        <v>0</v>
      </c>
      <c r="J269" s="305"/>
      <c r="K269" s="386" t="str">
        <f>$K$198</f>
        <v xml:space="preserve"> </v>
      </c>
      <c r="L269" s="369"/>
      <c r="M269" s="305" t="e">
        <f>ROUND(K269*$C269,0)</f>
        <v>#VALUE!</v>
      </c>
      <c r="N269" s="305"/>
      <c r="O269" s="386" t="e">
        <f>$O$198</f>
        <v>#DIV/0!</v>
      </c>
      <c r="P269" s="369"/>
      <c r="Q269" s="305" t="e">
        <f>ROUND(O269*$C269,0)</f>
        <v>#DIV/0!</v>
      </c>
      <c r="R269" s="305"/>
      <c r="S269" s="386" t="e">
        <f>$S$198</f>
        <v>#DIV/0!</v>
      </c>
      <c r="T269" s="369"/>
      <c r="U269" s="305" t="e">
        <f>ROUND(S269*$C269,0)</f>
        <v>#DIV/0!</v>
      </c>
      <c r="V269" s="285"/>
      <c r="W269" s="286"/>
      <c r="X269" s="286"/>
      <c r="Y269" s="286"/>
      <c r="Z269" s="285"/>
      <c r="AA269" s="285"/>
      <c r="AB269" s="285"/>
      <c r="AC269" s="285"/>
      <c r="AD269" s="285"/>
      <c r="AE269" s="285"/>
      <c r="AF269" s="285"/>
      <c r="AG269" s="285"/>
      <c r="AH269" s="285"/>
      <c r="AI269" s="285"/>
      <c r="AJ269" s="285"/>
      <c r="AK269" s="285"/>
      <c r="AL269" s="285"/>
      <c r="AM269" s="285"/>
      <c r="AN269" s="285"/>
      <c r="AO269" s="285"/>
      <c r="AP269" s="285"/>
      <c r="AR269" s="309"/>
    </row>
    <row r="270" spans="1:44" hidden="1">
      <c r="A270" s="337" t="s">
        <v>191</v>
      </c>
      <c r="B270" s="337"/>
      <c r="C270" s="368">
        <v>0</v>
      </c>
      <c r="D270" s="387">
        <v>-30</v>
      </c>
      <c r="E270" s="369" t="s">
        <v>144</v>
      </c>
      <c r="F270" s="305">
        <v>0</v>
      </c>
      <c r="G270" s="387">
        <v>-30</v>
      </c>
      <c r="H270" s="369" t="s">
        <v>144</v>
      </c>
      <c r="I270" s="305">
        <v>0</v>
      </c>
      <c r="J270" s="305"/>
      <c r="K270" s="387">
        <f>$K$199</f>
        <v>-30</v>
      </c>
      <c r="L270" s="369" t="s">
        <v>144</v>
      </c>
      <c r="M270" s="305">
        <f>ROUND(K270*$C270/100,0)</f>
        <v>0</v>
      </c>
      <c r="N270" s="305"/>
      <c r="O270" s="387" t="str">
        <f>$O$199</f>
        <v xml:space="preserve"> </v>
      </c>
      <c r="P270" s="369" t="s">
        <v>144</v>
      </c>
      <c r="Q270" s="305" t="e">
        <f>ROUND(O270*$C270/100,0)</f>
        <v>#VALUE!</v>
      </c>
      <c r="R270" s="305"/>
      <c r="S270" s="387" t="str">
        <f>$S$199</f>
        <v xml:space="preserve"> </v>
      </c>
      <c r="T270" s="369" t="s">
        <v>144</v>
      </c>
      <c r="U270" s="305" t="e">
        <f>ROUND(S270*$C270/100,0)</f>
        <v>#VALUE!</v>
      </c>
      <c r="V270" s="285"/>
      <c r="W270" s="286"/>
      <c r="X270" s="286"/>
      <c r="Y270" s="286"/>
      <c r="Z270" s="285"/>
      <c r="AA270" s="285"/>
      <c r="AB270" s="285"/>
      <c r="AC270" s="285"/>
      <c r="AD270" s="285"/>
      <c r="AE270" s="285"/>
      <c r="AF270" s="285"/>
      <c r="AG270" s="285"/>
      <c r="AH270" s="285"/>
      <c r="AI270" s="285"/>
      <c r="AJ270" s="285"/>
      <c r="AK270" s="285"/>
      <c r="AL270" s="285"/>
      <c r="AM270" s="285"/>
      <c r="AN270" s="285"/>
      <c r="AO270" s="285"/>
      <c r="AP270" s="285"/>
      <c r="AR270" s="309"/>
    </row>
    <row r="271" spans="1:44" s="120" customFormat="1" hidden="1">
      <c r="A271" s="119" t="s">
        <v>180</v>
      </c>
      <c r="C271" s="121">
        <v>12838882.284157982</v>
      </c>
      <c r="D271" s="118">
        <v>0</v>
      </c>
      <c r="E271" s="122"/>
      <c r="F271" s="123"/>
      <c r="G271" s="314">
        <v>0</v>
      </c>
      <c r="H271" s="377" t="s">
        <v>144</v>
      </c>
      <c r="I271" s="123">
        <v>0</v>
      </c>
      <c r="J271" s="123"/>
      <c r="K271" s="314" t="str">
        <f>K183</f>
        <v xml:space="preserve"> </v>
      </c>
      <c r="L271" s="377" t="s">
        <v>144</v>
      </c>
      <c r="M271" s="123" t="e">
        <f>ROUND(K271*$C271/100*K260,0)</f>
        <v>#VALUE!</v>
      </c>
      <c r="N271" s="123"/>
      <c r="O271" s="314" t="str">
        <f>O183</f>
        <v xml:space="preserve"> </v>
      </c>
      <c r="P271" s="377" t="s">
        <v>144</v>
      </c>
      <c r="Q271" s="123" t="e">
        <f>ROUND(O271*$C271/100*O260,0)</f>
        <v>#VALUE!</v>
      </c>
      <c r="R271" s="123"/>
      <c r="S271" s="314">
        <f>S183</f>
        <v>0</v>
      </c>
      <c r="T271" s="377" t="s">
        <v>144</v>
      </c>
      <c r="U271" s="123">
        <f>ROUND(S271*$C271/100*S260,0)</f>
        <v>0</v>
      </c>
      <c r="V271" s="122"/>
      <c r="W271" s="311"/>
      <c r="X271" s="122"/>
      <c r="Y271" s="122"/>
      <c r="Z271" s="317"/>
      <c r="AA271" s="318"/>
      <c r="AF271" s="122"/>
      <c r="AG271" s="122"/>
      <c r="AH271" s="122"/>
      <c r="AI271" s="122"/>
      <c r="AJ271" s="122"/>
      <c r="AK271" s="122"/>
      <c r="AL271" s="122"/>
      <c r="AM271" s="122"/>
      <c r="AN271" s="122"/>
      <c r="AO271" s="122"/>
      <c r="AP271" s="122"/>
      <c r="AR271" s="124"/>
    </row>
    <row r="272" spans="1:44" s="120" customFormat="1" hidden="1">
      <c r="A272" s="119" t="s">
        <v>181</v>
      </c>
      <c r="C272" s="121">
        <v>6928716.389879657</v>
      </c>
      <c r="D272" s="118">
        <v>0</v>
      </c>
      <c r="E272" s="122"/>
      <c r="F272" s="123"/>
      <c r="G272" s="314">
        <v>0</v>
      </c>
      <c r="H272" s="377" t="s">
        <v>144</v>
      </c>
      <c r="I272" s="123">
        <v>0</v>
      </c>
      <c r="J272" s="123"/>
      <c r="K272" s="314" t="str">
        <f>K184</f>
        <v xml:space="preserve"> </v>
      </c>
      <c r="L272" s="377" t="s">
        <v>144</v>
      </c>
      <c r="M272" s="123" t="e">
        <f>ROUND(K272*$C272/100*K260,0)</f>
        <v>#VALUE!</v>
      </c>
      <c r="N272" s="123"/>
      <c r="O272" s="314" t="str">
        <f>O184</f>
        <v xml:space="preserve"> </v>
      </c>
      <c r="P272" s="377" t="s">
        <v>144</v>
      </c>
      <c r="Q272" s="123" t="e">
        <f>ROUND(O272*$C272/100*O260,0)</f>
        <v>#VALUE!</v>
      </c>
      <c r="R272" s="123"/>
      <c r="S272" s="314">
        <f>S184</f>
        <v>0</v>
      </c>
      <c r="T272" s="377" t="s">
        <v>144</v>
      </c>
      <c r="U272" s="123">
        <f>ROUND(S272*$C272/100*S260,0)</f>
        <v>0</v>
      </c>
      <c r="V272" s="122"/>
      <c r="W272" s="311"/>
      <c r="X272" s="122"/>
      <c r="Y272" s="122"/>
      <c r="Z272" s="317"/>
      <c r="AA272" s="318"/>
      <c r="AF272" s="122"/>
      <c r="AG272" s="122"/>
      <c r="AH272" s="122"/>
      <c r="AI272" s="122"/>
      <c r="AJ272" s="122"/>
      <c r="AK272" s="122"/>
      <c r="AL272" s="122"/>
      <c r="AM272" s="122"/>
      <c r="AN272" s="122"/>
      <c r="AO272" s="122"/>
      <c r="AP272" s="122"/>
      <c r="AR272" s="124"/>
    </row>
    <row r="273" spans="1:44" s="120" customFormat="1" hidden="1">
      <c r="A273" s="119" t="s">
        <v>182</v>
      </c>
      <c r="C273" s="121">
        <v>1198686.3021607364</v>
      </c>
      <c r="D273" s="118">
        <v>0</v>
      </c>
      <c r="E273" s="122"/>
      <c r="F273" s="123"/>
      <c r="G273" s="314">
        <v>0</v>
      </c>
      <c r="H273" s="377" t="s">
        <v>144</v>
      </c>
      <c r="I273" s="123">
        <v>0</v>
      </c>
      <c r="J273" s="123"/>
      <c r="K273" s="314" t="str">
        <f>K185</f>
        <v xml:space="preserve"> </v>
      </c>
      <c r="L273" s="377" t="s">
        <v>144</v>
      </c>
      <c r="M273" s="123" t="e">
        <f>ROUND(K273*$C273/100*K260,0)</f>
        <v>#VALUE!</v>
      </c>
      <c r="N273" s="123"/>
      <c r="O273" s="314" t="str">
        <f>O185</f>
        <v xml:space="preserve"> </v>
      </c>
      <c r="P273" s="377" t="s">
        <v>144</v>
      </c>
      <c r="Q273" s="123" t="e">
        <f>ROUND(O273*$C273/100*O260,0)</f>
        <v>#VALUE!</v>
      </c>
      <c r="R273" s="123"/>
      <c r="S273" s="314">
        <f>S185</f>
        <v>0</v>
      </c>
      <c r="T273" s="377" t="s">
        <v>144</v>
      </c>
      <c r="U273" s="123">
        <f>ROUND(S273*$C273/100*S260,0)</f>
        <v>0</v>
      </c>
      <c r="V273" s="122"/>
      <c r="W273" s="311"/>
      <c r="X273" s="122"/>
      <c r="Y273" s="122"/>
      <c r="Z273" s="317"/>
      <c r="AA273" s="318"/>
      <c r="AF273" s="122"/>
      <c r="AG273" s="122"/>
      <c r="AH273" s="122"/>
      <c r="AI273" s="122"/>
      <c r="AJ273" s="122"/>
      <c r="AK273" s="122"/>
      <c r="AL273" s="122"/>
      <c r="AM273" s="122"/>
      <c r="AN273" s="122"/>
      <c r="AO273" s="122"/>
      <c r="AP273" s="122"/>
      <c r="AR273" s="124"/>
    </row>
    <row r="274" spans="1:44" hidden="1">
      <c r="A274" s="337" t="s">
        <v>157</v>
      </c>
      <c r="B274" s="184"/>
      <c r="C274" s="368">
        <v>20966284.976198375</v>
      </c>
      <c r="D274" s="375"/>
      <c r="E274" s="369"/>
      <c r="F274" s="305">
        <v>2447470</v>
      </c>
      <c r="G274" s="375"/>
      <c r="H274" s="369"/>
      <c r="I274" s="305">
        <v>2505212</v>
      </c>
      <c r="J274" s="305"/>
      <c r="K274" s="375"/>
      <c r="L274" s="369"/>
      <c r="M274" s="305" t="e">
        <f>SUM(M248:M273)</f>
        <v>#REF!</v>
      </c>
      <c r="N274" s="305"/>
      <c r="O274" s="375"/>
      <c r="P274" s="369"/>
      <c r="Q274" s="305" t="e">
        <f>SUM(Q248:Q273)</f>
        <v>#VALUE!</v>
      </c>
      <c r="R274" s="305"/>
      <c r="S274" s="375"/>
      <c r="T274" s="369"/>
      <c r="U274" s="305" t="e">
        <f>SUM(U248:U273)</f>
        <v>#VALUE!</v>
      </c>
      <c r="V274" s="319"/>
      <c r="W274" s="286"/>
      <c r="X274" s="286"/>
      <c r="Y274" s="286"/>
      <c r="Z274" s="285"/>
      <c r="AA274" s="285"/>
      <c r="AB274" s="285"/>
      <c r="AC274" s="285"/>
      <c r="AD274" s="285"/>
      <c r="AE274" s="285"/>
      <c r="AF274" s="285"/>
      <c r="AG274" s="285"/>
      <c r="AH274" s="285"/>
      <c r="AI274" s="285"/>
      <c r="AJ274" s="285"/>
      <c r="AK274" s="285"/>
      <c r="AL274" s="285"/>
      <c r="AM274" s="285"/>
      <c r="AN274" s="285"/>
      <c r="AO274" s="285"/>
      <c r="AP274" s="285"/>
      <c r="AR274" s="309"/>
    </row>
    <row r="275" spans="1:44" hidden="1">
      <c r="A275" s="337" t="s">
        <v>128</v>
      </c>
      <c r="B275" s="337"/>
      <c r="C275" s="401">
        <v>278028.18415744783</v>
      </c>
      <c r="D275" s="325"/>
      <c r="E275" s="325"/>
      <c r="F275" s="391">
        <v>35708.181559390563</v>
      </c>
      <c r="G275" s="325"/>
      <c r="H275" s="325"/>
      <c r="I275" s="391">
        <v>35708.181559390563</v>
      </c>
      <c r="J275" s="370"/>
      <c r="K275" s="325"/>
      <c r="L275" s="325"/>
      <c r="M275" s="391" t="e">
        <f>M204/I204*I275</f>
        <v>#DIV/0!</v>
      </c>
      <c r="N275" s="370"/>
      <c r="O275" s="325"/>
      <c r="P275" s="325"/>
      <c r="Q275" s="391" t="e">
        <f>Q204/I204*I275</f>
        <v>#DIV/0!</v>
      </c>
      <c r="R275" s="370"/>
      <c r="S275" s="325"/>
      <c r="T275" s="325"/>
      <c r="U275" s="391" t="e">
        <f>U204/I204*I275</f>
        <v>#DIV/0!</v>
      </c>
      <c r="V275" s="341"/>
      <c r="W275" s="141"/>
      <c r="X275" s="286"/>
      <c r="Y275" s="286"/>
      <c r="Z275" s="285"/>
      <c r="AA275" s="285"/>
      <c r="AB275" s="285"/>
      <c r="AC275" s="285"/>
      <c r="AD275" s="285"/>
      <c r="AE275" s="285"/>
      <c r="AF275" s="285"/>
      <c r="AG275" s="285"/>
      <c r="AH275" s="285"/>
      <c r="AI275" s="285"/>
      <c r="AJ275" s="285"/>
      <c r="AK275" s="285"/>
      <c r="AL275" s="285"/>
      <c r="AM275" s="285"/>
      <c r="AN275" s="285"/>
      <c r="AO275" s="285"/>
      <c r="AP275" s="285"/>
      <c r="AR275" s="309"/>
    </row>
    <row r="276" spans="1:44" ht="16.5" hidden="1" thickBot="1">
      <c r="A276" s="337" t="s">
        <v>158</v>
      </c>
      <c r="B276" s="337"/>
      <c r="C276" s="359">
        <v>21244313.160355821</v>
      </c>
      <c r="D276" s="399"/>
      <c r="E276" s="393"/>
      <c r="F276" s="394">
        <v>2483178.1815593904</v>
      </c>
      <c r="G276" s="399"/>
      <c r="H276" s="393"/>
      <c r="I276" s="394">
        <v>2540920.1815593904</v>
      </c>
      <c r="J276" s="370"/>
      <c r="K276" s="399"/>
      <c r="L276" s="393"/>
      <c r="M276" s="394" t="e">
        <f>M274+M275</f>
        <v>#REF!</v>
      </c>
      <c r="N276" s="394"/>
      <c r="O276" s="399"/>
      <c r="P276" s="393"/>
      <c r="Q276" s="394" t="e">
        <f>Q274+Q275</f>
        <v>#VALUE!</v>
      </c>
      <c r="R276" s="394"/>
      <c r="S276" s="399"/>
      <c r="T276" s="393"/>
      <c r="U276" s="394" t="e">
        <f>U274+U275</f>
        <v>#VALUE!</v>
      </c>
      <c r="V276" s="342"/>
      <c r="W276" s="343"/>
      <c r="X276" s="286"/>
      <c r="Y276" s="286"/>
      <c r="Z276" s="285"/>
      <c r="AA276" s="285"/>
      <c r="AB276" s="285"/>
      <c r="AC276" s="285"/>
      <c r="AD276" s="285"/>
      <c r="AE276" s="285"/>
      <c r="AF276" s="285"/>
      <c r="AG276" s="285"/>
      <c r="AH276" s="285"/>
      <c r="AI276" s="285"/>
      <c r="AJ276" s="285"/>
      <c r="AK276" s="285"/>
      <c r="AL276" s="285"/>
      <c r="AM276" s="285"/>
      <c r="AN276" s="285"/>
      <c r="AO276" s="285"/>
      <c r="AP276" s="285"/>
      <c r="AR276" s="309"/>
    </row>
    <row r="277" spans="1:44" hidden="1">
      <c r="A277" s="337"/>
      <c r="B277" s="337"/>
      <c r="C277" s="345"/>
      <c r="D277" s="386"/>
      <c r="E277" s="337"/>
      <c r="F277" s="305"/>
      <c r="G277" s="386"/>
      <c r="H277" s="337"/>
      <c r="I277" s="305" t="s">
        <v>10</v>
      </c>
      <c r="J277" s="305"/>
      <c r="K277" s="386"/>
      <c r="L277" s="337"/>
      <c r="M277" s="305" t="s">
        <v>10</v>
      </c>
      <c r="N277" s="305"/>
      <c r="O277" s="386"/>
      <c r="P277" s="337"/>
      <c r="Q277" s="305" t="s">
        <v>10</v>
      </c>
      <c r="R277" s="305"/>
      <c r="S277" s="386"/>
      <c r="T277" s="337"/>
      <c r="U277" s="305" t="s">
        <v>10</v>
      </c>
      <c r="V277" s="285"/>
      <c r="W277" s="286"/>
      <c r="X277" s="286"/>
      <c r="Y277" s="286"/>
      <c r="Z277" s="285"/>
      <c r="AA277" s="285"/>
      <c r="AB277" s="285"/>
      <c r="AC277" s="285"/>
      <c r="AD277" s="285"/>
      <c r="AE277" s="285"/>
      <c r="AF277" s="285"/>
      <c r="AG277" s="285"/>
      <c r="AH277" s="285"/>
      <c r="AI277" s="285"/>
      <c r="AJ277" s="285"/>
      <c r="AK277" s="285"/>
      <c r="AL277" s="285"/>
      <c r="AM277" s="285"/>
      <c r="AN277" s="285"/>
      <c r="AO277" s="285"/>
      <c r="AP277" s="285"/>
      <c r="AR277" s="309"/>
    </row>
    <row r="278" spans="1:44" hidden="1">
      <c r="A278" s="337"/>
      <c r="B278" s="337"/>
      <c r="C278" s="345"/>
      <c r="D278" s="386"/>
      <c r="E278" s="337"/>
      <c r="F278" s="305"/>
      <c r="G278" s="386"/>
      <c r="H278" s="337"/>
      <c r="I278" s="305" t="s">
        <v>10</v>
      </c>
      <c r="J278" s="305"/>
      <c r="K278" s="386"/>
      <c r="L278" s="337"/>
      <c r="M278" s="305" t="s">
        <v>10</v>
      </c>
      <c r="N278" s="305"/>
      <c r="O278" s="386"/>
      <c r="P278" s="337"/>
      <c r="Q278" s="305" t="s">
        <v>10</v>
      </c>
      <c r="R278" s="305"/>
      <c r="S278" s="386"/>
      <c r="T278" s="337"/>
      <c r="U278" s="305" t="s">
        <v>10</v>
      </c>
      <c r="V278" s="285"/>
      <c r="W278" s="286"/>
      <c r="X278" s="286"/>
      <c r="Y278" s="286"/>
      <c r="Z278" s="285"/>
      <c r="AA278" s="285"/>
      <c r="AB278" s="285"/>
      <c r="AC278" s="285"/>
      <c r="AD278" s="285"/>
      <c r="AE278" s="285"/>
      <c r="AF278" s="285"/>
      <c r="AG278" s="285"/>
      <c r="AH278" s="285"/>
      <c r="AI278" s="285"/>
      <c r="AJ278" s="285"/>
      <c r="AK278" s="285"/>
      <c r="AL278" s="285"/>
      <c r="AM278" s="285"/>
      <c r="AN278" s="285"/>
      <c r="AO278" s="285"/>
      <c r="AP278" s="285"/>
      <c r="AR278" s="309"/>
    </row>
    <row r="279" spans="1:44" hidden="1">
      <c r="A279" s="344" t="s">
        <v>165</v>
      </c>
      <c r="B279" s="337"/>
      <c r="C279" s="337"/>
      <c r="D279" s="305"/>
      <c r="E279" s="337"/>
      <c r="F279" s="337"/>
      <c r="G279" s="305"/>
      <c r="H279" s="337"/>
      <c r="I279" s="337"/>
      <c r="J279" s="337"/>
      <c r="K279" s="305"/>
      <c r="L279" s="337"/>
      <c r="M279" s="337"/>
      <c r="N279" s="337"/>
      <c r="O279" s="305"/>
      <c r="P279" s="337"/>
      <c r="Q279" s="337"/>
      <c r="R279" s="337"/>
      <c r="S279" s="305"/>
      <c r="T279" s="337"/>
      <c r="U279" s="337"/>
      <c r="V279" s="285"/>
      <c r="W279" s="286"/>
      <c r="X279" s="286"/>
      <c r="Y279" s="286"/>
      <c r="Z279" s="285"/>
      <c r="AA279" s="285"/>
      <c r="AB279" s="285"/>
      <c r="AC279" s="285"/>
      <c r="AD279" s="285"/>
      <c r="AE279" s="285"/>
      <c r="AF279" s="285"/>
      <c r="AG279" s="285"/>
      <c r="AH279" s="285"/>
      <c r="AI279" s="285"/>
      <c r="AJ279" s="285"/>
      <c r="AK279" s="285"/>
      <c r="AL279" s="285"/>
      <c r="AM279" s="285"/>
      <c r="AN279" s="285"/>
      <c r="AO279" s="285"/>
      <c r="AP279" s="285"/>
      <c r="AR279" s="309"/>
    </row>
    <row r="280" spans="1:44" hidden="1">
      <c r="A280" s="337" t="s">
        <v>195</v>
      </c>
      <c r="B280" s="337"/>
      <c r="C280" s="337"/>
      <c r="D280" s="305"/>
      <c r="E280" s="337"/>
      <c r="F280" s="337"/>
      <c r="G280" s="305"/>
      <c r="H280" s="337"/>
      <c r="I280" s="337"/>
      <c r="J280" s="337"/>
      <c r="K280" s="305"/>
      <c r="L280" s="337"/>
      <c r="M280" s="337"/>
      <c r="N280" s="337"/>
      <c r="O280" s="305"/>
      <c r="P280" s="337"/>
      <c r="Q280" s="337"/>
      <c r="R280" s="337"/>
      <c r="S280" s="305"/>
      <c r="T280" s="337"/>
      <c r="U280" s="337"/>
      <c r="V280" s="285"/>
      <c r="W280" s="286"/>
      <c r="X280" s="286"/>
      <c r="Y280" s="286"/>
      <c r="Z280" s="285"/>
      <c r="AA280" s="285"/>
      <c r="AB280" s="285"/>
      <c r="AC280" s="285"/>
      <c r="AD280" s="285"/>
      <c r="AE280" s="285"/>
      <c r="AF280" s="285"/>
      <c r="AG280" s="285"/>
      <c r="AH280" s="285"/>
      <c r="AI280" s="285"/>
      <c r="AJ280" s="285"/>
      <c r="AK280" s="285"/>
      <c r="AL280" s="285"/>
      <c r="AM280" s="285"/>
      <c r="AN280" s="285"/>
      <c r="AO280" s="285"/>
      <c r="AP280" s="285"/>
      <c r="AR280" s="309"/>
    </row>
    <row r="281" spans="1:44" hidden="1">
      <c r="A281" s="365" t="s">
        <v>196</v>
      </c>
      <c r="B281" s="337"/>
      <c r="C281" s="345"/>
      <c r="D281" s="305"/>
      <c r="E281" s="337"/>
      <c r="F281" s="337"/>
      <c r="G281" s="305"/>
      <c r="H281" s="337"/>
      <c r="I281" s="337"/>
      <c r="J281" s="337"/>
      <c r="K281" s="305"/>
      <c r="L281" s="337"/>
      <c r="M281" s="337"/>
      <c r="N281" s="337"/>
      <c r="O281" s="305"/>
      <c r="P281" s="337"/>
      <c r="Q281" s="337"/>
      <c r="R281" s="337"/>
      <c r="S281" s="305"/>
      <c r="T281" s="337"/>
      <c r="U281" s="337"/>
      <c r="V281" s="285"/>
      <c r="W281" s="286"/>
      <c r="X281" s="286"/>
      <c r="Y281" s="286"/>
      <c r="Z281" s="285"/>
      <c r="AA281" s="285"/>
      <c r="AB281" s="285"/>
      <c r="AC281" s="285"/>
      <c r="AD281" s="285"/>
      <c r="AE281" s="285"/>
      <c r="AF281" s="285"/>
      <c r="AG281" s="285"/>
      <c r="AH281" s="285"/>
      <c r="AI281" s="285"/>
      <c r="AJ281" s="285"/>
      <c r="AK281" s="285"/>
      <c r="AL281" s="285"/>
      <c r="AM281" s="285"/>
      <c r="AN281" s="285"/>
      <c r="AO281" s="285"/>
      <c r="AP281" s="285"/>
      <c r="AR281" s="309"/>
    </row>
    <row r="282" spans="1:44" hidden="1">
      <c r="A282" s="337" t="s">
        <v>173</v>
      </c>
      <c r="B282" s="337"/>
      <c r="C282" s="368"/>
      <c r="D282" s="305"/>
      <c r="E282" s="337"/>
      <c r="F282" s="337"/>
      <c r="G282" s="305"/>
      <c r="H282" s="337"/>
      <c r="I282" s="337"/>
      <c r="J282" s="337"/>
      <c r="K282" s="305"/>
      <c r="L282" s="337"/>
      <c r="M282" s="337"/>
      <c r="N282" s="337"/>
      <c r="O282" s="305"/>
      <c r="P282" s="337"/>
      <c r="Q282" s="337"/>
      <c r="R282" s="337"/>
      <c r="S282" s="305"/>
      <c r="T282" s="337"/>
      <c r="U282" s="337"/>
      <c r="V282" s="285"/>
      <c r="W282" s="286"/>
      <c r="X282" s="286"/>
      <c r="Y282" s="286"/>
      <c r="Z282" s="285"/>
      <c r="AA282" s="285"/>
      <c r="AB282" s="285"/>
      <c r="AC282" s="285"/>
      <c r="AD282" s="285"/>
      <c r="AE282" s="285"/>
      <c r="AF282" s="285"/>
      <c r="AG282" s="285"/>
      <c r="AH282" s="285"/>
      <c r="AI282" s="285"/>
      <c r="AJ282" s="285"/>
      <c r="AK282" s="285"/>
      <c r="AL282" s="285"/>
      <c r="AM282" s="285"/>
      <c r="AN282" s="285"/>
      <c r="AO282" s="285"/>
      <c r="AP282" s="285"/>
      <c r="AR282" s="309"/>
    </row>
    <row r="283" spans="1:44" hidden="1">
      <c r="A283" s="337" t="s">
        <v>170</v>
      </c>
      <c r="B283" s="337"/>
      <c r="C283" s="368">
        <v>121803.19999998537</v>
      </c>
      <c r="D283" s="348">
        <v>9.76</v>
      </c>
      <c r="E283" s="369"/>
      <c r="F283" s="305">
        <v>1188799</v>
      </c>
      <c r="G283" s="348">
        <v>9.99</v>
      </c>
      <c r="H283" s="369"/>
      <c r="I283" s="305">
        <v>1216814</v>
      </c>
      <c r="J283" s="305"/>
      <c r="K283" s="348">
        <f>$K$173</f>
        <v>9.76</v>
      </c>
      <c r="L283" s="369"/>
      <c r="M283" s="305">
        <f>ROUND(K283*$C283,0)</f>
        <v>1188799</v>
      </c>
      <c r="N283" s="305"/>
      <c r="O283" s="348" t="str">
        <f>$O$173</f>
        <v xml:space="preserve"> </v>
      </c>
      <c r="P283" s="369"/>
      <c r="Q283" s="305" t="e">
        <f>ROUND(O283*$C283,0)</f>
        <v>#VALUE!</v>
      </c>
      <c r="R283" s="305"/>
      <c r="S283" s="348" t="str">
        <f>$S$173</f>
        <v xml:space="preserve"> </v>
      </c>
      <c r="T283" s="369"/>
      <c r="U283" s="305" t="e">
        <f>ROUND(S283*$C283,0)</f>
        <v>#VALUE!</v>
      </c>
      <c r="V283" s="285"/>
      <c r="W283" s="286"/>
      <c r="X283" s="286"/>
      <c r="Y283" s="286"/>
      <c r="Z283" s="285"/>
      <c r="AA283" s="285"/>
      <c r="AB283" s="285"/>
      <c r="AC283" s="285"/>
      <c r="AD283" s="285"/>
      <c r="AE283" s="285"/>
      <c r="AF283" s="285"/>
      <c r="AG283" s="285"/>
      <c r="AH283" s="285"/>
      <c r="AI283" s="285"/>
      <c r="AJ283" s="285"/>
      <c r="AK283" s="285"/>
      <c r="AL283" s="285"/>
      <c r="AM283" s="285"/>
      <c r="AN283" s="285"/>
      <c r="AO283" s="285"/>
      <c r="AP283" s="285"/>
      <c r="AR283" s="309"/>
    </row>
    <row r="284" spans="1:44" hidden="1">
      <c r="A284" s="337" t="s">
        <v>171</v>
      </c>
      <c r="B284" s="337"/>
      <c r="C284" s="368">
        <v>58310.700000000717</v>
      </c>
      <c r="D284" s="348">
        <v>14.54</v>
      </c>
      <c r="E284" s="371"/>
      <c r="F284" s="305">
        <v>847838</v>
      </c>
      <c r="G284" s="348">
        <v>14.89</v>
      </c>
      <c r="H284" s="371"/>
      <c r="I284" s="305">
        <v>868246</v>
      </c>
      <c r="J284" s="305"/>
      <c r="K284" s="348">
        <f>$K$174</f>
        <v>14.54</v>
      </c>
      <c r="L284" s="371"/>
      <c r="M284" s="305">
        <f>ROUND(K284*$C284,0)</f>
        <v>847838</v>
      </c>
      <c r="N284" s="305"/>
      <c r="O284" s="348" t="str">
        <f>$O$174</f>
        <v xml:space="preserve"> </v>
      </c>
      <c r="P284" s="371"/>
      <c r="Q284" s="305" t="e">
        <f>ROUND(O284*$C284,0)</f>
        <v>#VALUE!</v>
      </c>
      <c r="R284" s="305"/>
      <c r="S284" s="348" t="str">
        <f>$S$174</f>
        <v xml:space="preserve"> </v>
      </c>
      <c r="T284" s="371"/>
      <c r="U284" s="305" t="e">
        <f>ROUND(S284*$C284,0)</f>
        <v>#VALUE!</v>
      </c>
      <c r="V284" s="285"/>
      <c r="W284" s="286"/>
      <c r="X284" s="286"/>
      <c r="Y284" s="286"/>
      <c r="Z284" s="285"/>
      <c r="AA284" s="285"/>
      <c r="AB284" s="285"/>
      <c r="AC284" s="285"/>
      <c r="AD284" s="285"/>
      <c r="AE284" s="285"/>
      <c r="AF284" s="285"/>
      <c r="AG284" s="285"/>
      <c r="AH284" s="285"/>
      <c r="AI284" s="285"/>
      <c r="AJ284" s="285"/>
      <c r="AK284" s="285"/>
      <c r="AL284" s="285"/>
      <c r="AM284" s="285"/>
      <c r="AN284" s="285"/>
      <c r="AO284" s="285"/>
      <c r="AP284" s="285"/>
      <c r="AR284" s="309"/>
    </row>
    <row r="285" spans="1:44" hidden="1">
      <c r="A285" s="337" t="s">
        <v>172</v>
      </c>
      <c r="B285" s="337"/>
      <c r="C285" s="368">
        <v>966505</v>
      </c>
      <c r="D285" s="348">
        <v>1.02</v>
      </c>
      <c r="E285" s="371"/>
      <c r="F285" s="305">
        <v>985835</v>
      </c>
      <c r="G285" s="348">
        <v>1.04</v>
      </c>
      <c r="H285" s="371"/>
      <c r="I285" s="305">
        <v>1005165</v>
      </c>
      <c r="J285" s="305"/>
      <c r="K285" s="348">
        <f>$K$175</f>
        <v>1.02</v>
      </c>
      <c r="L285" s="371"/>
      <c r="M285" s="305">
        <f>ROUND(K285*$C285,0)</f>
        <v>985835</v>
      </c>
      <c r="N285" s="305"/>
      <c r="O285" s="348" t="str">
        <f>$O$175</f>
        <v xml:space="preserve"> </v>
      </c>
      <c r="P285" s="371"/>
      <c r="Q285" s="305" t="e">
        <f>ROUND(O285*$C285,0)</f>
        <v>#VALUE!</v>
      </c>
      <c r="R285" s="305"/>
      <c r="S285" s="348" t="str">
        <f>$S$175</f>
        <v xml:space="preserve"> </v>
      </c>
      <c r="T285" s="371"/>
      <c r="U285" s="305" t="e">
        <f>ROUND(S285*$C285,0)</f>
        <v>#VALUE!</v>
      </c>
      <c r="V285" s="285"/>
      <c r="W285" s="286"/>
      <c r="X285" s="286"/>
      <c r="Y285" s="286"/>
      <c r="Z285" s="285"/>
      <c r="AA285" s="285"/>
      <c r="AB285" s="285"/>
      <c r="AC285" s="285"/>
      <c r="AD285" s="285"/>
      <c r="AE285" s="285"/>
      <c r="AF285" s="285"/>
      <c r="AG285" s="285"/>
      <c r="AH285" s="285"/>
      <c r="AI285" s="285"/>
      <c r="AJ285" s="285"/>
      <c r="AK285" s="285"/>
      <c r="AL285" s="285"/>
      <c r="AM285" s="285"/>
      <c r="AN285" s="285"/>
      <c r="AO285" s="285"/>
      <c r="AP285" s="285"/>
      <c r="AR285" s="309"/>
    </row>
    <row r="286" spans="1:44" hidden="1">
      <c r="A286" s="337" t="s">
        <v>174</v>
      </c>
      <c r="B286" s="337"/>
      <c r="C286" s="368">
        <v>180113.89999998608</v>
      </c>
      <c r="D286" s="348"/>
      <c r="E286" s="369"/>
      <c r="F286" s="305"/>
      <c r="G286" s="348"/>
      <c r="H286" s="369"/>
      <c r="I286" s="305"/>
      <c r="J286" s="305"/>
      <c r="K286" s="348"/>
      <c r="L286" s="369"/>
      <c r="M286" s="305"/>
      <c r="N286" s="305"/>
      <c r="O286" s="348"/>
      <c r="P286" s="369"/>
      <c r="Q286" s="305"/>
      <c r="R286" s="305"/>
      <c r="S286" s="348"/>
      <c r="T286" s="369"/>
      <c r="U286" s="305"/>
      <c r="V286" s="285"/>
      <c r="W286" s="286"/>
      <c r="X286" s="286"/>
      <c r="Y286" s="286"/>
      <c r="Z286" s="285"/>
      <c r="AA286" s="285"/>
      <c r="AB286" s="285"/>
      <c r="AC286" s="285"/>
      <c r="AD286" s="285"/>
      <c r="AE286" s="285"/>
      <c r="AF286" s="285"/>
      <c r="AG286" s="285"/>
      <c r="AH286" s="285"/>
      <c r="AI286" s="285"/>
      <c r="AJ286" s="285"/>
      <c r="AK286" s="285"/>
      <c r="AL286" s="285"/>
      <c r="AM286" s="285"/>
      <c r="AN286" s="285"/>
      <c r="AO286" s="285"/>
      <c r="AP286" s="285"/>
      <c r="AR286" s="309"/>
    </row>
    <row r="287" spans="1:44" hidden="1">
      <c r="A287" s="337" t="s">
        <v>175</v>
      </c>
      <c r="B287" s="337"/>
      <c r="C287" s="368">
        <v>782383</v>
      </c>
      <c r="D287" s="386">
        <v>3.7</v>
      </c>
      <c r="E287" s="369"/>
      <c r="F287" s="305">
        <v>2894817</v>
      </c>
      <c r="G287" s="386">
        <v>3.8</v>
      </c>
      <c r="H287" s="369"/>
      <c r="I287" s="305">
        <v>2973055</v>
      </c>
      <c r="J287" s="305"/>
      <c r="K287" s="386" t="e">
        <f>$K$178</f>
        <v>#REF!</v>
      </c>
      <c r="L287" s="369"/>
      <c r="M287" s="305" t="e">
        <f>ROUND(K287*$C287,0)</f>
        <v>#REF!</v>
      </c>
      <c r="N287" s="305"/>
      <c r="O287" s="386" t="e">
        <f>$O$178</f>
        <v>#DIV/0!</v>
      </c>
      <c r="P287" s="369"/>
      <c r="Q287" s="305" t="e">
        <f>ROUND(O287*$C287,0)</f>
        <v>#DIV/0!</v>
      </c>
      <c r="R287" s="305"/>
      <c r="S287" s="386" t="e">
        <f>$S$178</f>
        <v>#DIV/0!</v>
      </c>
      <c r="T287" s="369"/>
      <c r="U287" s="305" t="e">
        <f>ROUND(S287*$C287,0)</f>
        <v>#DIV/0!</v>
      </c>
      <c r="V287" s="285"/>
      <c r="W287" s="286"/>
      <c r="X287" s="286"/>
      <c r="Y287" s="286"/>
      <c r="Z287" s="285"/>
      <c r="AA287" s="285"/>
      <c r="AB287" s="285"/>
      <c r="AC287" s="285"/>
      <c r="AD287" s="285"/>
      <c r="AE287" s="285"/>
      <c r="AF287" s="285"/>
      <c r="AG287" s="285"/>
      <c r="AH287" s="285"/>
      <c r="AI287" s="285"/>
      <c r="AJ287" s="285"/>
      <c r="AK287" s="285"/>
      <c r="AL287" s="285"/>
      <c r="AM287" s="285"/>
      <c r="AN287" s="285"/>
      <c r="AO287" s="285"/>
      <c r="AP287" s="285"/>
      <c r="AR287" s="309"/>
    </row>
    <row r="288" spans="1:44" hidden="1">
      <c r="A288" s="337" t="s">
        <v>176</v>
      </c>
      <c r="B288" s="368"/>
      <c r="C288" s="368">
        <v>113594338.50038823</v>
      </c>
      <c r="D288" s="350">
        <v>10.628</v>
      </c>
      <c r="E288" s="369" t="s">
        <v>144</v>
      </c>
      <c r="F288" s="305">
        <v>12072806</v>
      </c>
      <c r="G288" s="350">
        <v>10.878</v>
      </c>
      <c r="H288" s="369" t="s">
        <v>144</v>
      </c>
      <c r="I288" s="305">
        <v>12356792</v>
      </c>
      <c r="J288" s="305"/>
      <c r="K288" s="350" t="e">
        <f>$K$179</f>
        <v>#REF!</v>
      </c>
      <c r="L288" s="369" t="s">
        <v>144</v>
      </c>
      <c r="M288" s="305" t="e">
        <f>ROUND(K288*$C288/100,0)</f>
        <v>#REF!</v>
      </c>
      <c r="N288" s="305"/>
      <c r="O288" s="350" t="e">
        <f>$O$179</f>
        <v>#DIV/0!</v>
      </c>
      <c r="P288" s="369" t="s">
        <v>144</v>
      </c>
      <c r="Q288" s="305" t="e">
        <f>ROUND(O288*$C288/100,0)</f>
        <v>#DIV/0!</v>
      </c>
      <c r="R288" s="305"/>
      <c r="S288" s="350" t="e">
        <f>$S$179</f>
        <v>#DIV/0!</v>
      </c>
      <c r="T288" s="369" t="s">
        <v>144</v>
      </c>
      <c r="U288" s="305" t="e">
        <f>ROUND(S288*$C288/100,0)</f>
        <v>#DIV/0!</v>
      </c>
      <c r="V288" s="311"/>
      <c r="W288" s="286"/>
      <c r="X288" s="286"/>
      <c r="Y288" s="286"/>
      <c r="Z288" s="285"/>
      <c r="AA288" s="285"/>
      <c r="AB288" s="285"/>
      <c r="AC288" s="285"/>
      <c r="AD288" s="285"/>
      <c r="AE288" s="285"/>
      <c r="AF288" s="285"/>
      <c r="AG288" s="285"/>
      <c r="AH288" s="285"/>
      <c r="AI288" s="285"/>
      <c r="AJ288" s="285"/>
      <c r="AK288" s="285"/>
      <c r="AL288" s="285"/>
      <c r="AM288" s="285"/>
      <c r="AN288" s="285"/>
      <c r="AO288" s="285"/>
      <c r="AP288" s="285"/>
      <c r="AR288" s="309"/>
    </row>
    <row r="289" spans="1:44" hidden="1">
      <c r="A289" s="337" t="s">
        <v>177</v>
      </c>
      <c r="B289" s="368"/>
      <c r="C289" s="368">
        <v>264972441.64191934</v>
      </c>
      <c r="D289" s="350">
        <v>7.3410000000000002</v>
      </c>
      <c r="E289" s="369" t="s">
        <v>144</v>
      </c>
      <c r="F289" s="305">
        <v>19451627</v>
      </c>
      <c r="G289" s="350">
        <v>7.5140000000000002</v>
      </c>
      <c r="H289" s="369" t="s">
        <v>144</v>
      </c>
      <c r="I289" s="305">
        <v>19910029</v>
      </c>
      <c r="J289" s="305"/>
      <c r="K289" s="350" t="e">
        <f>$K$180</f>
        <v>#REF!</v>
      </c>
      <c r="L289" s="369" t="s">
        <v>144</v>
      </c>
      <c r="M289" s="305" t="e">
        <f>ROUND(K289*$C289/100,0)</f>
        <v>#REF!</v>
      </c>
      <c r="N289" s="305"/>
      <c r="O289" s="350" t="e">
        <f>$O$180</f>
        <v>#DIV/0!</v>
      </c>
      <c r="P289" s="369" t="s">
        <v>144</v>
      </c>
      <c r="Q289" s="305" t="e">
        <f>ROUND(O289*$C289/100,0)</f>
        <v>#DIV/0!</v>
      </c>
      <c r="R289" s="305"/>
      <c r="S289" s="350" t="e">
        <f>$S$180</f>
        <v>#DIV/0!</v>
      </c>
      <c r="T289" s="369" t="s">
        <v>144</v>
      </c>
      <c r="U289" s="305" t="e">
        <f>ROUND(S289*$C289/100,0)</f>
        <v>#DIV/0!</v>
      </c>
      <c r="V289" s="311"/>
      <c r="W289" s="286"/>
      <c r="X289" s="286"/>
      <c r="Y289" s="286"/>
      <c r="Z289" s="285"/>
      <c r="AA289" s="285"/>
      <c r="AB289" s="285"/>
      <c r="AC289" s="285"/>
      <c r="AD289" s="285"/>
      <c r="AE289" s="285"/>
      <c r="AF289" s="285"/>
      <c r="AG289" s="285"/>
      <c r="AH289" s="285"/>
      <c r="AI289" s="285"/>
      <c r="AJ289" s="285"/>
      <c r="AK289" s="285"/>
      <c r="AL289" s="285"/>
      <c r="AM289" s="285"/>
      <c r="AN289" s="285"/>
      <c r="AO289" s="285"/>
      <c r="AP289" s="285"/>
      <c r="AR289" s="309"/>
    </row>
    <row r="290" spans="1:44" hidden="1">
      <c r="A290" s="337" t="s">
        <v>178</v>
      </c>
      <c r="B290" s="368"/>
      <c r="C290" s="368">
        <v>114038405.0634262</v>
      </c>
      <c r="D290" s="350">
        <v>6.3240000000000007</v>
      </c>
      <c r="E290" s="369" t="s">
        <v>144</v>
      </c>
      <c r="F290" s="305">
        <v>7211789</v>
      </c>
      <c r="G290" s="350">
        <v>6.4720000000000004</v>
      </c>
      <c r="H290" s="369" t="s">
        <v>144</v>
      </c>
      <c r="I290" s="305">
        <v>7380566</v>
      </c>
      <c r="J290" s="305"/>
      <c r="K290" s="350" t="e">
        <f>$K$181</f>
        <v>#REF!</v>
      </c>
      <c r="L290" s="369" t="s">
        <v>144</v>
      </c>
      <c r="M290" s="305" t="e">
        <f>ROUND(K290*$C290/100,0)</f>
        <v>#REF!</v>
      </c>
      <c r="N290" s="305"/>
      <c r="O290" s="350" t="e">
        <f>$O$181</f>
        <v>#DIV/0!</v>
      </c>
      <c r="P290" s="369" t="s">
        <v>144</v>
      </c>
      <c r="Q290" s="305" t="e">
        <f>ROUND(O290*$C290/100,0)</f>
        <v>#DIV/0!</v>
      </c>
      <c r="R290" s="305"/>
      <c r="S290" s="350" t="e">
        <f>$S$181</f>
        <v>#DIV/0!</v>
      </c>
      <c r="T290" s="369" t="s">
        <v>144</v>
      </c>
      <c r="U290" s="305" t="e">
        <f>ROUND(S290*$C290/100,0)</f>
        <v>#DIV/0!</v>
      </c>
      <c r="V290" s="311"/>
      <c r="W290" s="286"/>
      <c r="X290" s="286"/>
      <c r="Y290" s="286"/>
      <c r="Z290" s="285"/>
      <c r="AA290" s="285"/>
      <c r="AB290" s="285"/>
      <c r="AC290" s="285"/>
      <c r="AD290" s="285"/>
      <c r="AE290" s="285"/>
      <c r="AF290" s="285"/>
      <c r="AG290" s="285"/>
      <c r="AH290" s="285"/>
      <c r="AI290" s="285"/>
      <c r="AJ290" s="285"/>
      <c r="AK290" s="285"/>
      <c r="AL290" s="285"/>
      <c r="AM290" s="285"/>
      <c r="AN290" s="285"/>
      <c r="AO290" s="285"/>
      <c r="AP290" s="285"/>
      <c r="AR290" s="309"/>
    </row>
    <row r="291" spans="1:44" hidden="1">
      <c r="A291" s="337" t="s">
        <v>179</v>
      </c>
      <c r="B291" s="345"/>
      <c r="C291" s="368">
        <v>107329.06666666651</v>
      </c>
      <c r="D291" s="375">
        <v>57</v>
      </c>
      <c r="E291" s="369" t="s">
        <v>144</v>
      </c>
      <c r="F291" s="305">
        <v>61178</v>
      </c>
      <c r="G291" s="375">
        <v>58</v>
      </c>
      <c r="H291" s="369" t="s">
        <v>144</v>
      </c>
      <c r="I291" s="305">
        <v>62251</v>
      </c>
      <c r="J291" s="305"/>
      <c r="K291" s="375" t="str">
        <f>$K$182</f>
        <v xml:space="preserve"> </v>
      </c>
      <c r="L291" s="369" t="s">
        <v>144</v>
      </c>
      <c r="M291" s="305" t="e">
        <f>ROUND(K291*$C291/100,0)</f>
        <v>#VALUE!</v>
      </c>
      <c r="N291" s="305"/>
      <c r="O291" s="375" t="e">
        <f>$O$182</f>
        <v>#DIV/0!</v>
      </c>
      <c r="P291" s="369" t="s">
        <v>144</v>
      </c>
      <c r="Q291" s="305" t="e">
        <f>ROUND(O291*$C291/100,0)</f>
        <v>#DIV/0!</v>
      </c>
      <c r="R291" s="305"/>
      <c r="S291" s="375" t="e">
        <f>$S$182</f>
        <v>#DIV/0!</v>
      </c>
      <c r="T291" s="369" t="s">
        <v>144</v>
      </c>
      <c r="U291" s="305" t="e">
        <f>ROUND(S291*$C291/100,0)</f>
        <v>#DIV/0!</v>
      </c>
      <c r="V291" s="285"/>
      <c r="W291" s="286"/>
      <c r="X291" s="286"/>
      <c r="Y291" s="286"/>
      <c r="Z291" s="285"/>
      <c r="AA291" s="285"/>
      <c r="AB291" s="285"/>
      <c r="AC291" s="285"/>
      <c r="AD291" s="285"/>
      <c r="AE291" s="285"/>
      <c r="AF291" s="285"/>
      <c r="AG291" s="285"/>
      <c r="AH291" s="285"/>
      <c r="AI291" s="285"/>
      <c r="AJ291" s="285"/>
      <c r="AK291" s="285"/>
      <c r="AL291" s="285"/>
      <c r="AM291" s="285"/>
      <c r="AN291" s="285"/>
      <c r="AO291" s="285"/>
      <c r="AP291" s="285"/>
      <c r="AR291" s="309"/>
    </row>
    <row r="292" spans="1:44" s="120" customFormat="1" hidden="1">
      <c r="A292" s="119" t="s">
        <v>180</v>
      </c>
      <c r="C292" s="121">
        <v>113594338.50038823</v>
      </c>
      <c r="D292" s="118">
        <v>0</v>
      </c>
      <c r="E292" s="122"/>
      <c r="F292" s="123"/>
      <c r="G292" s="314">
        <v>0</v>
      </c>
      <c r="H292" s="377" t="s">
        <v>144</v>
      </c>
      <c r="I292" s="123">
        <v>0</v>
      </c>
      <c r="J292" s="123"/>
      <c r="K292" s="314" t="str">
        <f>K183</f>
        <v xml:space="preserve"> </v>
      </c>
      <c r="L292" s="377" t="s">
        <v>144</v>
      </c>
      <c r="M292" s="123" t="e">
        <f t="shared" ref="M292:M294" si="31">ROUND(K292*$C292/100,0)</f>
        <v>#VALUE!</v>
      </c>
      <c r="N292" s="123"/>
      <c r="O292" s="314" t="str">
        <f>O183</f>
        <v xml:space="preserve"> </v>
      </c>
      <c r="P292" s="377" t="s">
        <v>144</v>
      </c>
      <c r="Q292" s="123" t="e">
        <f t="shared" ref="Q292:Q294" si="32">ROUND(O292*$C292/100,0)</f>
        <v>#VALUE!</v>
      </c>
      <c r="R292" s="123"/>
      <c r="S292" s="314">
        <f>S183</f>
        <v>0</v>
      </c>
      <c r="T292" s="377" t="s">
        <v>144</v>
      </c>
      <c r="U292" s="123">
        <f t="shared" ref="U292:U294" si="33">ROUND(S292*$C292/100,0)</f>
        <v>0</v>
      </c>
      <c r="V292" s="122"/>
      <c r="W292" s="311"/>
      <c r="X292" s="122"/>
      <c r="Y292" s="122"/>
      <c r="Z292" s="317"/>
      <c r="AA292" s="318"/>
      <c r="AF292" s="122"/>
      <c r="AG292" s="122"/>
      <c r="AH292" s="122"/>
      <c r="AI292" s="122"/>
      <c r="AJ292" s="122"/>
      <c r="AK292" s="122"/>
      <c r="AL292" s="122"/>
      <c r="AM292" s="122"/>
      <c r="AN292" s="122"/>
      <c r="AO292" s="122"/>
      <c r="AP292" s="122"/>
      <c r="AR292" s="124"/>
    </row>
    <row r="293" spans="1:44" s="120" customFormat="1" hidden="1">
      <c r="A293" s="119" t="s">
        <v>181</v>
      </c>
      <c r="C293" s="121">
        <v>264972441.64191934</v>
      </c>
      <c r="D293" s="118">
        <v>0</v>
      </c>
      <c r="E293" s="122"/>
      <c r="F293" s="123"/>
      <c r="G293" s="314">
        <v>0</v>
      </c>
      <c r="H293" s="377" t="s">
        <v>144</v>
      </c>
      <c r="I293" s="123">
        <v>0</v>
      </c>
      <c r="J293" s="123"/>
      <c r="K293" s="314" t="str">
        <f>K184</f>
        <v xml:space="preserve"> </v>
      </c>
      <c r="L293" s="377" t="s">
        <v>144</v>
      </c>
      <c r="M293" s="123" t="e">
        <f t="shared" si="31"/>
        <v>#VALUE!</v>
      </c>
      <c r="N293" s="123"/>
      <c r="O293" s="314" t="str">
        <f>O184</f>
        <v xml:space="preserve"> </v>
      </c>
      <c r="P293" s="377" t="s">
        <v>144</v>
      </c>
      <c r="Q293" s="123" t="e">
        <f t="shared" si="32"/>
        <v>#VALUE!</v>
      </c>
      <c r="R293" s="123"/>
      <c r="S293" s="314">
        <f>S184</f>
        <v>0</v>
      </c>
      <c r="T293" s="377" t="s">
        <v>144</v>
      </c>
      <c r="U293" s="123">
        <f t="shared" si="33"/>
        <v>0</v>
      </c>
      <c r="V293" s="122"/>
      <c r="W293" s="311"/>
      <c r="X293" s="122"/>
      <c r="Y293" s="122"/>
      <c r="Z293" s="317"/>
      <c r="AA293" s="318"/>
      <c r="AF293" s="122"/>
      <c r="AG293" s="122"/>
      <c r="AH293" s="122"/>
      <c r="AI293" s="122"/>
      <c r="AJ293" s="122"/>
      <c r="AK293" s="122"/>
      <c r="AL293" s="122"/>
      <c r="AM293" s="122"/>
      <c r="AN293" s="122"/>
      <c r="AO293" s="122"/>
      <c r="AP293" s="122"/>
      <c r="AR293" s="124"/>
    </row>
    <row r="294" spans="1:44" s="120" customFormat="1" hidden="1">
      <c r="A294" s="119" t="s">
        <v>182</v>
      </c>
      <c r="C294" s="121">
        <v>114038405.0634262</v>
      </c>
      <c r="D294" s="118">
        <v>0</v>
      </c>
      <c r="E294" s="122"/>
      <c r="F294" s="123"/>
      <c r="G294" s="314">
        <v>0</v>
      </c>
      <c r="H294" s="377" t="s">
        <v>144</v>
      </c>
      <c r="I294" s="123">
        <v>0</v>
      </c>
      <c r="J294" s="123"/>
      <c r="K294" s="314" t="str">
        <f>K185</f>
        <v xml:space="preserve"> </v>
      </c>
      <c r="L294" s="377" t="s">
        <v>144</v>
      </c>
      <c r="M294" s="123" t="e">
        <f t="shared" si="31"/>
        <v>#VALUE!</v>
      </c>
      <c r="N294" s="123"/>
      <c r="O294" s="314" t="str">
        <f>O185</f>
        <v xml:space="preserve"> </v>
      </c>
      <c r="P294" s="377" t="s">
        <v>144</v>
      </c>
      <c r="Q294" s="123" t="e">
        <f t="shared" si="32"/>
        <v>#VALUE!</v>
      </c>
      <c r="R294" s="123"/>
      <c r="S294" s="314">
        <f>S185</f>
        <v>0</v>
      </c>
      <c r="T294" s="377" t="s">
        <v>144</v>
      </c>
      <c r="U294" s="123">
        <f t="shared" si="33"/>
        <v>0</v>
      </c>
      <c r="V294" s="122"/>
      <c r="W294" s="311"/>
      <c r="X294" s="122"/>
      <c r="Y294" s="122"/>
      <c r="Z294" s="317"/>
      <c r="AA294" s="318"/>
      <c r="AF294" s="122"/>
      <c r="AG294" s="122"/>
      <c r="AH294" s="122"/>
      <c r="AI294" s="122"/>
      <c r="AJ294" s="122"/>
      <c r="AK294" s="122"/>
      <c r="AL294" s="122"/>
      <c r="AM294" s="122"/>
      <c r="AN294" s="122"/>
      <c r="AO294" s="122"/>
      <c r="AP294" s="122"/>
      <c r="AR294" s="124"/>
    </row>
    <row r="295" spans="1:44" hidden="1">
      <c r="A295" s="379" t="s">
        <v>186</v>
      </c>
      <c r="B295" s="345"/>
      <c r="C295" s="368"/>
      <c r="D295" s="380">
        <v>-0.01</v>
      </c>
      <c r="E295" s="369"/>
      <c r="F295" s="305"/>
      <c r="G295" s="380">
        <v>-0.01</v>
      </c>
      <c r="H295" s="369"/>
      <c r="I295" s="305"/>
      <c r="J295" s="305"/>
      <c r="K295" s="380">
        <v>-0.01</v>
      </c>
      <c r="L295" s="369"/>
      <c r="M295" s="305"/>
      <c r="N295" s="305"/>
      <c r="O295" s="380">
        <v>-0.01</v>
      </c>
      <c r="P295" s="369"/>
      <c r="Q295" s="305"/>
      <c r="R295" s="305"/>
      <c r="S295" s="380">
        <v>-0.01</v>
      </c>
      <c r="T295" s="369"/>
      <c r="U295" s="305"/>
      <c r="V295" s="285"/>
      <c r="W295" s="286"/>
      <c r="X295" s="286"/>
      <c r="Y295" s="286"/>
      <c r="Z295" s="285"/>
      <c r="AA295" s="285"/>
      <c r="AB295" s="285"/>
      <c r="AC295" s="285"/>
      <c r="AD295" s="285"/>
      <c r="AE295" s="285"/>
      <c r="AF295" s="285"/>
      <c r="AG295" s="285"/>
      <c r="AH295" s="285"/>
      <c r="AI295" s="285"/>
      <c r="AJ295" s="285"/>
      <c r="AK295" s="285"/>
      <c r="AL295" s="285"/>
      <c r="AM295" s="285"/>
      <c r="AN295" s="285"/>
      <c r="AO295" s="285"/>
      <c r="AP295" s="285"/>
      <c r="AR295" s="309"/>
    </row>
    <row r="296" spans="1:44" hidden="1">
      <c r="A296" s="337" t="s">
        <v>170</v>
      </c>
      <c r="B296" s="337"/>
      <c r="C296" s="368">
        <v>74.633333333333297</v>
      </c>
      <c r="D296" s="382">
        <v>9.76</v>
      </c>
      <c r="E296" s="383"/>
      <c r="F296" s="305">
        <v>-7</v>
      </c>
      <c r="G296" s="382">
        <v>9.99</v>
      </c>
      <c r="H296" s="383"/>
      <c r="I296" s="305">
        <v>-7</v>
      </c>
      <c r="J296" s="305"/>
      <c r="K296" s="382">
        <f>K283</f>
        <v>9.76</v>
      </c>
      <c r="L296" s="383"/>
      <c r="M296" s="305">
        <f>-ROUND(K296*$C296/100,0)</f>
        <v>-7</v>
      </c>
      <c r="N296" s="305"/>
      <c r="O296" s="382" t="str">
        <f>O283</f>
        <v xml:space="preserve"> </v>
      </c>
      <c r="P296" s="383"/>
      <c r="Q296" s="305" t="e">
        <f>-ROUND(O296*$C296/100,0)</f>
        <v>#VALUE!</v>
      </c>
      <c r="R296" s="305"/>
      <c r="S296" s="382" t="str">
        <f>S283</f>
        <v xml:space="preserve"> </v>
      </c>
      <c r="T296" s="383"/>
      <c r="U296" s="305" t="e">
        <f>-ROUND(S296*$C296/100,0)</f>
        <v>#VALUE!</v>
      </c>
      <c r="V296" s="285"/>
      <c r="W296" s="286"/>
      <c r="X296" s="286"/>
      <c r="Y296" s="286"/>
      <c r="Z296" s="285"/>
      <c r="AA296" s="285"/>
      <c r="AB296" s="285"/>
      <c r="AC296" s="285"/>
      <c r="AD296" s="285"/>
      <c r="AE296" s="285"/>
      <c r="AF296" s="285"/>
      <c r="AG296" s="285"/>
      <c r="AH296" s="285"/>
      <c r="AI296" s="285"/>
      <c r="AJ296" s="285"/>
      <c r="AK296" s="285"/>
      <c r="AL296" s="285"/>
      <c r="AM296" s="285"/>
      <c r="AN296" s="285"/>
      <c r="AO296" s="285"/>
      <c r="AP296" s="285"/>
      <c r="AR296" s="309"/>
    </row>
    <row r="297" spans="1:44" hidden="1">
      <c r="A297" s="337" t="s">
        <v>171</v>
      </c>
      <c r="B297" s="337"/>
      <c r="C297" s="368">
        <v>71.933333333333309</v>
      </c>
      <c r="D297" s="382">
        <v>14.54</v>
      </c>
      <c r="E297" s="383"/>
      <c r="F297" s="305">
        <v>-10</v>
      </c>
      <c r="G297" s="382">
        <v>14.89</v>
      </c>
      <c r="H297" s="383"/>
      <c r="I297" s="305">
        <v>-11</v>
      </c>
      <c r="J297" s="305"/>
      <c r="K297" s="382">
        <f>K284</f>
        <v>14.54</v>
      </c>
      <c r="L297" s="383"/>
      <c r="M297" s="305">
        <f>-ROUND(K297*$C297/100,0)</f>
        <v>-10</v>
      </c>
      <c r="N297" s="305"/>
      <c r="O297" s="382" t="str">
        <f>O284</f>
        <v xml:space="preserve"> </v>
      </c>
      <c r="P297" s="383"/>
      <c r="Q297" s="305" t="e">
        <f>-ROUND(O297*$C297/100,0)</f>
        <v>#VALUE!</v>
      </c>
      <c r="R297" s="305"/>
      <c r="S297" s="382" t="str">
        <f>S284</f>
        <v xml:space="preserve"> </v>
      </c>
      <c r="T297" s="383"/>
      <c r="U297" s="305" t="e">
        <f>-ROUND(S297*$C297/100,0)</f>
        <v>#VALUE!</v>
      </c>
      <c r="V297" s="285"/>
      <c r="W297" s="286"/>
      <c r="X297" s="286"/>
      <c r="Y297" s="286"/>
      <c r="Z297" s="285"/>
      <c r="AA297" s="285"/>
      <c r="AB297" s="285"/>
      <c r="AC297" s="285"/>
      <c r="AD297" s="285"/>
      <c r="AE297" s="285"/>
      <c r="AF297" s="285"/>
      <c r="AG297" s="285"/>
      <c r="AH297" s="285"/>
      <c r="AI297" s="285"/>
      <c r="AJ297" s="285"/>
      <c r="AK297" s="285"/>
      <c r="AL297" s="285"/>
      <c r="AM297" s="285"/>
      <c r="AN297" s="285"/>
      <c r="AO297" s="285"/>
      <c r="AP297" s="285"/>
      <c r="AR297" s="309"/>
    </row>
    <row r="298" spans="1:44" hidden="1">
      <c r="A298" s="337" t="s">
        <v>187</v>
      </c>
      <c r="B298" s="337"/>
      <c r="C298" s="368">
        <v>1618</v>
      </c>
      <c r="D298" s="382">
        <v>1.02</v>
      </c>
      <c r="E298" s="383"/>
      <c r="F298" s="305">
        <v>-17</v>
      </c>
      <c r="G298" s="382">
        <v>1.04</v>
      </c>
      <c r="H298" s="383"/>
      <c r="I298" s="305">
        <v>-17</v>
      </c>
      <c r="J298" s="305"/>
      <c r="K298" s="382">
        <f>K285</f>
        <v>1.02</v>
      </c>
      <c r="L298" s="383"/>
      <c r="M298" s="305">
        <f>-ROUND(K298*$C298/100,0)</f>
        <v>-17</v>
      </c>
      <c r="N298" s="305"/>
      <c r="O298" s="382" t="str">
        <f>O285</f>
        <v xml:space="preserve"> </v>
      </c>
      <c r="P298" s="383"/>
      <c r="Q298" s="305" t="e">
        <f>-ROUND(O298*$C298/100,0)</f>
        <v>#VALUE!</v>
      </c>
      <c r="R298" s="305"/>
      <c r="S298" s="382" t="str">
        <f>S285</f>
        <v xml:space="preserve"> </v>
      </c>
      <c r="T298" s="383"/>
      <c r="U298" s="305" t="e">
        <f>-ROUND(S298*$C298/100,0)</f>
        <v>#VALUE!</v>
      </c>
      <c r="V298" s="285"/>
      <c r="W298" s="286"/>
      <c r="X298" s="286"/>
      <c r="Y298" s="286"/>
      <c r="Z298" s="285"/>
      <c r="AA298" s="285"/>
      <c r="AB298" s="285"/>
      <c r="AC298" s="285"/>
      <c r="AD298" s="285"/>
      <c r="AE298" s="285"/>
      <c r="AF298" s="285"/>
      <c r="AG298" s="285"/>
      <c r="AH298" s="285"/>
      <c r="AI298" s="285"/>
      <c r="AJ298" s="285"/>
      <c r="AK298" s="285"/>
      <c r="AL298" s="285"/>
      <c r="AM298" s="285"/>
      <c r="AN298" s="285"/>
      <c r="AO298" s="285"/>
      <c r="AP298" s="285"/>
      <c r="AR298" s="309"/>
    </row>
    <row r="299" spans="1:44" hidden="1">
      <c r="A299" s="337" t="s">
        <v>194</v>
      </c>
      <c r="B299" s="337"/>
      <c r="C299" s="368">
        <v>765</v>
      </c>
      <c r="D299" s="382">
        <v>3.7</v>
      </c>
      <c r="E299" s="369"/>
      <c r="F299" s="305">
        <v>-28</v>
      </c>
      <c r="G299" s="382">
        <v>3.8</v>
      </c>
      <c r="H299" s="369"/>
      <c r="I299" s="305">
        <v>-29</v>
      </c>
      <c r="J299" s="305"/>
      <c r="K299" s="382" t="e">
        <f>K287</f>
        <v>#REF!</v>
      </c>
      <c r="L299" s="369"/>
      <c r="M299" s="305" t="e">
        <f>-ROUND(K299*$C299/100,0)</f>
        <v>#REF!</v>
      </c>
      <c r="N299" s="305"/>
      <c r="O299" s="382" t="e">
        <f>O287</f>
        <v>#DIV/0!</v>
      </c>
      <c r="P299" s="369"/>
      <c r="Q299" s="305" t="e">
        <f>-ROUND(O299*$C299/100,0)</f>
        <v>#DIV/0!</v>
      </c>
      <c r="R299" s="305"/>
      <c r="S299" s="382" t="e">
        <f>S287</f>
        <v>#DIV/0!</v>
      </c>
      <c r="T299" s="369"/>
      <c r="U299" s="305" t="e">
        <f>-ROUND(S299*$C299/100,0)</f>
        <v>#DIV/0!</v>
      </c>
      <c r="V299" s="285"/>
      <c r="W299" s="286"/>
      <c r="X299" s="286"/>
      <c r="Y299" s="286"/>
      <c r="Z299" s="285"/>
      <c r="AA299" s="285"/>
      <c r="AB299" s="285"/>
      <c r="AC299" s="285"/>
      <c r="AD299" s="285"/>
      <c r="AE299" s="285"/>
      <c r="AF299" s="285"/>
      <c r="AG299" s="285"/>
      <c r="AH299" s="285"/>
      <c r="AI299" s="285"/>
      <c r="AJ299" s="285"/>
      <c r="AK299" s="285"/>
      <c r="AL299" s="285"/>
      <c r="AM299" s="285"/>
      <c r="AN299" s="285"/>
      <c r="AO299" s="285"/>
      <c r="AP299" s="285"/>
      <c r="AR299" s="309"/>
    </row>
    <row r="300" spans="1:44" hidden="1">
      <c r="A300" s="337" t="s">
        <v>189</v>
      </c>
      <c r="B300" s="337"/>
      <c r="C300" s="368">
        <v>108585.6666666666</v>
      </c>
      <c r="D300" s="384">
        <v>10.628</v>
      </c>
      <c r="E300" s="369" t="s">
        <v>144</v>
      </c>
      <c r="F300" s="305">
        <v>-115</v>
      </c>
      <c r="G300" s="384">
        <v>10.878</v>
      </c>
      <c r="H300" s="369" t="s">
        <v>144</v>
      </c>
      <c r="I300" s="305">
        <v>-118</v>
      </c>
      <c r="J300" s="305"/>
      <c r="K300" s="384" t="e">
        <f>K288</f>
        <v>#REF!</v>
      </c>
      <c r="L300" s="369" t="s">
        <v>144</v>
      </c>
      <c r="M300" s="305" t="e">
        <f>ROUND(K300*$C300/100*K295,0)</f>
        <v>#REF!</v>
      </c>
      <c r="N300" s="305"/>
      <c r="O300" s="384" t="e">
        <f>O288</f>
        <v>#DIV/0!</v>
      </c>
      <c r="P300" s="369" t="s">
        <v>144</v>
      </c>
      <c r="Q300" s="305" t="e">
        <f>ROUND(O300*$C300/100*O295,0)</f>
        <v>#DIV/0!</v>
      </c>
      <c r="R300" s="305"/>
      <c r="S300" s="384" t="e">
        <f>S288</f>
        <v>#DIV/0!</v>
      </c>
      <c r="T300" s="369" t="s">
        <v>144</v>
      </c>
      <c r="U300" s="305" t="e">
        <f>ROUND(S300*$C300/100*S295,0)</f>
        <v>#DIV/0!</v>
      </c>
      <c r="V300" s="285"/>
      <c r="W300" s="286"/>
      <c r="X300" s="286"/>
      <c r="Y300" s="286"/>
      <c r="Z300" s="285"/>
      <c r="AA300" s="285"/>
      <c r="AB300" s="285"/>
      <c r="AC300" s="285"/>
      <c r="AD300" s="285"/>
      <c r="AE300" s="285"/>
      <c r="AF300" s="285"/>
      <c r="AG300" s="285"/>
      <c r="AH300" s="285"/>
      <c r="AI300" s="285"/>
      <c r="AJ300" s="285"/>
      <c r="AK300" s="285"/>
      <c r="AL300" s="285"/>
      <c r="AM300" s="285"/>
      <c r="AN300" s="285"/>
      <c r="AO300" s="285"/>
      <c r="AP300" s="285"/>
      <c r="AR300" s="309"/>
    </row>
    <row r="301" spans="1:44" hidden="1">
      <c r="A301" s="337" t="s">
        <v>177</v>
      </c>
      <c r="B301" s="337"/>
      <c r="C301" s="368">
        <v>461939.33333333366</v>
      </c>
      <c r="D301" s="384">
        <v>7.3410000000000002</v>
      </c>
      <c r="E301" s="369" t="s">
        <v>144</v>
      </c>
      <c r="F301" s="305">
        <v>-339</v>
      </c>
      <c r="G301" s="384">
        <v>7.5140000000000002</v>
      </c>
      <c r="H301" s="369" t="s">
        <v>144</v>
      </c>
      <c r="I301" s="305">
        <v>-347</v>
      </c>
      <c r="J301" s="305"/>
      <c r="K301" s="384" t="e">
        <f>K289</f>
        <v>#REF!</v>
      </c>
      <c r="L301" s="369" t="s">
        <v>144</v>
      </c>
      <c r="M301" s="305" t="e">
        <f>ROUND(K301*$C301/100*K295,0)</f>
        <v>#REF!</v>
      </c>
      <c r="N301" s="305"/>
      <c r="O301" s="384" t="e">
        <f>O289</f>
        <v>#DIV/0!</v>
      </c>
      <c r="P301" s="369" t="s">
        <v>144</v>
      </c>
      <c r="Q301" s="305" t="e">
        <f>ROUND(O301*$C301/100*O295,0)</f>
        <v>#DIV/0!</v>
      </c>
      <c r="R301" s="305"/>
      <c r="S301" s="384" t="e">
        <f>S289</f>
        <v>#DIV/0!</v>
      </c>
      <c r="T301" s="369" t="s">
        <v>144</v>
      </c>
      <c r="U301" s="305" t="e">
        <f>ROUND(S301*$C301/100*S295,0)</f>
        <v>#DIV/0!</v>
      </c>
      <c r="V301" s="285"/>
      <c r="W301" s="286"/>
      <c r="X301" s="286"/>
      <c r="Y301" s="286"/>
      <c r="Z301" s="285"/>
      <c r="AA301" s="285"/>
      <c r="AB301" s="285"/>
      <c r="AC301" s="285"/>
      <c r="AD301" s="285"/>
      <c r="AE301" s="285"/>
      <c r="AF301" s="285"/>
      <c r="AG301" s="285"/>
      <c r="AH301" s="285"/>
      <c r="AI301" s="285"/>
      <c r="AJ301" s="285"/>
      <c r="AK301" s="285"/>
      <c r="AL301" s="285"/>
      <c r="AM301" s="285"/>
      <c r="AN301" s="285"/>
      <c r="AO301" s="285"/>
      <c r="AP301" s="285"/>
      <c r="AR301" s="309"/>
    </row>
    <row r="302" spans="1:44" hidden="1">
      <c r="A302" s="337" t="s">
        <v>178</v>
      </c>
      <c r="B302" s="337"/>
      <c r="C302" s="368">
        <v>701665</v>
      </c>
      <c r="D302" s="384">
        <v>6.3240000000000007</v>
      </c>
      <c r="E302" s="369" t="s">
        <v>144</v>
      </c>
      <c r="F302" s="305">
        <v>-444</v>
      </c>
      <c r="G302" s="384">
        <v>6.4720000000000004</v>
      </c>
      <c r="H302" s="369" t="s">
        <v>144</v>
      </c>
      <c r="I302" s="305">
        <v>-454</v>
      </c>
      <c r="J302" s="305"/>
      <c r="K302" s="384" t="e">
        <f>K290</f>
        <v>#REF!</v>
      </c>
      <c r="L302" s="369" t="s">
        <v>144</v>
      </c>
      <c r="M302" s="305" t="e">
        <f>ROUND(K302*$C302/100*K295,0)</f>
        <v>#REF!</v>
      </c>
      <c r="N302" s="305"/>
      <c r="O302" s="384" t="e">
        <f>O290</f>
        <v>#DIV/0!</v>
      </c>
      <c r="P302" s="369" t="s">
        <v>144</v>
      </c>
      <c r="Q302" s="305" t="e">
        <f>ROUND(O302*$C302/100*O295,0)</f>
        <v>#DIV/0!</v>
      </c>
      <c r="R302" s="305"/>
      <c r="S302" s="384" t="e">
        <f>S290</f>
        <v>#DIV/0!</v>
      </c>
      <c r="T302" s="369" t="s">
        <v>144</v>
      </c>
      <c r="U302" s="305" t="e">
        <f>ROUND(S302*$C302/100*S295,0)</f>
        <v>#DIV/0!</v>
      </c>
      <c r="V302" s="285"/>
      <c r="W302" s="286"/>
      <c r="X302" s="286"/>
      <c r="Y302" s="286"/>
      <c r="Z302" s="285"/>
      <c r="AA302" s="285"/>
      <c r="AB302" s="285"/>
      <c r="AC302" s="285"/>
      <c r="AD302" s="285"/>
      <c r="AE302" s="285"/>
      <c r="AF302" s="285"/>
      <c r="AG302" s="285"/>
      <c r="AH302" s="285"/>
      <c r="AI302" s="285"/>
      <c r="AJ302" s="285"/>
      <c r="AK302" s="285"/>
      <c r="AL302" s="285"/>
      <c r="AM302" s="285"/>
      <c r="AN302" s="285"/>
      <c r="AO302" s="285"/>
      <c r="AP302" s="285"/>
      <c r="AR302" s="309"/>
    </row>
    <row r="303" spans="1:44" hidden="1">
      <c r="A303" s="337" t="s">
        <v>179</v>
      </c>
      <c r="B303" s="337"/>
      <c r="C303" s="368">
        <v>913.93333333333339</v>
      </c>
      <c r="D303" s="385">
        <v>57</v>
      </c>
      <c r="E303" s="369" t="s">
        <v>144</v>
      </c>
      <c r="F303" s="305">
        <v>-5</v>
      </c>
      <c r="G303" s="385">
        <v>58</v>
      </c>
      <c r="H303" s="369" t="s">
        <v>144</v>
      </c>
      <c r="I303" s="305">
        <v>-5</v>
      </c>
      <c r="J303" s="305"/>
      <c r="K303" s="385" t="str">
        <f>K291</f>
        <v xml:space="preserve"> </v>
      </c>
      <c r="L303" s="369" t="s">
        <v>144</v>
      </c>
      <c r="M303" s="305" t="e">
        <f>ROUND(K303*$C303/100*K295,0)</f>
        <v>#VALUE!</v>
      </c>
      <c r="N303" s="305"/>
      <c r="O303" s="385" t="e">
        <f>O291</f>
        <v>#DIV/0!</v>
      </c>
      <c r="P303" s="369" t="s">
        <v>144</v>
      </c>
      <c r="Q303" s="305" t="e">
        <f>ROUND(O303*$C303/100*O295,0)</f>
        <v>#DIV/0!</v>
      </c>
      <c r="R303" s="305"/>
      <c r="S303" s="385" t="e">
        <f>S291</f>
        <v>#DIV/0!</v>
      </c>
      <c r="T303" s="369" t="s">
        <v>144</v>
      </c>
      <c r="U303" s="305" t="e">
        <f>ROUND(S303*$C303/100*S295,0)</f>
        <v>#DIV/0!</v>
      </c>
      <c r="V303" s="285"/>
      <c r="W303" s="286"/>
      <c r="X303" s="286"/>
      <c r="Y303" s="286"/>
      <c r="Z303" s="285"/>
      <c r="AA303" s="285"/>
      <c r="AB303" s="285"/>
      <c r="AC303" s="285"/>
      <c r="AD303" s="285"/>
      <c r="AE303" s="285"/>
      <c r="AF303" s="285"/>
      <c r="AG303" s="285"/>
      <c r="AH303" s="285"/>
      <c r="AI303" s="285"/>
      <c r="AJ303" s="285"/>
      <c r="AK303" s="285"/>
      <c r="AL303" s="285"/>
      <c r="AM303" s="285"/>
      <c r="AN303" s="285"/>
      <c r="AO303" s="285"/>
      <c r="AP303" s="285"/>
      <c r="AR303" s="309"/>
    </row>
    <row r="304" spans="1:44" hidden="1">
      <c r="A304" s="337" t="s">
        <v>190</v>
      </c>
      <c r="B304" s="337"/>
      <c r="C304" s="368">
        <v>122.5333333333333</v>
      </c>
      <c r="D304" s="386">
        <v>60</v>
      </c>
      <c r="E304" s="369"/>
      <c r="F304" s="305">
        <v>7352</v>
      </c>
      <c r="G304" s="386">
        <v>60</v>
      </c>
      <c r="H304" s="369"/>
      <c r="I304" s="305">
        <v>7352</v>
      </c>
      <c r="J304" s="305"/>
      <c r="K304" s="386" t="str">
        <f>$K$198</f>
        <v xml:space="preserve"> </v>
      </c>
      <c r="L304" s="369"/>
      <c r="M304" s="305" t="e">
        <f>ROUND(K304*$C304,0)</f>
        <v>#VALUE!</v>
      </c>
      <c r="N304" s="305"/>
      <c r="O304" s="386" t="e">
        <f>$O$198</f>
        <v>#DIV/0!</v>
      </c>
      <c r="P304" s="369"/>
      <c r="Q304" s="305" t="e">
        <f>ROUND(O304*$C304,0)</f>
        <v>#DIV/0!</v>
      </c>
      <c r="R304" s="305"/>
      <c r="S304" s="386" t="e">
        <f>$S$198</f>
        <v>#DIV/0!</v>
      </c>
      <c r="T304" s="369"/>
      <c r="U304" s="305" t="e">
        <f>ROUND(S304*$C304,0)</f>
        <v>#DIV/0!</v>
      </c>
      <c r="V304" s="285"/>
      <c r="W304" s="286"/>
      <c r="X304" s="286"/>
      <c r="Y304" s="286"/>
      <c r="Z304" s="285"/>
      <c r="AA304" s="285"/>
      <c r="AB304" s="285"/>
      <c r="AC304" s="285"/>
      <c r="AD304" s="285"/>
      <c r="AE304" s="285"/>
      <c r="AF304" s="285"/>
      <c r="AG304" s="285"/>
      <c r="AH304" s="285"/>
      <c r="AI304" s="285"/>
      <c r="AJ304" s="285"/>
      <c r="AK304" s="285"/>
      <c r="AL304" s="285"/>
      <c r="AM304" s="285"/>
      <c r="AN304" s="285"/>
      <c r="AO304" s="285"/>
      <c r="AP304" s="285"/>
      <c r="AR304" s="309"/>
    </row>
    <row r="305" spans="1:44" hidden="1">
      <c r="A305" s="337" t="s">
        <v>191</v>
      </c>
      <c r="B305" s="337"/>
      <c r="C305" s="368">
        <v>166.29999999999998</v>
      </c>
      <c r="D305" s="387">
        <v>-30</v>
      </c>
      <c r="E305" s="369" t="s">
        <v>144</v>
      </c>
      <c r="F305" s="305">
        <v>-50</v>
      </c>
      <c r="G305" s="387">
        <v>-30</v>
      </c>
      <c r="H305" s="369" t="s">
        <v>144</v>
      </c>
      <c r="I305" s="305">
        <v>-50</v>
      </c>
      <c r="J305" s="305"/>
      <c r="K305" s="387">
        <f>$K$199</f>
        <v>-30</v>
      </c>
      <c r="L305" s="369" t="s">
        <v>144</v>
      </c>
      <c r="M305" s="305">
        <f>ROUND(K305*$C305/100,0)</f>
        <v>-50</v>
      </c>
      <c r="N305" s="305"/>
      <c r="O305" s="387" t="str">
        <f>$O$199</f>
        <v xml:space="preserve"> </v>
      </c>
      <c r="P305" s="369" t="s">
        <v>144</v>
      </c>
      <c r="Q305" s="305" t="e">
        <f>ROUND(O305*$C305/100,0)</f>
        <v>#VALUE!</v>
      </c>
      <c r="R305" s="305"/>
      <c r="S305" s="387" t="str">
        <f>$S$199</f>
        <v xml:space="preserve"> </v>
      </c>
      <c r="T305" s="369" t="s">
        <v>144</v>
      </c>
      <c r="U305" s="305" t="e">
        <f>ROUND(S305*$C305/100,0)</f>
        <v>#VALUE!</v>
      </c>
      <c r="V305" s="285"/>
      <c r="W305" s="286"/>
      <c r="X305" s="286"/>
      <c r="Y305" s="286"/>
      <c r="Z305" s="285"/>
      <c r="AA305" s="285"/>
      <c r="AB305" s="285"/>
      <c r="AC305" s="285"/>
      <c r="AD305" s="285"/>
      <c r="AE305" s="285"/>
      <c r="AF305" s="285"/>
      <c r="AG305" s="285"/>
      <c r="AH305" s="285"/>
      <c r="AI305" s="285"/>
      <c r="AJ305" s="285"/>
      <c r="AK305" s="285"/>
      <c r="AL305" s="285"/>
      <c r="AM305" s="285"/>
      <c r="AN305" s="285"/>
      <c r="AO305" s="285"/>
      <c r="AP305" s="285"/>
      <c r="AR305" s="309"/>
    </row>
    <row r="306" spans="1:44" s="120" customFormat="1" hidden="1">
      <c r="A306" s="119" t="s">
        <v>180</v>
      </c>
      <c r="C306" s="121">
        <v>108585.6666666666</v>
      </c>
      <c r="D306" s="118">
        <v>0</v>
      </c>
      <c r="E306" s="122"/>
      <c r="F306" s="123"/>
      <c r="G306" s="314">
        <v>0</v>
      </c>
      <c r="H306" s="377" t="s">
        <v>144</v>
      </c>
      <c r="I306" s="123">
        <v>0</v>
      </c>
      <c r="J306" s="123"/>
      <c r="K306" s="314" t="str">
        <f>K183</f>
        <v xml:space="preserve"> </v>
      </c>
      <c r="L306" s="377" t="s">
        <v>144</v>
      </c>
      <c r="M306" s="123" t="e">
        <f>ROUND(K306*$C306/100*K295,0)</f>
        <v>#VALUE!</v>
      </c>
      <c r="N306" s="123"/>
      <c r="O306" s="314" t="str">
        <f>O183</f>
        <v xml:space="preserve"> </v>
      </c>
      <c r="P306" s="377" t="s">
        <v>144</v>
      </c>
      <c r="Q306" s="123" t="e">
        <f>ROUND(O306*$C306/100*O295,0)</f>
        <v>#VALUE!</v>
      </c>
      <c r="R306" s="123"/>
      <c r="S306" s="314">
        <f>S183</f>
        <v>0</v>
      </c>
      <c r="T306" s="377" t="s">
        <v>144</v>
      </c>
      <c r="U306" s="123">
        <f>ROUND(S306*$C306/100*S295,0)</f>
        <v>0</v>
      </c>
      <c r="V306" s="122"/>
      <c r="W306" s="311"/>
      <c r="X306" s="122"/>
      <c r="Y306" s="122"/>
      <c r="Z306" s="317"/>
      <c r="AA306" s="318"/>
      <c r="AF306" s="122"/>
      <c r="AG306" s="122"/>
      <c r="AH306" s="122"/>
      <c r="AI306" s="122"/>
      <c r="AJ306" s="122"/>
      <c r="AK306" s="122"/>
      <c r="AL306" s="122"/>
      <c r="AM306" s="122"/>
      <c r="AN306" s="122"/>
      <c r="AO306" s="122"/>
      <c r="AP306" s="122"/>
      <c r="AR306" s="124"/>
    </row>
    <row r="307" spans="1:44" s="120" customFormat="1" hidden="1">
      <c r="A307" s="119" t="s">
        <v>181</v>
      </c>
      <c r="C307" s="121">
        <v>461939.33333333366</v>
      </c>
      <c r="D307" s="118">
        <v>0</v>
      </c>
      <c r="E307" s="122"/>
      <c r="F307" s="123"/>
      <c r="G307" s="314">
        <v>0</v>
      </c>
      <c r="H307" s="377" t="s">
        <v>144</v>
      </c>
      <c r="I307" s="123">
        <v>0</v>
      </c>
      <c r="J307" s="123"/>
      <c r="K307" s="314" t="str">
        <f>K184</f>
        <v xml:space="preserve"> </v>
      </c>
      <c r="L307" s="377" t="s">
        <v>144</v>
      </c>
      <c r="M307" s="123" t="e">
        <f>ROUND(K307*$C307/100*K295,0)</f>
        <v>#VALUE!</v>
      </c>
      <c r="N307" s="123"/>
      <c r="O307" s="314" t="str">
        <f>O184</f>
        <v xml:space="preserve"> </v>
      </c>
      <c r="P307" s="377" t="s">
        <v>144</v>
      </c>
      <c r="Q307" s="123" t="e">
        <f>ROUND(O307*$C307/100*O295,0)</f>
        <v>#VALUE!</v>
      </c>
      <c r="R307" s="123"/>
      <c r="S307" s="314">
        <f>S184</f>
        <v>0</v>
      </c>
      <c r="T307" s="377" t="s">
        <v>144</v>
      </c>
      <c r="U307" s="123">
        <f>ROUND(S307*$C307/100*S295,0)</f>
        <v>0</v>
      </c>
      <c r="V307" s="122"/>
      <c r="W307" s="311"/>
      <c r="X307" s="122"/>
      <c r="Y307" s="122"/>
      <c r="Z307" s="317"/>
      <c r="AA307" s="318"/>
      <c r="AF307" s="122"/>
      <c r="AG307" s="122"/>
      <c r="AH307" s="122"/>
      <c r="AI307" s="122"/>
      <c r="AJ307" s="122"/>
      <c r="AK307" s="122"/>
      <c r="AL307" s="122"/>
      <c r="AM307" s="122"/>
      <c r="AN307" s="122"/>
      <c r="AO307" s="122"/>
      <c r="AP307" s="122"/>
      <c r="AR307" s="124"/>
    </row>
    <row r="308" spans="1:44" s="120" customFormat="1" hidden="1">
      <c r="A308" s="119" t="s">
        <v>182</v>
      </c>
      <c r="C308" s="121">
        <v>701665</v>
      </c>
      <c r="D308" s="118">
        <v>0</v>
      </c>
      <c r="E308" s="122"/>
      <c r="F308" s="123"/>
      <c r="G308" s="314">
        <v>0</v>
      </c>
      <c r="H308" s="377" t="s">
        <v>144</v>
      </c>
      <c r="I308" s="123">
        <v>0</v>
      </c>
      <c r="J308" s="123"/>
      <c r="K308" s="314" t="str">
        <f>K185</f>
        <v xml:space="preserve"> </v>
      </c>
      <c r="L308" s="377" t="s">
        <v>144</v>
      </c>
      <c r="M308" s="123" t="e">
        <f>ROUND(K308*$C308/100*K297*K295,0)</f>
        <v>#VALUE!</v>
      </c>
      <c r="N308" s="123"/>
      <c r="O308" s="314" t="str">
        <f>O185</f>
        <v xml:space="preserve"> </v>
      </c>
      <c r="P308" s="377" t="s">
        <v>144</v>
      </c>
      <c r="Q308" s="123" t="e">
        <f>ROUND(O308*$C308/100*O297*O295,0)</f>
        <v>#VALUE!</v>
      </c>
      <c r="R308" s="123"/>
      <c r="S308" s="314">
        <f>S185</f>
        <v>0</v>
      </c>
      <c r="T308" s="377" t="s">
        <v>144</v>
      </c>
      <c r="U308" s="123">
        <f>ROUND(S308*$C308/100*S295,0)</f>
        <v>0</v>
      </c>
      <c r="V308" s="122"/>
      <c r="W308" s="311"/>
      <c r="X308" s="122"/>
      <c r="Y308" s="122"/>
      <c r="Z308" s="317"/>
      <c r="AA308" s="318"/>
      <c r="AF308" s="122"/>
      <c r="AG308" s="122"/>
      <c r="AH308" s="122"/>
      <c r="AI308" s="122"/>
      <c r="AJ308" s="122"/>
      <c r="AK308" s="122"/>
      <c r="AL308" s="122"/>
      <c r="AM308" s="122"/>
      <c r="AN308" s="122"/>
      <c r="AO308" s="122"/>
      <c r="AP308" s="122"/>
      <c r="AR308" s="124"/>
    </row>
    <row r="309" spans="1:44" hidden="1">
      <c r="A309" s="337" t="s">
        <v>157</v>
      </c>
      <c r="B309" s="184"/>
      <c r="C309" s="368">
        <v>492605185.20573378</v>
      </c>
      <c r="D309" s="375"/>
      <c r="E309" s="369"/>
      <c r="F309" s="305">
        <v>44721026</v>
      </c>
      <c r="G309" s="375"/>
      <c r="H309" s="369"/>
      <c r="I309" s="305">
        <v>45779232</v>
      </c>
      <c r="J309" s="305"/>
      <c r="K309" s="375"/>
      <c r="L309" s="369"/>
      <c r="M309" s="305" t="e">
        <f>SUM(M283:M308)</f>
        <v>#REF!</v>
      </c>
      <c r="N309" s="305"/>
      <c r="O309" s="375"/>
      <c r="P309" s="369"/>
      <c r="Q309" s="305" t="e">
        <f>SUM(Q283:Q308)</f>
        <v>#VALUE!</v>
      </c>
      <c r="R309" s="305"/>
      <c r="S309" s="375"/>
      <c r="T309" s="369"/>
      <c r="U309" s="305" t="e">
        <f>SUM(U283:U308)</f>
        <v>#VALUE!</v>
      </c>
      <c r="V309" s="319"/>
      <c r="W309" s="286"/>
      <c r="X309" s="286"/>
      <c r="Y309" s="286"/>
      <c r="Z309" s="285"/>
      <c r="AA309" s="285"/>
      <c r="AB309" s="285"/>
      <c r="AC309" s="285"/>
      <c r="AD309" s="285"/>
      <c r="AE309" s="285"/>
      <c r="AF309" s="285"/>
      <c r="AG309" s="285"/>
      <c r="AH309" s="285"/>
      <c r="AI309" s="285"/>
      <c r="AJ309" s="285"/>
      <c r="AK309" s="285"/>
      <c r="AL309" s="285"/>
      <c r="AM309" s="285"/>
      <c r="AN309" s="285"/>
      <c r="AO309" s="285"/>
      <c r="AP309" s="285"/>
      <c r="AR309" s="309"/>
    </row>
    <row r="310" spans="1:44" hidden="1">
      <c r="A310" s="337" t="s">
        <v>128</v>
      </c>
      <c r="B310" s="337"/>
      <c r="C310" s="401">
        <v>3477825.992467748</v>
      </c>
      <c r="D310" s="325"/>
      <c r="E310" s="325"/>
      <c r="F310" s="391">
        <v>355356.90214655403</v>
      </c>
      <c r="G310" s="325"/>
      <c r="H310" s="325"/>
      <c r="I310" s="391">
        <v>355356.90214655403</v>
      </c>
      <c r="J310" s="370"/>
      <c r="K310" s="325"/>
      <c r="L310" s="325"/>
      <c r="M310" s="391" t="e">
        <f>M204/I204*I310</f>
        <v>#DIV/0!</v>
      </c>
      <c r="N310" s="370"/>
      <c r="O310" s="325"/>
      <c r="P310" s="325"/>
      <c r="Q310" s="391" t="e">
        <f>Q204/I204*I310</f>
        <v>#DIV/0!</v>
      </c>
      <c r="R310" s="370"/>
      <c r="S310" s="325"/>
      <c r="T310" s="325"/>
      <c r="U310" s="391" t="e">
        <f>U204/I204*I310</f>
        <v>#DIV/0!</v>
      </c>
      <c r="V310" s="341"/>
      <c r="W310" s="141"/>
      <c r="X310" s="286"/>
      <c r="Y310" s="286"/>
      <c r="Z310" s="285"/>
      <c r="AA310" s="285"/>
      <c r="AB310" s="285"/>
      <c r="AC310" s="285"/>
      <c r="AD310" s="285"/>
      <c r="AE310" s="285"/>
      <c r="AF310" s="285"/>
      <c r="AG310" s="285"/>
      <c r="AH310" s="285"/>
      <c r="AI310" s="285"/>
      <c r="AJ310" s="285"/>
      <c r="AK310" s="285"/>
      <c r="AL310" s="285"/>
      <c r="AM310" s="285"/>
      <c r="AN310" s="285"/>
      <c r="AO310" s="285"/>
      <c r="AP310" s="285"/>
      <c r="AR310" s="309"/>
    </row>
    <row r="311" spans="1:44" ht="16.5" hidden="1" thickBot="1">
      <c r="A311" s="337" t="s">
        <v>158</v>
      </c>
      <c r="B311" s="337"/>
      <c r="C311" s="359">
        <v>496083011.19820154</v>
      </c>
      <c r="D311" s="399"/>
      <c r="E311" s="393"/>
      <c r="F311" s="394">
        <v>45076382.902146555</v>
      </c>
      <c r="G311" s="399"/>
      <c r="H311" s="393"/>
      <c r="I311" s="394">
        <v>46134588.902146555</v>
      </c>
      <c r="J311" s="370"/>
      <c r="K311" s="399"/>
      <c r="L311" s="393"/>
      <c r="M311" s="394" t="e">
        <f>M309+M310</f>
        <v>#REF!</v>
      </c>
      <c r="N311" s="394"/>
      <c r="O311" s="399"/>
      <c r="P311" s="393"/>
      <c r="Q311" s="394" t="e">
        <f>Q309+Q310</f>
        <v>#VALUE!</v>
      </c>
      <c r="R311" s="394"/>
      <c r="S311" s="399"/>
      <c r="T311" s="393"/>
      <c r="U311" s="394" t="e">
        <f>U309+U310</f>
        <v>#VALUE!</v>
      </c>
      <c r="V311" s="342"/>
      <c r="W311" s="343"/>
      <c r="X311" s="286"/>
      <c r="Y311" s="286"/>
      <c r="Z311" s="285"/>
      <c r="AA311" s="285"/>
      <c r="AB311" s="285"/>
      <c r="AC311" s="285"/>
      <c r="AD311" s="285"/>
      <c r="AE311" s="285"/>
      <c r="AF311" s="285"/>
      <c r="AG311" s="285"/>
      <c r="AH311" s="285"/>
      <c r="AI311" s="285"/>
      <c r="AJ311" s="285"/>
      <c r="AK311" s="285"/>
      <c r="AL311" s="285"/>
      <c r="AM311" s="285"/>
      <c r="AN311" s="285"/>
      <c r="AO311" s="285"/>
      <c r="AP311" s="285"/>
      <c r="AR311" s="309"/>
    </row>
    <row r="312" spans="1:44" hidden="1">
      <c r="A312" s="337"/>
      <c r="B312" s="337"/>
      <c r="C312" s="345"/>
      <c r="D312" s="386"/>
      <c r="E312" s="337"/>
      <c r="F312" s="305"/>
      <c r="G312" s="386"/>
      <c r="H312" s="337"/>
      <c r="I312" s="305" t="s">
        <v>10</v>
      </c>
      <c r="J312" s="305"/>
      <c r="K312" s="386"/>
      <c r="L312" s="337"/>
      <c r="M312" s="305" t="s">
        <v>10</v>
      </c>
      <c r="N312" s="305"/>
      <c r="O312" s="386"/>
      <c r="P312" s="337"/>
      <c r="Q312" s="305" t="s">
        <v>10</v>
      </c>
      <c r="R312" s="305"/>
      <c r="S312" s="386"/>
      <c r="T312" s="337"/>
      <c r="U312" s="305" t="s">
        <v>10</v>
      </c>
      <c r="V312" s="285"/>
      <c r="W312" s="286"/>
      <c r="X312" s="286"/>
      <c r="Y312" s="286"/>
      <c r="Z312" s="285"/>
      <c r="AA312" s="285"/>
      <c r="AB312" s="285"/>
      <c r="AC312" s="285"/>
      <c r="AD312" s="285"/>
      <c r="AE312" s="285"/>
      <c r="AF312" s="285"/>
      <c r="AG312" s="285"/>
      <c r="AH312" s="285"/>
      <c r="AI312" s="285"/>
      <c r="AJ312" s="285"/>
      <c r="AK312" s="285"/>
      <c r="AL312" s="285"/>
      <c r="AM312" s="285"/>
      <c r="AN312" s="285"/>
      <c r="AO312" s="285"/>
      <c r="AP312" s="285"/>
      <c r="AR312" s="309"/>
    </row>
    <row r="313" spans="1:44" hidden="1">
      <c r="A313" s="344" t="s">
        <v>165</v>
      </c>
      <c r="B313" s="337"/>
      <c r="C313" s="337"/>
      <c r="D313" s="305"/>
      <c r="E313" s="337"/>
      <c r="F313" s="337"/>
      <c r="G313" s="305"/>
      <c r="H313" s="337"/>
      <c r="I313" s="337"/>
      <c r="J313" s="337"/>
      <c r="K313" s="305"/>
      <c r="L313" s="337"/>
      <c r="M313" s="337"/>
      <c r="N313" s="337"/>
      <c r="O313" s="305"/>
      <c r="P313" s="337"/>
      <c r="Q313" s="337"/>
      <c r="R313" s="337"/>
      <c r="S313" s="305"/>
      <c r="T313" s="337"/>
      <c r="U313" s="337"/>
      <c r="V313" s="285"/>
      <c r="W313" s="286"/>
      <c r="X313" s="286"/>
      <c r="Y313" s="286"/>
      <c r="Z313" s="285"/>
      <c r="AA313" s="285"/>
      <c r="AB313" s="285"/>
      <c r="AC313" s="285"/>
      <c r="AD313" s="285"/>
      <c r="AE313" s="285"/>
      <c r="AF313" s="285"/>
      <c r="AG313" s="285"/>
      <c r="AH313" s="285"/>
      <c r="AI313" s="285"/>
      <c r="AJ313" s="285"/>
      <c r="AK313" s="285"/>
      <c r="AL313" s="285"/>
      <c r="AM313" s="285"/>
      <c r="AN313" s="285"/>
      <c r="AO313" s="285"/>
      <c r="AP313" s="285"/>
      <c r="AR313" s="309"/>
    </row>
    <row r="314" spans="1:44" hidden="1">
      <c r="A314" s="337" t="s">
        <v>197</v>
      </c>
      <c r="B314" s="337"/>
      <c r="C314" s="345"/>
      <c r="D314" s="305"/>
      <c r="E314" s="337"/>
      <c r="F314" s="337"/>
      <c r="G314" s="305"/>
      <c r="H314" s="337"/>
      <c r="I314" s="337"/>
      <c r="J314" s="337"/>
      <c r="K314" s="305"/>
      <c r="L314" s="337"/>
      <c r="M314" s="337"/>
      <c r="N314" s="337"/>
      <c r="O314" s="305"/>
      <c r="P314" s="337"/>
      <c r="Q314" s="337"/>
      <c r="R314" s="337"/>
      <c r="S314" s="305"/>
      <c r="T314" s="337"/>
      <c r="U314" s="337"/>
      <c r="V314" s="285"/>
      <c r="W314" s="286"/>
      <c r="X314" s="286"/>
      <c r="Y314" s="286"/>
      <c r="Z314" s="285"/>
      <c r="AA314" s="285"/>
      <c r="AB314" s="285"/>
      <c r="AC314" s="285"/>
      <c r="AD314" s="285"/>
      <c r="AE314" s="285"/>
      <c r="AF314" s="285"/>
      <c r="AG314" s="285"/>
      <c r="AH314" s="285"/>
      <c r="AI314" s="285"/>
      <c r="AJ314" s="285"/>
      <c r="AK314" s="285"/>
      <c r="AL314" s="285"/>
      <c r="AM314" s="285"/>
      <c r="AN314" s="285"/>
      <c r="AO314" s="285"/>
      <c r="AP314" s="285"/>
      <c r="AR314" s="309"/>
    </row>
    <row r="315" spans="1:44" hidden="1">
      <c r="A315" s="337"/>
      <c r="B315" s="337"/>
      <c r="C315" s="337"/>
      <c r="D315" s="305"/>
      <c r="E315" s="337"/>
      <c r="F315" s="337"/>
      <c r="G315" s="305"/>
      <c r="H315" s="337"/>
      <c r="I315" s="337"/>
      <c r="J315" s="337"/>
      <c r="K315" s="305"/>
      <c r="L315" s="337"/>
      <c r="M315" s="337"/>
      <c r="N315" s="337"/>
      <c r="O315" s="305"/>
      <c r="P315" s="337"/>
      <c r="Q315" s="337"/>
      <c r="R315" s="337"/>
      <c r="S315" s="305"/>
      <c r="T315" s="337"/>
      <c r="U315" s="337"/>
      <c r="V315" s="285"/>
      <c r="W315" s="286"/>
      <c r="X315" s="286"/>
      <c r="Y315" s="286"/>
      <c r="Z315" s="285"/>
      <c r="AA315" s="285"/>
      <c r="AB315" s="285"/>
      <c r="AC315" s="285"/>
      <c r="AD315" s="285"/>
      <c r="AE315" s="285"/>
      <c r="AF315" s="285"/>
      <c r="AG315" s="285"/>
      <c r="AH315" s="285"/>
      <c r="AI315" s="285"/>
      <c r="AJ315" s="285"/>
      <c r="AK315" s="285"/>
      <c r="AL315" s="285"/>
      <c r="AM315" s="285"/>
      <c r="AN315" s="285"/>
      <c r="AO315" s="285"/>
      <c r="AP315" s="285"/>
      <c r="AR315" s="309"/>
    </row>
    <row r="316" spans="1:44" hidden="1">
      <c r="A316" s="337" t="s">
        <v>173</v>
      </c>
      <c r="B316" s="337"/>
      <c r="C316" s="368"/>
      <c r="D316" s="305"/>
      <c r="E316" s="337"/>
      <c r="F316" s="337"/>
      <c r="G316" s="305"/>
      <c r="H316" s="337"/>
      <c r="I316" s="337"/>
      <c r="J316" s="337"/>
      <c r="K316" s="305"/>
      <c r="L316" s="337"/>
      <c r="M316" s="337"/>
      <c r="N316" s="337"/>
      <c r="O316" s="305"/>
      <c r="P316" s="337"/>
      <c r="Q316" s="337"/>
      <c r="R316" s="337"/>
      <c r="S316" s="305"/>
      <c r="T316" s="337"/>
      <c r="U316" s="337"/>
      <c r="V316" s="285"/>
      <c r="W316" s="286"/>
      <c r="X316" s="286"/>
      <c r="Y316" s="286"/>
      <c r="Z316" s="285"/>
      <c r="AA316" s="285"/>
      <c r="AB316" s="285"/>
      <c r="AC316" s="285"/>
      <c r="AD316" s="285"/>
      <c r="AE316" s="285"/>
      <c r="AF316" s="285"/>
      <c r="AG316" s="285"/>
      <c r="AH316" s="285"/>
      <c r="AI316" s="285"/>
      <c r="AJ316" s="285"/>
      <c r="AK316" s="285"/>
      <c r="AL316" s="285"/>
      <c r="AM316" s="285"/>
      <c r="AN316" s="285"/>
      <c r="AO316" s="285"/>
      <c r="AP316" s="285"/>
      <c r="AR316" s="309"/>
    </row>
    <row r="317" spans="1:44" hidden="1">
      <c r="A317" s="337" t="s">
        <v>170</v>
      </c>
      <c r="B317" s="337"/>
      <c r="C317" s="368">
        <v>1659.4666666666701</v>
      </c>
      <c r="D317" s="348">
        <v>9.76</v>
      </c>
      <c r="E317" s="369"/>
      <c r="F317" s="305">
        <v>16196</v>
      </c>
      <c r="G317" s="348">
        <v>9.99</v>
      </c>
      <c r="H317" s="369"/>
      <c r="I317" s="305">
        <v>16578</v>
      </c>
      <c r="J317" s="305"/>
      <c r="K317" s="348">
        <f>$K$173</f>
        <v>9.76</v>
      </c>
      <c r="L317" s="369"/>
      <c r="M317" s="305">
        <f>ROUND(K317*$C317,0)</f>
        <v>16196</v>
      </c>
      <c r="N317" s="305"/>
      <c r="O317" s="348" t="str">
        <f>$O$173</f>
        <v xml:space="preserve"> </v>
      </c>
      <c r="P317" s="369"/>
      <c r="Q317" s="305" t="e">
        <f>ROUND(O317*$C317,0)</f>
        <v>#VALUE!</v>
      </c>
      <c r="R317" s="305"/>
      <c r="S317" s="348" t="str">
        <f>$S$173</f>
        <v xml:space="preserve"> </v>
      </c>
      <c r="T317" s="369"/>
      <c r="U317" s="305" t="e">
        <f>ROUND(S317*$C317,0)</f>
        <v>#VALUE!</v>
      </c>
      <c r="V317" s="285"/>
      <c r="W317" s="286"/>
      <c r="X317" s="286"/>
      <c r="Y317" s="286"/>
      <c r="Z317" s="285"/>
      <c r="AA317" s="285"/>
      <c r="AB317" s="285"/>
      <c r="AC317" s="285"/>
      <c r="AD317" s="285"/>
      <c r="AE317" s="285"/>
      <c r="AF317" s="285"/>
      <c r="AG317" s="285"/>
      <c r="AH317" s="285"/>
      <c r="AI317" s="285"/>
      <c r="AJ317" s="285"/>
      <c r="AK317" s="285"/>
      <c r="AL317" s="285"/>
      <c r="AM317" s="285"/>
      <c r="AN317" s="285"/>
      <c r="AO317" s="285"/>
      <c r="AP317" s="285"/>
      <c r="AR317" s="309"/>
    </row>
    <row r="318" spans="1:44" hidden="1">
      <c r="A318" s="337" t="s">
        <v>171</v>
      </c>
      <c r="B318" s="337"/>
      <c r="C318" s="368">
        <v>2898.2333333333399</v>
      </c>
      <c r="D318" s="348">
        <v>14.54</v>
      </c>
      <c r="E318" s="371"/>
      <c r="F318" s="305">
        <v>42140</v>
      </c>
      <c r="G318" s="348">
        <v>14.89</v>
      </c>
      <c r="H318" s="371"/>
      <c r="I318" s="305">
        <v>43155</v>
      </c>
      <c r="J318" s="305"/>
      <c r="K318" s="348">
        <f>$K$174</f>
        <v>14.54</v>
      </c>
      <c r="L318" s="371"/>
      <c r="M318" s="305">
        <f>ROUND(K318*$C318,0)</f>
        <v>42140</v>
      </c>
      <c r="N318" s="305"/>
      <c r="O318" s="348" t="str">
        <f>$O$174</f>
        <v xml:space="preserve"> </v>
      </c>
      <c r="P318" s="371"/>
      <c r="Q318" s="305" t="e">
        <f>ROUND(O318*$C318,0)</f>
        <v>#VALUE!</v>
      </c>
      <c r="R318" s="305"/>
      <c r="S318" s="348" t="str">
        <f>$S$174</f>
        <v xml:space="preserve"> </v>
      </c>
      <c r="T318" s="371"/>
      <c r="U318" s="305" t="e">
        <f>ROUND(S318*$C318,0)</f>
        <v>#VALUE!</v>
      </c>
      <c r="V318" s="285"/>
      <c r="W318" s="286"/>
      <c r="X318" s="286"/>
      <c r="Y318" s="286"/>
      <c r="Z318" s="285"/>
      <c r="AA318" s="285"/>
      <c r="AB318" s="285"/>
      <c r="AC318" s="285"/>
      <c r="AD318" s="285"/>
      <c r="AE318" s="285"/>
      <c r="AF318" s="285"/>
      <c r="AG318" s="285"/>
      <c r="AH318" s="285"/>
      <c r="AI318" s="285"/>
      <c r="AJ318" s="285"/>
      <c r="AK318" s="285"/>
      <c r="AL318" s="285"/>
      <c r="AM318" s="285"/>
      <c r="AN318" s="285"/>
      <c r="AO318" s="285"/>
      <c r="AP318" s="285"/>
      <c r="AR318" s="309"/>
    </row>
    <row r="319" spans="1:44" hidden="1">
      <c r="A319" s="337" t="s">
        <v>172</v>
      </c>
      <c r="B319" s="337"/>
      <c r="C319" s="368">
        <v>47405</v>
      </c>
      <c r="D319" s="348">
        <v>1.02</v>
      </c>
      <c r="E319" s="371"/>
      <c r="F319" s="305">
        <v>48353</v>
      </c>
      <c r="G319" s="348">
        <v>1.04</v>
      </c>
      <c r="H319" s="371"/>
      <c r="I319" s="305">
        <v>49301</v>
      </c>
      <c r="J319" s="305"/>
      <c r="K319" s="348">
        <f>$K$175</f>
        <v>1.02</v>
      </c>
      <c r="L319" s="371"/>
      <c r="M319" s="305">
        <f>ROUND(K319*$C319,0)</f>
        <v>48353</v>
      </c>
      <c r="N319" s="305"/>
      <c r="O319" s="348" t="str">
        <f>$O$175</f>
        <v xml:space="preserve"> </v>
      </c>
      <c r="P319" s="371"/>
      <c r="Q319" s="305" t="e">
        <f>ROUND(O319*$C319,0)</f>
        <v>#VALUE!</v>
      </c>
      <c r="R319" s="305"/>
      <c r="S319" s="348" t="str">
        <f>$S$175</f>
        <v xml:space="preserve"> </v>
      </c>
      <c r="T319" s="371"/>
      <c r="U319" s="305" t="e">
        <f>ROUND(S319*$C319,0)</f>
        <v>#VALUE!</v>
      </c>
      <c r="V319" s="285"/>
      <c r="W319" s="286"/>
      <c r="X319" s="286"/>
      <c r="Y319" s="286"/>
      <c r="Z319" s="285"/>
      <c r="AA319" s="285"/>
      <c r="AB319" s="285"/>
      <c r="AC319" s="285"/>
      <c r="AD319" s="285"/>
      <c r="AE319" s="285"/>
      <c r="AF319" s="285"/>
      <c r="AG319" s="285"/>
      <c r="AH319" s="285"/>
      <c r="AI319" s="285"/>
      <c r="AJ319" s="285"/>
      <c r="AK319" s="285"/>
      <c r="AL319" s="285"/>
      <c r="AM319" s="285"/>
      <c r="AN319" s="285"/>
      <c r="AO319" s="285"/>
      <c r="AP319" s="285"/>
      <c r="AR319" s="309"/>
    </row>
    <row r="320" spans="1:44" hidden="1">
      <c r="A320" s="337" t="s">
        <v>174</v>
      </c>
      <c r="B320" s="337"/>
      <c r="C320" s="368">
        <v>4557.7000000000098</v>
      </c>
      <c r="D320" s="348"/>
      <c r="E320" s="369"/>
      <c r="F320" s="305"/>
      <c r="G320" s="348"/>
      <c r="H320" s="369"/>
      <c r="I320" s="305"/>
      <c r="J320" s="305"/>
      <c r="K320" s="348"/>
      <c r="L320" s="369"/>
      <c r="M320" s="305"/>
      <c r="N320" s="305"/>
      <c r="O320" s="348"/>
      <c r="P320" s="369"/>
      <c r="Q320" s="305"/>
      <c r="R320" s="305"/>
      <c r="S320" s="348"/>
      <c r="T320" s="369"/>
      <c r="U320" s="305"/>
      <c r="V320" s="285"/>
      <c r="W320" s="286"/>
      <c r="X320" s="286"/>
      <c r="Y320" s="286"/>
      <c r="Z320" s="285"/>
      <c r="AA320" s="285"/>
      <c r="AB320" s="285"/>
      <c r="AC320" s="285"/>
      <c r="AD320" s="285"/>
      <c r="AE320" s="285"/>
      <c r="AF320" s="285"/>
      <c r="AG320" s="285"/>
      <c r="AH320" s="285"/>
      <c r="AI320" s="285"/>
      <c r="AJ320" s="285"/>
      <c r="AK320" s="285"/>
      <c r="AL320" s="285"/>
      <c r="AM320" s="285"/>
      <c r="AN320" s="285"/>
      <c r="AO320" s="285"/>
      <c r="AP320" s="285"/>
      <c r="AR320" s="309"/>
    </row>
    <row r="321" spans="1:44" hidden="1">
      <c r="A321" s="337" t="s">
        <v>175</v>
      </c>
      <c r="B321" s="337"/>
      <c r="C321" s="368">
        <v>37943</v>
      </c>
      <c r="D321" s="386">
        <v>3.7</v>
      </c>
      <c r="E321" s="369"/>
      <c r="F321" s="305">
        <v>140389</v>
      </c>
      <c r="G321" s="386">
        <v>3.8</v>
      </c>
      <c r="H321" s="369"/>
      <c r="I321" s="305">
        <v>144183</v>
      </c>
      <c r="J321" s="305"/>
      <c r="K321" s="386" t="e">
        <f>$K$178</f>
        <v>#REF!</v>
      </c>
      <c r="L321" s="369"/>
      <c r="M321" s="305" t="e">
        <f>ROUND(K321*$C321,0)</f>
        <v>#REF!</v>
      </c>
      <c r="N321" s="305"/>
      <c r="O321" s="386" t="e">
        <f>$O$178</f>
        <v>#DIV/0!</v>
      </c>
      <c r="P321" s="369"/>
      <c r="Q321" s="305" t="e">
        <f>ROUND(O321*$C321,0)</f>
        <v>#DIV/0!</v>
      </c>
      <c r="R321" s="305"/>
      <c r="S321" s="386" t="e">
        <f>$S$178</f>
        <v>#DIV/0!</v>
      </c>
      <c r="T321" s="369"/>
      <c r="U321" s="305" t="e">
        <f>ROUND(S321*$C321,0)</f>
        <v>#DIV/0!</v>
      </c>
      <c r="V321" s="285"/>
      <c r="W321" s="286"/>
      <c r="X321" s="286"/>
      <c r="Y321" s="286"/>
      <c r="Z321" s="285"/>
      <c r="AA321" s="285"/>
      <c r="AB321" s="285"/>
      <c r="AC321" s="285"/>
      <c r="AD321" s="285"/>
      <c r="AE321" s="285"/>
      <c r="AF321" s="285"/>
      <c r="AG321" s="285"/>
      <c r="AH321" s="285"/>
      <c r="AI321" s="285"/>
      <c r="AJ321" s="285"/>
      <c r="AK321" s="285"/>
      <c r="AL321" s="285"/>
      <c r="AM321" s="285"/>
      <c r="AN321" s="285"/>
      <c r="AO321" s="285"/>
      <c r="AP321" s="285"/>
      <c r="AR321" s="309"/>
    </row>
    <row r="322" spans="1:44" hidden="1">
      <c r="A322" s="337" t="s">
        <v>176</v>
      </c>
      <c r="B322" s="337"/>
      <c r="C322" s="368">
        <v>3121618.3333333335</v>
      </c>
      <c r="D322" s="350">
        <v>10.628</v>
      </c>
      <c r="E322" s="369" t="s">
        <v>144</v>
      </c>
      <c r="F322" s="305">
        <v>331766</v>
      </c>
      <c r="G322" s="350">
        <v>10.878</v>
      </c>
      <c r="H322" s="369" t="s">
        <v>144</v>
      </c>
      <c r="I322" s="305">
        <v>339570</v>
      </c>
      <c r="J322" s="305"/>
      <c r="K322" s="350" t="e">
        <f>$K$179</f>
        <v>#REF!</v>
      </c>
      <c r="L322" s="369" t="s">
        <v>144</v>
      </c>
      <c r="M322" s="305" t="e">
        <f>ROUND(K322*$C322/100,0)</f>
        <v>#REF!</v>
      </c>
      <c r="N322" s="305"/>
      <c r="O322" s="350" t="e">
        <f>$O$179</f>
        <v>#DIV/0!</v>
      </c>
      <c r="P322" s="369" t="s">
        <v>144</v>
      </c>
      <c r="Q322" s="305" t="e">
        <f>ROUND(O322*$C322/100,0)</f>
        <v>#DIV/0!</v>
      </c>
      <c r="R322" s="305"/>
      <c r="S322" s="350" t="e">
        <f>$S$179</f>
        <v>#DIV/0!</v>
      </c>
      <c r="T322" s="369" t="s">
        <v>144</v>
      </c>
      <c r="U322" s="305" t="e">
        <f>ROUND(S322*$C322/100,0)</f>
        <v>#DIV/0!</v>
      </c>
      <c r="V322" s="285"/>
      <c r="W322" s="286"/>
      <c r="X322" s="286"/>
      <c r="Y322" s="286"/>
      <c r="Z322" s="285"/>
      <c r="AA322" s="285"/>
      <c r="AB322" s="285"/>
      <c r="AC322" s="285"/>
      <c r="AD322" s="285"/>
      <c r="AE322" s="285"/>
      <c r="AF322" s="285"/>
      <c r="AG322" s="285"/>
      <c r="AH322" s="285"/>
      <c r="AI322" s="285"/>
      <c r="AJ322" s="285"/>
      <c r="AK322" s="285"/>
      <c r="AL322" s="285"/>
      <c r="AM322" s="285"/>
      <c r="AN322" s="285"/>
      <c r="AO322" s="285"/>
      <c r="AP322" s="285"/>
      <c r="AR322" s="309"/>
    </row>
    <row r="323" spans="1:44" hidden="1">
      <c r="A323" s="337" t="s">
        <v>177</v>
      </c>
      <c r="B323" s="337"/>
      <c r="C323" s="368">
        <v>9404351.6666666642</v>
      </c>
      <c r="D323" s="350">
        <v>7.3410000000000002</v>
      </c>
      <c r="E323" s="369" t="s">
        <v>144</v>
      </c>
      <c r="F323" s="305">
        <v>690373</v>
      </c>
      <c r="G323" s="350">
        <v>7.5140000000000002</v>
      </c>
      <c r="H323" s="369" t="s">
        <v>144</v>
      </c>
      <c r="I323" s="305">
        <v>706643</v>
      </c>
      <c r="J323" s="305"/>
      <c r="K323" s="350" t="e">
        <f>$K$180</f>
        <v>#REF!</v>
      </c>
      <c r="L323" s="369" t="s">
        <v>144</v>
      </c>
      <c r="M323" s="305" t="e">
        <f>ROUND(K323*$C323/100,0)</f>
        <v>#REF!</v>
      </c>
      <c r="N323" s="305"/>
      <c r="O323" s="350" t="e">
        <f>$O$180</f>
        <v>#DIV/0!</v>
      </c>
      <c r="P323" s="369" t="s">
        <v>144</v>
      </c>
      <c r="Q323" s="305" t="e">
        <f>ROUND(O323*$C323/100,0)</f>
        <v>#DIV/0!</v>
      </c>
      <c r="R323" s="305"/>
      <c r="S323" s="350" t="e">
        <f>$S$180</f>
        <v>#DIV/0!</v>
      </c>
      <c r="T323" s="369" t="s">
        <v>144</v>
      </c>
      <c r="U323" s="305" t="e">
        <f>ROUND(S323*$C323/100,0)</f>
        <v>#DIV/0!</v>
      </c>
      <c r="V323" s="285"/>
      <c r="W323" s="286"/>
      <c r="X323" s="286"/>
      <c r="Y323" s="286"/>
      <c r="Z323" s="285"/>
      <c r="AA323" s="285"/>
      <c r="AB323" s="285"/>
      <c r="AC323" s="285"/>
      <c r="AD323" s="285"/>
      <c r="AE323" s="285"/>
      <c r="AF323" s="285"/>
      <c r="AG323" s="285"/>
      <c r="AH323" s="285"/>
      <c r="AI323" s="285"/>
      <c r="AJ323" s="285"/>
      <c r="AK323" s="285"/>
      <c r="AL323" s="285"/>
      <c r="AM323" s="285"/>
      <c r="AN323" s="285"/>
      <c r="AO323" s="285"/>
      <c r="AP323" s="285"/>
      <c r="AR323" s="309"/>
    </row>
    <row r="324" spans="1:44" hidden="1">
      <c r="A324" s="337" t="s">
        <v>178</v>
      </c>
      <c r="B324" s="337"/>
      <c r="C324" s="368">
        <v>4754181.0000000019</v>
      </c>
      <c r="D324" s="350">
        <v>6.3240000000000007</v>
      </c>
      <c r="E324" s="369" t="s">
        <v>144</v>
      </c>
      <c r="F324" s="305">
        <v>300654</v>
      </c>
      <c r="G324" s="350">
        <v>6.4720000000000004</v>
      </c>
      <c r="H324" s="369" t="s">
        <v>144</v>
      </c>
      <c r="I324" s="305">
        <v>307691</v>
      </c>
      <c r="J324" s="305"/>
      <c r="K324" s="350" t="e">
        <f>$K$181</f>
        <v>#REF!</v>
      </c>
      <c r="L324" s="369" t="s">
        <v>144</v>
      </c>
      <c r="M324" s="305" t="e">
        <f>ROUND(K324*$C324/100,0)</f>
        <v>#REF!</v>
      </c>
      <c r="N324" s="305"/>
      <c r="O324" s="350" t="e">
        <f>$O$181</f>
        <v>#DIV/0!</v>
      </c>
      <c r="P324" s="369" t="s">
        <v>144</v>
      </c>
      <c r="Q324" s="305" t="e">
        <f>ROUND(O324*$C324/100,0)</f>
        <v>#DIV/0!</v>
      </c>
      <c r="R324" s="305"/>
      <c r="S324" s="350" t="e">
        <f>$S$181</f>
        <v>#DIV/0!</v>
      </c>
      <c r="T324" s="369" t="s">
        <v>144</v>
      </c>
      <c r="U324" s="305" t="e">
        <f>ROUND(S324*$C324/100,0)</f>
        <v>#DIV/0!</v>
      </c>
      <c r="V324" s="285"/>
      <c r="W324" s="286"/>
      <c r="X324" s="286"/>
      <c r="Y324" s="286"/>
      <c r="Z324" s="285"/>
      <c r="AA324" s="285"/>
      <c r="AB324" s="285"/>
      <c r="AC324" s="285"/>
      <c r="AD324" s="285"/>
      <c r="AE324" s="285"/>
      <c r="AF324" s="285"/>
      <c r="AG324" s="285"/>
      <c r="AH324" s="285"/>
      <c r="AI324" s="285"/>
      <c r="AJ324" s="285"/>
      <c r="AK324" s="285"/>
      <c r="AL324" s="285"/>
      <c r="AM324" s="285"/>
      <c r="AN324" s="285"/>
      <c r="AO324" s="285"/>
      <c r="AP324" s="285"/>
      <c r="AR324" s="309"/>
    </row>
    <row r="325" spans="1:44" hidden="1">
      <c r="A325" s="337" t="s">
        <v>179</v>
      </c>
      <c r="B325" s="337"/>
      <c r="C325" s="368">
        <v>13463.333333333332</v>
      </c>
      <c r="D325" s="375">
        <v>57</v>
      </c>
      <c r="E325" s="369" t="s">
        <v>144</v>
      </c>
      <c r="F325" s="305">
        <v>7674</v>
      </c>
      <c r="G325" s="375">
        <v>58</v>
      </c>
      <c r="H325" s="369" t="s">
        <v>144</v>
      </c>
      <c r="I325" s="305">
        <v>7809</v>
      </c>
      <c r="J325" s="305"/>
      <c r="K325" s="375" t="str">
        <f>$K$182</f>
        <v xml:space="preserve"> </v>
      </c>
      <c r="L325" s="369" t="s">
        <v>144</v>
      </c>
      <c r="M325" s="305" t="e">
        <f>ROUND(K325*$C325/100,0)</f>
        <v>#VALUE!</v>
      </c>
      <c r="N325" s="305"/>
      <c r="O325" s="375" t="e">
        <f>$O$182</f>
        <v>#DIV/0!</v>
      </c>
      <c r="P325" s="369" t="s">
        <v>144</v>
      </c>
      <c r="Q325" s="305" t="e">
        <f>ROUND(O325*$C325/100,0)</f>
        <v>#DIV/0!</v>
      </c>
      <c r="R325" s="305"/>
      <c r="S325" s="375" t="e">
        <f>$S$182</f>
        <v>#DIV/0!</v>
      </c>
      <c r="T325" s="369" t="s">
        <v>144</v>
      </c>
      <c r="U325" s="305" t="e">
        <f>ROUND(S325*$C325/100,0)</f>
        <v>#DIV/0!</v>
      </c>
      <c r="V325" s="285"/>
      <c r="W325" s="286"/>
      <c r="X325" s="286"/>
      <c r="Y325" s="286"/>
      <c r="Z325" s="285"/>
      <c r="AA325" s="285"/>
      <c r="AB325" s="285"/>
      <c r="AC325" s="285"/>
      <c r="AD325" s="285"/>
      <c r="AE325" s="285"/>
      <c r="AF325" s="285"/>
      <c r="AG325" s="285"/>
      <c r="AH325" s="285"/>
      <c r="AI325" s="285"/>
      <c r="AJ325" s="285"/>
      <c r="AK325" s="285"/>
      <c r="AL325" s="285"/>
      <c r="AM325" s="285"/>
      <c r="AN325" s="285"/>
      <c r="AO325" s="285"/>
      <c r="AP325" s="285"/>
      <c r="AR325" s="309"/>
    </row>
    <row r="326" spans="1:44" s="120" customFormat="1" hidden="1">
      <c r="A326" s="119" t="s">
        <v>180</v>
      </c>
      <c r="C326" s="121">
        <v>3121618.3333333335</v>
      </c>
      <c r="D326" s="118">
        <v>0</v>
      </c>
      <c r="E326" s="122"/>
      <c r="F326" s="123"/>
      <c r="G326" s="314">
        <v>0</v>
      </c>
      <c r="H326" s="377" t="s">
        <v>144</v>
      </c>
      <c r="I326" s="123">
        <v>0</v>
      </c>
      <c r="J326" s="123"/>
      <c r="K326" s="314" t="str">
        <f>K183</f>
        <v xml:space="preserve"> </v>
      </c>
      <c r="L326" s="377" t="s">
        <v>144</v>
      </c>
      <c r="M326" s="123" t="e">
        <f t="shared" ref="M326:M328" si="34">ROUND(K326*$C326/100,0)</f>
        <v>#VALUE!</v>
      </c>
      <c r="N326" s="123"/>
      <c r="O326" s="314" t="str">
        <f>O183</f>
        <v xml:space="preserve"> </v>
      </c>
      <c r="P326" s="377" t="s">
        <v>144</v>
      </c>
      <c r="Q326" s="123" t="e">
        <f t="shared" ref="Q326:Q328" si="35">ROUND(O326*$C326/100,0)</f>
        <v>#VALUE!</v>
      </c>
      <c r="R326" s="123"/>
      <c r="S326" s="314">
        <f>S183</f>
        <v>0</v>
      </c>
      <c r="T326" s="377" t="s">
        <v>144</v>
      </c>
      <c r="U326" s="123">
        <f t="shared" ref="U326:U328" si="36">ROUND(S326*$C326/100,0)</f>
        <v>0</v>
      </c>
      <c r="V326" s="122"/>
      <c r="W326" s="311"/>
      <c r="X326" s="122"/>
      <c r="Y326" s="122"/>
      <c r="Z326" s="317"/>
      <c r="AA326" s="318"/>
      <c r="AF326" s="122"/>
      <c r="AG326" s="122"/>
      <c r="AH326" s="122"/>
      <c r="AI326" s="122"/>
      <c r="AJ326" s="122"/>
      <c r="AK326" s="122"/>
      <c r="AL326" s="122"/>
      <c r="AM326" s="122"/>
      <c r="AN326" s="122"/>
      <c r="AO326" s="122"/>
      <c r="AP326" s="122"/>
      <c r="AR326" s="124"/>
    </row>
    <row r="327" spans="1:44" s="120" customFormat="1" hidden="1">
      <c r="A327" s="119" t="s">
        <v>181</v>
      </c>
      <c r="C327" s="121">
        <v>9404351.6666666642</v>
      </c>
      <c r="D327" s="118">
        <v>0</v>
      </c>
      <c r="E327" s="122"/>
      <c r="F327" s="123"/>
      <c r="G327" s="314">
        <v>0</v>
      </c>
      <c r="H327" s="377" t="s">
        <v>144</v>
      </c>
      <c r="I327" s="123">
        <v>0</v>
      </c>
      <c r="J327" s="123"/>
      <c r="K327" s="314" t="str">
        <f>K184</f>
        <v xml:space="preserve"> </v>
      </c>
      <c r="L327" s="377" t="s">
        <v>144</v>
      </c>
      <c r="M327" s="123" t="e">
        <f t="shared" si="34"/>
        <v>#VALUE!</v>
      </c>
      <c r="N327" s="123"/>
      <c r="O327" s="314" t="str">
        <f>O184</f>
        <v xml:space="preserve"> </v>
      </c>
      <c r="P327" s="377" t="s">
        <v>144</v>
      </c>
      <c r="Q327" s="123" t="e">
        <f t="shared" si="35"/>
        <v>#VALUE!</v>
      </c>
      <c r="R327" s="123"/>
      <c r="S327" s="314">
        <f>S184</f>
        <v>0</v>
      </c>
      <c r="T327" s="377" t="s">
        <v>144</v>
      </c>
      <c r="U327" s="123">
        <f t="shared" si="36"/>
        <v>0</v>
      </c>
      <c r="V327" s="122"/>
      <c r="W327" s="311"/>
      <c r="X327" s="122"/>
      <c r="Y327" s="122"/>
      <c r="Z327" s="317"/>
      <c r="AA327" s="318"/>
      <c r="AF327" s="122"/>
      <c r="AG327" s="122"/>
      <c r="AH327" s="122"/>
      <c r="AI327" s="122"/>
      <c r="AJ327" s="122"/>
      <c r="AK327" s="122"/>
      <c r="AL327" s="122"/>
      <c r="AM327" s="122"/>
      <c r="AN327" s="122"/>
      <c r="AO327" s="122"/>
      <c r="AP327" s="122"/>
      <c r="AR327" s="124"/>
    </row>
    <row r="328" spans="1:44" s="120" customFormat="1" hidden="1">
      <c r="A328" s="119" t="s">
        <v>182</v>
      </c>
      <c r="C328" s="121">
        <v>4754181.0000000019</v>
      </c>
      <c r="D328" s="118">
        <v>0</v>
      </c>
      <c r="E328" s="122"/>
      <c r="F328" s="123"/>
      <c r="G328" s="314">
        <v>0</v>
      </c>
      <c r="H328" s="377" t="s">
        <v>144</v>
      </c>
      <c r="I328" s="123">
        <v>0</v>
      </c>
      <c r="J328" s="123"/>
      <c r="K328" s="314" t="str">
        <f>K185</f>
        <v xml:space="preserve"> </v>
      </c>
      <c r="L328" s="377" t="s">
        <v>144</v>
      </c>
      <c r="M328" s="123" t="e">
        <f t="shared" si="34"/>
        <v>#VALUE!</v>
      </c>
      <c r="N328" s="123"/>
      <c r="O328" s="314" t="str">
        <f>O185</f>
        <v xml:space="preserve"> </v>
      </c>
      <c r="P328" s="377" t="s">
        <v>144</v>
      </c>
      <c r="Q328" s="123" t="e">
        <f t="shared" si="35"/>
        <v>#VALUE!</v>
      </c>
      <c r="R328" s="123"/>
      <c r="S328" s="314">
        <f>S185</f>
        <v>0</v>
      </c>
      <c r="T328" s="377" t="s">
        <v>144</v>
      </c>
      <c r="U328" s="123">
        <f t="shared" si="36"/>
        <v>0</v>
      </c>
      <c r="V328" s="122"/>
      <c r="W328" s="311"/>
      <c r="X328" s="122"/>
      <c r="Y328" s="122"/>
      <c r="Z328" s="317"/>
      <c r="AA328" s="318"/>
      <c r="AF328" s="122"/>
      <c r="AG328" s="122"/>
      <c r="AH328" s="122"/>
      <c r="AI328" s="122"/>
      <c r="AJ328" s="122"/>
      <c r="AK328" s="122"/>
      <c r="AL328" s="122"/>
      <c r="AM328" s="122"/>
      <c r="AN328" s="122"/>
      <c r="AO328" s="122"/>
      <c r="AP328" s="122"/>
      <c r="AR328" s="124"/>
    </row>
    <row r="329" spans="1:44" hidden="1">
      <c r="A329" s="379" t="s">
        <v>186</v>
      </c>
      <c r="B329" s="337"/>
      <c r="C329" s="368"/>
      <c r="D329" s="380">
        <v>-0.01</v>
      </c>
      <c r="E329" s="369"/>
      <c r="F329" s="305"/>
      <c r="G329" s="380">
        <v>-0.01</v>
      </c>
      <c r="H329" s="369"/>
      <c r="I329" s="305"/>
      <c r="J329" s="305"/>
      <c r="K329" s="380">
        <v>-0.01</v>
      </c>
      <c r="L329" s="369"/>
      <c r="M329" s="305"/>
      <c r="N329" s="305"/>
      <c r="O329" s="380">
        <v>-0.01</v>
      </c>
      <c r="P329" s="369"/>
      <c r="Q329" s="305"/>
      <c r="R329" s="305"/>
      <c r="S329" s="380">
        <v>-0.01</v>
      </c>
      <c r="T329" s="369"/>
      <c r="U329" s="305"/>
      <c r="V329" s="285"/>
      <c r="W329" s="286"/>
      <c r="X329" s="286"/>
      <c r="Y329" s="286"/>
      <c r="Z329" s="285"/>
      <c r="AA329" s="285"/>
      <c r="AB329" s="285"/>
      <c r="AC329" s="285"/>
      <c r="AD329" s="285"/>
      <c r="AE329" s="285"/>
      <c r="AF329" s="285"/>
      <c r="AG329" s="285"/>
      <c r="AH329" s="285"/>
      <c r="AI329" s="285"/>
      <c r="AJ329" s="285"/>
      <c r="AK329" s="285"/>
      <c r="AL329" s="285"/>
      <c r="AM329" s="285"/>
      <c r="AN329" s="285"/>
      <c r="AO329" s="285"/>
      <c r="AP329" s="285"/>
      <c r="AR329" s="309"/>
    </row>
    <row r="330" spans="1:44" hidden="1">
      <c r="A330" s="337" t="s">
        <v>170</v>
      </c>
      <c r="B330" s="337"/>
      <c r="C330" s="368">
        <v>0</v>
      </c>
      <c r="D330" s="382">
        <v>9.76</v>
      </c>
      <c r="E330" s="383"/>
      <c r="F330" s="305">
        <v>0</v>
      </c>
      <c r="G330" s="382">
        <v>9.99</v>
      </c>
      <c r="H330" s="383"/>
      <c r="I330" s="305">
        <v>0</v>
      </c>
      <c r="J330" s="305"/>
      <c r="K330" s="382">
        <f>K317</f>
        <v>9.76</v>
      </c>
      <c r="L330" s="383"/>
      <c r="M330" s="305">
        <f>-ROUND(K330*$C330/100,0)</f>
        <v>0</v>
      </c>
      <c r="N330" s="305"/>
      <c r="O330" s="382" t="str">
        <f>O317</f>
        <v xml:space="preserve"> </v>
      </c>
      <c r="P330" s="383"/>
      <c r="Q330" s="305" t="e">
        <f>-ROUND(O330*$C330/100,0)</f>
        <v>#VALUE!</v>
      </c>
      <c r="R330" s="305"/>
      <c r="S330" s="382" t="str">
        <f>S317</f>
        <v xml:space="preserve"> </v>
      </c>
      <c r="T330" s="383"/>
      <c r="U330" s="305" t="e">
        <f>-ROUND(S330*$C330/100,0)</f>
        <v>#VALUE!</v>
      </c>
      <c r="V330" s="285"/>
      <c r="W330" s="286"/>
      <c r="X330" s="286"/>
      <c r="Y330" s="286"/>
      <c r="Z330" s="285"/>
      <c r="AA330" s="285"/>
      <c r="AB330" s="285"/>
      <c r="AC330" s="285"/>
      <c r="AD330" s="285"/>
      <c r="AE330" s="285"/>
      <c r="AF330" s="285"/>
      <c r="AG330" s="285"/>
      <c r="AH330" s="285"/>
      <c r="AI330" s="285"/>
      <c r="AJ330" s="285"/>
      <c r="AK330" s="285"/>
      <c r="AL330" s="285"/>
      <c r="AM330" s="285"/>
      <c r="AN330" s="285"/>
      <c r="AO330" s="285"/>
      <c r="AP330" s="285"/>
      <c r="AR330" s="309"/>
    </row>
    <row r="331" spans="1:44" hidden="1">
      <c r="A331" s="337" t="s">
        <v>171</v>
      </c>
      <c r="B331" s="337"/>
      <c r="C331" s="368">
        <v>7.8666666666666698</v>
      </c>
      <c r="D331" s="382">
        <v>14.54</v>
      </c>
      <c r="E331" s="383"/>
      <c r="F331" s="305">
        <v>-1</v>
      </c>
      <c r="G331" s="382">
        <v>14.89</v>
      </c>
      <c r="H331" s="383"/>
      <c r="I331" s="305">
        <v>-1</v>
      </c>
      <c r="J331" s="305"/>
      <c r="K331" s="382">
        <f>K318</f>
        <v>14.54</v>
      </c>
      <c r="L331" s="383"/>
      <c r="M331" s="305">
        <f>-ROUND(K331*$C331/100,0)</f>
        <v>-1</v>
      </c>
      <c r="N331" s="305"/>
      <c r="O331" s="382" t="str">
        <f>O318</f>
        <v xml:space="preserve"> </v>
      </c>
      <c r="P331" s="383"/>
      <c r="Q331" s="305" t="e">
        <f>-ROUND(O331*$C331/100,0)</f>
        <v>#VALUE!</v>
      </c>
      <c r="R331" s="305"/>
      <c r="S331" s="382" t="str">
        <f>S318</f>
        <v xml:space="preserve"> </v>
      </c>
      <c r="T331" s="383"/>
      <c r="U331" s="305" t="e">
        <f>-ROUND(S331*$C331/100,0)</f>
        <v>#VALUE!</v>
      </c>
      <c r="V331" s="285"/>
      <c r="W331" s="286"/>
      <c r="X331" s="286"/>
      <c r="Y331" s="286"/>
      <c r="Z331" s="285"/>
      <c r="AA331" s="285"/>
      <c r="AB331" s="285"/>
      <c r="AC331" s="285"/>
      <c r="AD331" s="285"/>
      <c r="AE331" s="285"/>
      <c r="AF331" s="285"/>
      <c r="AG331" s="285"/>
      <c r="AH331" s="285"/>
      <c r="AI331" s="285"/>
      <c r="AJ331" s="285"/>
      <c r="AK331" s="285"/>
      <c r="AL331" s="285"/>
      <c r="AM331" s="285"/>
      <c r="AN331" s="285"/>
      <c r="AO331" s="285"/>
      <c r="AP331" s="285"/>
      <c r="AR331" s="309"/>
    </row>
    <row r="332" spans="1:44" hidden="1">
      <c r="A332" s="337" t="s">
        <v>187</v>
      </c>
      <c r="B332" s="337"/>
      <c r="C332" s="368">
        <v>543</v>
      </c>
      <c r="D332" s="382">
        <v>1.02</v>
      </c>
      <c r="E332" s="383"/>
      <c r="F332" s="305">
        <v>-6</v>
      </c>
      <c r="G332" s="382">
        <v>1.04</v>
      </c>
      <c r="H332" s="383"/>
      <c r="I332" s="305">
        <v>-6</v>
      </c>
      <c r="J332" s="305"/>
      <c r="K332" s="382">
        <f>K319</f>
        <v>1.02</v>
      </c>
      <c r="L332" s="383"/>
      <c r="M332" s="305">
        <f>-ROUND(K332*$C332/100,0)</f>
        <v>-6</v>
      </c>
      <c r="N332" s="305"/>
      <c r="O332" s="382" t="str">
        <f>O319</f>
        <v xml:space="preserve"> </v>
      </c>
      <c r="P332" s="383"/>
      <c r="Q332" s="305" t="e">
        <f>-ROUND(O332*$C332/100,0)</f>
        <v>#VALUE!</v>
      </c>
      <c r="R332" s="305"/>
      <c r="S332" s="382" t="str">
        <f>S319</f>
        <v xml:space="preserve"> </v>
      </c>
      <c r="T332" s="383"/>
      <c r="U332" s="305" t="e">
        <f>-ROUND(S332*$C332/100,0)</f>
        <v>#VALUE!</v>
      </c>
      <c r="V332" s="285"/>
      <c r="W332" s="286"/>
      <c r="X332" s="286"/>
      <c r="Y332" s="286"/>
      <c r="Z332" s="285"/>
      <c r="AA332" s="285"/>
      <c r="AB332" s="285"/>
      <c r="AC332" s="285"/>
      <c r="AD332" s="285"/>
      <c r="AE332" s="285"/>
      <c r="AF332" s="285"/>
      <c r="AG332" s="285"/>
      <c r="AH332" s="285"/>
      <c r="AI332" s="285"/>
      <c r="AJ332" s="285"/>
      <c r="AK332" s="285"/>
      <c r="AL332" s="285"/>
      <c r="AM332" s="285"/>
      <c r="AN332" s="285"/>
      <c r="AO332" s="285"/>
      <c r="AP332" s="285"/>
      <c r="AR332" s="309"/>
    </row>
    <row r="333" spans="1:44" hidden="1">
      <c r="A333" s="337" t="s">
        <v>188</v>
      </c>
      <c r="B333" s="337"/>
      <c r="C333" s="368">
        <v>722</v>
      </c>
      <c r="D333" s="382">
        <v>3.7</v>
      </c>
      <c r="E333" s="369"/>
      <c r="F333" s="305">
        <v>-27</v>
      </c>
      <c r="G333" s="382">
        <v>3.8</v>
      </c>
      <c r="H333" s="369"/>
      <c r="I333" s="305">
        <v>-27</v>
      </c>
      <c r="J333" s="305"/>
      <c r="K333" s="382" t="e">
        <f>K321</f>
        <v>#REF!</v>
      </c>
      <c r="L333" s="369"/>
      <c r="M333" s="305" t="e">
        <f>-ROUND(K333*$C333/100,0)</f>
        <v>#REF!</v>
      </c>
      <c r="N333" s="305"/>
      <c r="O333" s="382" t="e">
        <f>O321</f>
        <v>#DIV/0!</v>
      </c>
      <c r="P333" s="369"/>
      <c r="Q333" s="305" t="e">
        <f>-ROUND(O333*$C333/100,0)</f>
        <v>#DIV/0!</v>
      </c>
      <c r="R333" s="305"/>
      <c r="S333" s="382" t="e">
        <f>S321</f>
        <v>#DIV/0!</v>
      </c>
      <c r="T333" s="369"/>
      <c r="U333" s="305" t="e">
        <f>-ROUND(S333*$C333/100,0)</f>
        <v>#DIV/0!</v>
      </c>
      <c r="V333" s="285"/>
      <c r="W333" s="286"/>
      <c r="X333" s="286"/>
      <c r="Y333" s="286"/>
      <c r="Z333" s="285"/>
      <c r="AA333" s="285"/>
      <c r="AB333" s="285"/>
      <c r="AC333" s="285"/>
      <c r="AD333" s="285"/>
      <c r="AE333" s="285"/>
      <c r="AF333" s="285"/>
      <c r="AG333" s="285"/>
      <c r="AH333" s="285"/>
      <c r="AI333" s="285"/>
      <c r="AJ333" s="285"/>
      <c r="AK333" s="285"/>
      <c r="AL333" s="285"/>
      <c r="AM333" s="285"/>
      <c r="AN333" s="285"/>
      <c r="AO333" s="285"/>
      <c r="AP333" s="285"/>
      <c r="AR333" s="309"/>
    </row>
    <row r="334" spans="1:44" hidden="1">
      <c r="A334" s="337" t="s">
        <v>189</v>
      </c>
      <c r="B334" s="337"/>
      <c r="C334" s="368">
        <v>7866.6666666666697</v>
      </c>
      <c r="D334" s="384">
        <v>10.628</v>
      </c>
      <c r="E334" s="369" t="s">
        <v>144</v>
      </c>
      <c r="F334" s="305">
        <v>-8</v>
      </c>
      <c r="G334" s="384">
        <v>10.878</v>
      </c>
      <c r="H334" s="369" t="s">
        <v>144</v>
      </c>
      <c r="I334" s="305">
        <v>-9</v>
      </c>
      <c r="J334" s="305"/>
      <c r="K334" s="384" t="e">
        <f>K322</f>
        <v>#REF!</v>
      </c>
      <c r="L334" s="369" t="s">
        <v>144</v>
      </c>
      <c r="M334" s="305" t="e">
        <f>ROUND(K334*$C334/100*K329,0)</f>
        <v>#REF!</v>
      </c>
      <c r="N334" s="305"/>
      <c r="O334" s="384" t="e">
        <f>O322</f>
        <v>#DIV/0!</v>
      </c>
      <c r="P334" s="369" t="s">
        <v>144</v>
      </c>
      <c r="Q334" s="305" t="e">
        <f>ROUND(O334*$C334/100*O329,0)</f>
        <v>#DIV/0!</v>
      </c>
      <c r="R334" s="305"/>
      <c r="S334" s="384" t="e">
        <f>S322</f>
        <v>#DIV/0!</v>
      </c>
      <c r="T334" s="369" t="s">
        <v>144</v>
      </c>
      <c r="U334" s="305" t="e">
        <f>ROUND(S334*$C334/100*S329,0)</f>
        <v>#DIV/0!</v>
      </c>
      <c r="V334" s="285"/>
      <c r="W334" s="286"/>
      <c r="X334" s="286"/>
      <c r="Y334" s="286"/>
      <c r="Z334" s="285"/>
      <c r="AA334" s="285"/>
      <c r="AB334" s="285"/>
      <c r="AC334" s="285"/>
      <c r="AD334" s="285"/>
      <c r="AE334" s="285"/>
      <c r="AF334" s="285"/>
      <c r="AG334" s="285"/>
      <c r="AH334" s="285"/>
      <c r="AI334" s="285"/>
      <c r="AJ334" s="285"/>
      <c r="AK334" s="285"/>
      <c r="AL334" s="285"/>
      <c r="AM334" s="285"/>
      <c r="AN334" s="285"/>
      <c r="AO334" s="285"/>
      <c r="AP334" s="285"/>
      <c r="AR334" s="309"/>
    </row>
    <row r="335" spans="1:44" hidden="1">
      <c r="A335" s="337" t="s">
        <v>177</v>
      </c>
      <c r="B335" s="337"/>
      <c r="C335" s="368">
        <v>62933.333333333299</v>
      </c>
      <c r="D335" s="384">
        <v>7.3410000000000002</v>
      </c>
      <c r="E335" s="369" t="s">
        <v>144</v>
      </c>
      <c r="F335" s="305">
        <v>-46</v>
      </c>
      <c r="G335" s="384">
        <v>7.5140000000000002</v>
      </c>
      <c r="H335" s="369" t="s">
        <v>144</v>
      </c>
      <c r="I335" s="305">
        <v>-47</v>
      </c>
      <c r="J335" s="305"/>
      <c r="K335" s="384" t="e">
        <f>K323</f>
        <v>#REF!</v>
      </c>
      <c r="L335" s="369" t="s">
        <v>144</v>
      </c>
      <c r="M335" s="305" t="e">
        <f>ROUND(K335*$C335/100*K329,0)</f>
        <v>#REF!</v>
      </c>
      <c r="N335" s="305"/>
      <c r="O335" s="384" t="e">
        <f>O323</f>
        <v>#DIV/0!</v>
      </c>
      <c r="P335" s="369" t="s">
        <v>144</v>
      </c>
      <c r="Q335" s="305" t="e">
        <f>ROUND(O335*$C335/100*O329,0)</f>
        <v>#DIV/0!</v>
      </c>
      <c r="R335" s="305"/>
      <c r="S335" s="384" t="e">
        <f>S323</f>
        <v>#DIV/0!</v>
      </c>
      <c r="T335" s="369" t="s">
        <v>144</v>
      </c>
      <c r="U335" s="305" t="e">
        <f>ROUND(S335*$C335/100*S329,0)</f>
        <v>#DIV/0!</v>
      </c>
      <c r="V335" s="285"/>
      <c r="W335" s="286"/>
      <c r="X335" s="286"/>
      <c r="Y335" s="286"/>
      <c r="Z335" s="285"/>
      <c r="AA335" s="285"/>
      <c r="AB335" s="285"/>
      <c r="AC335" s="285"/>
      <c r="AD335" s="285"/>
      <c r="AE335" s="285"/>
      <c r="AF335" s="285"/>
      <c r="AG335" s="285"/>
      <c r="AH335" s="285"/>
      <c r="AI335" s="285"/>
      <c r="AJ335" s="285"/>
      <c r="AK335" s="285"/>
      <c r="AL335" s="285"/>
      <c r="AM335" s="285"/>
      <c r="AN335" s="285"/>
      <c r="AO335" s="285"/>
      <c r="AP335" s="285"/>
      <c r="AR335" s="309"/>
    </row>
    <row r="336" spans="1:44" hidden="1">
      <c r="A336" s="337" t="s">
        <v>178</v>
      </c>
      <c r="B336" s="337"/>
      <c r="C336" s="368">
        <v>232200.00000000003</v>
      </c>
      <c r="D336" s="384">
        <v>6.3240000000000007</v>
      </c>
      <c r="E336" s="369" t="s">
        <v>144</v>
      </c>
      <c r="F336" s="305">
        <v>-147</v>
      </c>
      <c r="G336" s="384">
        <v>6.4720000000000004</v>
      </c>
      <c r="H336" s="369" t="s">
        <v>144</v>
      </c>
      <c r="I336" s="305">
        <v>-150</v>
      </c>
      <c r="J336" s="305"/>
      <c r="K336" s="384" t="e">
        <f>K324</f>
        <v>#REF!</v>
      </c>
      <c r="L336" s="369" t="s">
        <v>144</v>
      </c>
      <c r="M336" s="305" t="e">
        <f>ROUND(K336*$C336/100*K329,0)</f>
        <v>#REF!</v>
      </c>
      <c r="N336" s="305"/>
      <c r="O336" s="384" t="e">
        <f>O324</f>
        <v>#DIV/0!</v>
      </c>
      <c r="P336" s="369" t="s">
        <v>144</v>
      </c>
      <c r="Q336" s="305" t="e">
        <f>ROUND(O336*$C336/100*O329,0)</f>
        <v>#DIV/0!</v>
      </c>
      <c r="R336" s="305"/>
      <c r="S336" s="384" t="e">
        <f>S324</f>
        <v>#DIV/0!</v>
      </c>
      <c r="T336" s="369" t="s">
        <v>144</v>
      </c>
      <c r="U336" s="305" t="e">
        <f>ROUND(S336*$C336/100*S329,0)</f>
        <v>#DIV/0!</v>
      </c>
      <c r="V336" s="285"/>
      <c r="W336" s="286"/>
      <c r="X336" s="286"/>
      <c r="Y336" s="286"/>
      <c r="Z336" s="285"/>
      <c r="AA336" s="285"/>
      <c r="AB336" s="285"/>
      <c r="AC336" s="285"/>
      <c r="AD336" s="285"/>
      <c r="AE336" s="285"/>
      <c r="AF336" s="285"/>
      <c r="AG336" s="285"/>
      <c r="AH336" s="285"/>
      <c r="AI336" s="285"/>
      <c r="AJ336" s="285"/>
      <c r="AK336" s="285"/>
      <c r="AL336" s="285"/>
      <c r="AM336" s="285"/>
      <c r="AN336" s="285"/>
      <c r="AO336" s="285"/>
      <c r="AP336" s="285"/>
      <c r="AR336" s="309"/>
    </row>
    <row r="337" spans="1:44" hidden="1">
      <c r="A337" s="337" t="s">
        <v>179</v>
      </c>
      <c r="B337" s="337"/>
      <c r="C337" s="368">
        <v>475.4</v>
      </c>
      <c r="D337" s="385">
        <v>57</v>
      </c>
      <c r="E337" s="369" t="s">
        <v>144</v>
      </c>
      <c r="F337" s="305">
        <v>-3</v>
      </c>
      <c r="G337" s="385">
        <v>58</v>
      </c>
      <c r="H337" s="369" t="s">
        <v>144</v>
      </c>
      <c r="I337" s="305">
        <v>-3</v>
      </c>
      <c r="J337" s="305"/>
      <c r="K337" s="385" t="str">
        <f>K325</f>
        <v xml:space="preserve"> </v>
      </c>
      <c r="L337" s="369" t="s">
        <v>144</v>
      </c>
      <c r="M337" s="305" t="e">
        <f>ROUND(K337*$C337/100*K329,0)</f>
        <v>#VALUE!</v>
      </c>
      <c r="N337" s="305"/>
      <c r="O337" s="385" t="e">
        <f>O325</f>
        <v>#DIV/0!</v>
      </c>
      <c r="P337" s="369" t="s">
        <v>144</v>
      </c>
      <c r="Q337" s="305" t="e">
        <f>ROUND(O337*$C337/100*O329,0)</f>
        <v>#DIV/0!</v>
      </c>
      <c r="R337" s="305"/>
      <c r="S337" s="385" t="e">
        <f>S325</f>
        <v>#DIV/0!</v>
      </c>
      <c r="T337" s="369" t="s">
        <v>144</v>
      </c>
      <c r="U337" s="305" t="e">
        <f>ROUND(S337*$C337/100*S329,0)</f>
        <v>#DIV/0!</v>
      </c>
      <c r="V337" s="285"/>
      <c r="W337" s="286"/>
      <c r="X337" s="286"/>
      <c r="Y337" s="286"/>
      <c r="Z337" s="285"/>
      <c r="AA337" s="285"/>
      <c r="AB337" s="285"/>
      <c r="AC337" s="285"/>
      <c r="AD337" s="285"/>
      <c r="AE337" s="285"/>
      <c r="AF337" s="285"/>
      <c r="AG337" s="285"/>
      <c r="AH337" s="285"/>
      <c r="AI337" s="285"/>
      <c r="AJ337" s="285"/>
      <c r="AK337" s="285"/>
      <c r="AL337" s="285"/>
      <c r="AM337" s="285"/>
      <c r="AN337" s="285"/>
      <c r="AO337" s="285"/>
      <c r="AP337" s="285"/>
      <c r="AR337" s="309"/>
    </row>
    <row r="338" spans="1:44" hidden="1">
      <c r="A338" s="337" t="s">
        <v>190</v>
      </c>
      <c r="B338" s="337"/>
      <c r="C338" s="368">
        <v>7.8666666666666698</v>
      </c>
      <c r="D338" s="386">
        <v>60</v>
      </c>
      <c r="E338" s="369"/>
      <c r="F338" s="305">
        <v>472</v>
      </c>
      <c r="G338" s="386">
        <v>60</v>
      </c>
      <c r="H338" s="369"/>
      <c r="I338" s="305">
        <v>472</v>
      </c>
      <c r="J338" s="305"/>
      <c r="K338" s="386" t="str">
        <f>$K$198</f>
        <v xml:space="preserve"> </v>
      </c>
      <c r="L338" s="369"/>
      <c r="M338" s="305" t="e">
        <f>ROUND(K338*$C338,0)</f>
        <v>#VALUE!</v>
      </c>
      <c r="N338" s="305"/>
      <c r="O338" s="386" t="e">
        <f>$O$198</f>
        <v>#DIV/0!</v>
      </c>
      <c r="P338" s="369"/>
      <c r="Q338" s="305" t="e">
        <f>ROUND(O338*$C338,0)</f>
        <v>#DIV/0!</v>
      </c>
      <c r="R338" s="305"/>
      <c r="S338" s="386" t="e">
        <f>$S$198</f>
        <v>#DIV/0!</v>
      </c>
      <c r="T338" s="369"/>
      <c r="U338" s="305" t="e">
        <f>ROUND(S338*$C338,0)</f>
        <v>#DIV/0!</v>
      </c>
      <c r="V338" s="285"/>
      <c r="W338" s="286"/>
      <c r="X338" s="286"/>
      <c r="Y338" s="286"/>
      <c r="Z338" s="285"/>
      <c r="AA338" s="285"/>
      <c r="AB338" s="285"/>
      <c r="AC338" s="285"/>
      <c r="AD338" s="285"/>
      <c r="AE338" s="285"/>
      <c r="AF338" s="285"/>
      <c r="AG338" s="285"/>
      <c r="AH338" s="285"/>
      <c r="AI338" s="285"/>
      <c r="AJ338" s="285"/>
      <c r="AK338" s="285"/>
      <c r="AL338" s="285"/>
      <c r="AM338" s="285"/>
      <c r="AN338" s="285"/>
      <c r="AO338" s="285"/>
      <c r="AP338" s="285"/>
      <c r="AR338" s="309"/>
    </row>
    <row r="339" spans="1:44" hidden="1">
      <c r="A339" s="337" t="s">
        <v>191</v>
      </c>
      <c r="B339" s="337"/>
      <c r="C339" s="368">
        <v>543</v>
      </c>
      <c r="D339" s="387">
        <v>-30</v>
      </c>
      <c r="E339" s="369" t="s">
        <v>144</v>
      </c>
      <c r="F339" s="305">
        <v>-163</v>
      </c>
      <c r="G339" s="387">
        <v>-30</v>
      </c>
      <c r="H339" s="369" t="s">
        <v>144</v>
      </c>
      <c r="I339" s="305">
        <v>-163</v>
      </c>
      <c r="J339" s="305"/>
      <c r="K339" s="387">
        <f>$K$199</f>
        <v>-30</v>
      </c>
      <c r="L339" s="369" t="s">
        <v>144</v>
      </c>
      <c r="M339" s="305">
        <f>ROUND(K339*$C339/100,0)</f>
        <v>-163</v>
      </c>
      <c r="N339" s="305"/>
      <c r="O339" s="387" t="str">
        <f>$O$199</f>
        <v xml:space="preserve"> </v>
      </c>
      <c r="P339" s="369" t="s">
        <v>144</v>
      </c>
      <c r="Q339" s="305" t="e">
        <f>ROUND(O339*$C339/100,0)</f>
        <v>#VALUE!</v>
      </c>
      <c r="R339" s="305"/>
      <c r="S339" s="387" t="str">
        <f>$S$199</f>
        <v xml:space="preserve"> </v>
      </c>
      <c r="T339" s="369" t="s">
        <v>144</v>
      </c>
      <c r="U339" s="305" t="e">
        <f>ROUND(S339*$C339/100,0)</f>
        <v>#VALUE!</v>
      </c>
      <c r="V339" s="285"/>
      <c r="W339" s="286"/>
      <c r="X339" s="286"/>
      <c r="Y339" s="286"/>
      <c r="Z339" s="285"/>
      <c r="AA339" s="285"/>
      <c r="AB339" s="285"/>
      <c r="AC339" s="285"/>
      <c r="AD339" s="285"/>
      <c r="AE339" s="285"/>
      <c r="AF339" s="285"/>
      <c r="AG339" s="285"/>
      <c r="AH339" s="285"/>
      <c r="AI339" s="285"/>
      <c r="AJ339" s="285"/>
      <c r="AK339" s="285"/>
      <c r="AL339" s="285"/>
      <c r="AM339" s="285"/>
      <c r="AN339" s="285"/>
      <c r="AO339" s="285"/>
      <c r="AP339" s="285"/>
      <c r="AR339" s="309"/>
    </row>
    <row r="340" spans="1:44" s="120" customFormat="1" hidden="1">
      <c r="A340" s="119" t="s">
        <v>180</v>
      </c>
      <c r="C340" s="121">
        <v>7866.6666666666697</v>
      </c>
      <c r="D340" s="118">
        <v>0</v>
      </c>
      <c r="E340" s="122"/>
      <c r="F340" s="123"/>
      <c r="G340" s="314">
        <v>0</v>
      </c>
      <c r="H340" s="377" t="s">
        <v>144</v>
      </c>
      <c r="I340" s="123">
        <v>0</v>
      </c>
      <c r="J340" s="123"/>
      <c r="K340" s="314" t="str">
        <f>K183</f>
        <v xml:space="preserve"> </v>
      </c>
      <c r="L340" s="377" t="s">
        <v>144</v>
      </c>
      <c r="M340" s="123" t="e">
        <f>ROUND(K340*$C340/100*K329,0)</f>
        <v>#VALUE!</v>
      </c>
      <c r="N340" s="123"/>
      <c r="O340" s="314" t="str">
        <f>O183</f>
        <v xml:space="preserve"> </v>
      </c>
      <c r="P340" s="377" t="s">
        <v>144</v>
      </c>
      <c r="Q340" s="123" t="e">
        <f>ROUND(O340*$C340/100*O329,0)</f>
        <v>#VALUE!</v>
      </c>
      <c r="R340" s="123"/>
      <c r="S340" s="314">
        <f>S183</f>
        <v>0</v>
      </c>
      <c r="T340" s="377" t="s">
        <v>144</v>
      </c>
      <c r="U340" s="123">
        <f>ROUND(S340*$C340/100*S329,0)</f>
        <v>0</v>
      </c>
      <c r="V340" s="122"/>
      <c r="W340" s="311"/>
      <c r="X340" s="122"/>
      <c r="Y340" s="122"/>
      <c r="Z340" s="317"/>
      <c r="AA340" s="318"/>
      <c r="AF340" s="122"/>
      <c r="AG340" s="122"/>
      <c r="AH340" s="122"/>
      <c r="AI340" s="122"/>
      <c r="AJ340" s="122"/>
      <c r="AK340" s="122"/>
      <c r="AL340" s="122"/>
      <c r="AM340" s="122"/>
      <c r="AN340" s="122"/>
      <c r="AO340" s="122"/>
      <c r="AP340" s="122"/>
      <c r="AR340" s="124"/>
    </row>
    <row r="341" spans="1:44" s="120" customFormat="1" hidden="1">
      <c r="A341" s="119" t="s">
        <v>181</v>
      </c>
      <c r="C341" s="121">
        <v>62933.333333333299</v>
      </c>
      <c r="D341" s="118">
        <v>0</v>
      </c>
      <c r="E341" s="122"/>
      <c r="F341" s="123"/>
      <c r="G341" s="314">
        <v>0</v>
      </c>
      <c r="H341" s="377" t="s">
        <v>144</v>
      </c>
      <c r="I341" s="123">
        <v>0</v>
      </c>
      <c r="J341" s="123"/>
      <c r="K341" s="314" t="str">
        <f>K184</f>
        <v xml:space="preserve"> </v>
      </c>
      <c r="L341" s="377" t="s">
        <v>144</v>
      </c>
      <c r="M341" s="123" t="e">
        <f>ROUND(K341*$C341/100*K329,0)</f>
        <v>#VALUE!</v>
      </c>
      <c r="N341" s="123"/>
      <c r="O341" s="314" t="str">
        <f>O184</f>
        <v xml:space="preserve"> </v>
      </c>
      <c r="P341" s="377" t="s">
        <v>144</v>
      </c>
      <c r="Q341" s="123" t="e">
        <f>ROUND(O341*$C341/100*O329,0)</f>
        <v>#VALUE!</v>
      </c>
      <c r="R341" s="123"/>
      <c r="S341" s="314">
        <f>S184</f>
        <v>0</v>
      </c>
      <c r="T341" s="377" t="s">
        <v>144</v>
      </c>
      <c r="U341" s="123">
        <f>ROUND(S341*$C341/100*S329,0)</f>
        <v>0</v>
      </c>
      <c r="V341" s="122"/>
      <c r="W341" s="311"/>
      <c r="X341" s="122"/>
      <c r="Y341" s="122"/>
      <c r="Z341" s="317"/>
      <c r="AA341" s="318"/>
      <c r="AF341" s="122"/>
      <c r="AG341" s="122"/>
      <c r="AH341" s="122"/>
      <c r="AI341" s="122"/>
      <c r="AJ341" s="122"/>
      <c r="AK341" s="122"/>
      <c r="AL341" s="122"/>
      <c r="AM341" s="122"/>
      <c r="AN341" s="122"/>
      <c r="AO341" s="122"/>
      <c r="AP341" s="122"/>
      <c r="AR341" s="124"/>
    </row>
    <row r="342" spans="1:44" s="120" customFormat="1" hidden="1">
      <c r="A342" s="119" t="s">
        <v>182</v>
      </c>
      <c r="C342" s="121">
        <v>232200.00000000003</v>
      </c>
      <c r="D342" s="118">
        <v>0</v>
      </c>
      <c r="E342" s="122"/>
      <c r="F342" s="123"/>
      <c r="G342" s="314">
        <v>0</v>
      </c>
      <c r="H342" s="377" t="s">
        <v>144</v>
      </c>
      <c r="I342" s="123">
        <v>0</v>
      </c>
      <c r="J342" s="123"/>
      <c r="K342" s="314" t="str">
        <f>K185</f>
        <v xml:space="preserve"> </v>
      </c>
      <c r="L342" s="377" t="s">
        <v>144</v>
      </c>
      <c r="M342" s="123" t="e">
        <f>ROUND(K342*$C342/100*K329,0)</f>
        <v>#VALUE!</v>
      </c>
      <c r="N342" s="123"/>
      <c r="O342" s="314" t="str">
        <f>O185</f>
        <v xml:space="preserve"> </v>
      </c>
      <c r="P342" s="377" t="s">
        <v>144</v>
      </c>
      <c r="Q342" s="123" t="e">
        <f>ROUND(O342*$C342/100*O329,0)</f>
        <v>#VALUE!</v>
      </c>
      <c r="R342" s="123"/>
      <c r="S342" s="314">
        <f>S185</f>
        <v>0</v>
      </c>
      <c r="T342" s="377" t="s">
        <v>144</v>
      </c>
      <c r="U342" s="123">
        <f>ROUND(S342*$C342/100*S329,0)</f>
        <v>0</v>
      </c>
      <c r="V342" s="122"/>
      <c r="W342" s="311"/>
      <c r="X342" s="122"/>
      <c r="Y342" s="122"/>
      <c r="Z342" s="317"/>
      <c r="AA342" s="318"/>
      <c r="AF342" s="122"/>
      <c r="AG342" s="122"/>
      <c r="AH342" s="122"/>
      <c r="AI342" s="122"/>
      <c r="AJ342" s="122"/>
      <c r="AK342" s="122"/>
      <c r="AL342" s="122"/>
      <c r="AM342" s="122"/>
      <c r="AN342" s="122"/>
      <c r="AO342" s="122"/>
      <c r="AP342" s="122"/>
      <c r="AR342" s="124"/>
    </row>
    <row r="343" spans="1:44" hidden="1">
      <c r="A343" s="337" t="s">
        <v>157</v>
      </c>
      <c r="B343" s="337"/>
      <c r="C343" s="368">
        <v>17280151</v>
      </c>
      <c r="D343" s="375"/>
      <c r="E343" s="369"/>
      <c r="F343" s="305">
        <v>1577616</v>
      </c>
      <c r="G343" s="375"/>
      <c r="H343" s="369"/>
      <c r="I343" s="305">
        <v>1614996</v>
      </c>
      <c r="J343" s="305"/>
      <c r="K343" s="375"/>
      <c r="L343" s="369"/>
      <c r="M343" s="305" t="e">
        <f>SUM(M317:M342)</f>
        <v>#REF!</v>
      </c>
      <c r="N343" s="305"/>
      <c r="O343" s="375"/>
      <c r="P343" s="369"/>
      <c r="Q343" s="305" t="e">
        <f>SUM(Q317:Q342)</f>
        <v>#VALUE!</v>
      </c>
      <c r="R343" s="305"/>
      <c r="S343" s="375"/>
      <c r="T343" s="369"/>
      <c r="U343" s="305" t="e">
        <f>SUM(U317:U342)</f>
        <v>#VALUE!</v>
      </c>
      <c r="V343" s="285"/>
      <c r="W343" s="286"/>
      <c r="X343" s="286"/>
      <c r="Y343" s="286"/>
      <c r="Z343" s="285"/>
      <c r="AA343" s="285"/>
      <c r="AB343" s="285"/>
      <c r="AC343" s="285"/>
      <c r="AD343" s="285"/>
      <c r="AE343" s="285"/>
      <c r="AF343" s="285"/>
      <c r="AG343" s="285"/>
      <c r="AH343" s="285"/>
      <c r="AI343" s="285"/>
      <c r="AJ343" s="285"/>
      <c r="AK343" s="285"/>
      <c r="AL343" s="285"/>
      <c r="AM343" s="285"/>
      <c r="AN343" s="285"/>
      <c r="AO343" s="285"/>
      <c r="AP343" s="285"/>
      <c r="AR343" s="309"/>
    </row>
    <row r="344" spans="1:44" hidden="1">
      <c r="A344" s="337" t="s">
        <v>128</v>
      </c>
      <c r="B344" s="337"/>
      <c r="C344" s="401">
        <v>53727.522773253761</v>
      </c>
      <c r="D344" s="325"/>
      <c r="E344" s="325"/>
      <c r="F344" s="391">
        <v>4976.1641860674354</v>
      </c>
      <c r="G344" s="325"/>
      <c r="H344" s="325"/>
      <c r="I344" s="391">
        <v>4976.1641860674354</v>
      </c>
      <c r="J344" s="370"/>
      <c r="K344" s="325"/>
      <c r="L344" s="325"/>
      <c r="M344" s="391" t="e">
        <f>M204/I204*I344</f>
        <v>#DIV/0!</v>
      </c>
      <c r="N344" s="370"/>
      <c r="O344" s="325"/>
      <c r="P344" s="325"/>
      <c r="Q344" s="391" t="e">
        <f>Q204/I204*I344</f>
        <v>#DIV/0!</v>
      </c>
      <c r="R344" s="370"/>
      <c r="S344" s="325"/>
      <c r="T344" s="325"/>
      <c r="U344" s="391" t="e">
        <f>U204/I204*I344</f>
        <v>#DIV/0!</v>
      </c>
      <c r="V344" s="341"/>
      <c r="W344" s="141"/>
      <c r="X344" s="286"/>
      <c r="Y344" s="286"/>
      <c r="Z344" s="285"/>
      <c r="AA344" s="285"/>
      <c r="AB344" s="285"/>
      <c r="AC344" s="285"/>
      <c r="AD344" s="285"/>
      <c r="AE344" s="285"/>
      <c r="AF344" s="285"/>
      <c r="AG344" s="285"/>
      <c r="AH344" s="285"/>
      <c r="AI344" s="285"/>
      <c r="AJ344" s="285"/>
      <c r="AK344" s="285"/>
      <c r="AL344" s="285"/>
      <c r="AM344" s="285"/>
      <c r="AN344" s="285"/>
      <c r="AO344" s="285"/>
      <c r="AP344" s="285"/>
      <c r="AR344" s="309"/>
    </row>
    <row r="345" spans="1:44" ht="16.5" hidden="1" thickBot="1">
      <c r="A345" s="337" t="s">
        <v>158</v>
      </c>
      <c r="B345" s="337"/>
      <c r="C345" s="359">
        <v>17333878.522773255</v>
      </c>
      <c r="D345" s="399"/>
      <c r="E345" s="393"/>
      <c r="F345" s="394">
        <v>1582592.1641860674</v>
      </c>
      <c r="G345" s="399"/>
      <c r="H345" s="393"/>
      <c r="I345" s="394">
        <v>1619972.1641860674</v>
      </c>
      <c r="J345" s="370"/>
      <c r="K345" s="399"/>
      <c r="L345" s="393"/>
      <c r="M345" s="394" t="e">
        <f>M343+M344</f>
        <v>#REF!</v>
      </c>
      <c r="N345" s="394"/>
      <c r="O345" s="399"/>
      <c r="P345" s="393"/>
      <c r="Q345" s="394" t="e">
        <f>Q343+Q344</f>
        <v>#VALUE!</v>
      </c>
      <c r="R345" s="394"/>
      <c r="S345" s="399"/>
      <c r="T345" s="393"/>
      <c r="U345" s="394" t="e">
        <f>U343+U344</f>
        <v>#VALUE!</v>
      </c>
      <c r="V345" s="342"/>
      <c r="W345" s="343"/>
      <c r="X345" s="286"/>
      <c r="Y345" s="286"/>
      <c r="Z345" s="285"/>
      <c r="AA345" s="285"/>
      <c r="AB345" s="285"/>
      <c r="AC345" s="285"/>
      <c r="AD345" s="285"/>
      <c r="AE345" s="285"/>
      <c r="AF345" s="285"/>
      <c r="AG345" s="285"/>
      <c r="AH345" s="285"/>
      <c r="AI345" s="285"/>
      <c r="AJ345" s="285"/>
      <c r="AK345" s="285"/>
      <c r="AL345" s="285"/>
      <c r="AM345" s="285"/>
      <c r="AN345" s="285"/>
      <c r="AO345" s="285"/>
      <c r="AP345" s="285"/>
      <c r="AR345" s="309"/>
    </row>
    <row r="346" spans="1:44" hidden="1">
      <c r="A346" s="337"/>
      <c r="B346" s="337"/>
      <c r="C346" s="335"/>
      <c r="D346" s="402"/>
      <c r="E346" s="364"/>
      <c r="F346" s="370"/>
      <c r="G346" s="402"/>
      <c r="H346" s="364"/>
      <c r="I346" s="370"/>
      <c r="J346" s="370"/>
      <c r="K346" s="402"/>
      <c r="L346" s="364"/>
      <c r="M346" s="370"/>
      <c r="N346" s="370"/>
      <c r="O346" s="402"/>
      <c r="P346" s="364"/>
      <c r="Q346" s="370"/>
      <c r="R346" s="370"/>
      <c r="S346" s="402"/>
      <c r="T346" s="364"/>
      <c r="U346" s="370"/>
      <c r="V346" s="285"/>
      <c r="W346" s="286"/>
      <c r="X346" s="286"/>
      <c r="Y346" s="286"/>
      <c r="Z346" s="285"/>
      <c r="AA346" s="285"/>
      <c r="AB346" s="285"/>
      <c r="AC346" s="285"/>
      <c r="AD346" s="285"/>
      <c r="AE346" s="285"/>
      <c r="AF346" s="285"/>
      <c r="AG346" s="285"/>
      <c r="AH346" s="285"/>
      <c r="AI346" s="285"/>
      <c r="AJ346" s="285"/>
      <c r="AK346" s="285"/>
      <c r="AL346" s="285"/>
      <c r="AM346" s="285"/>
      <c r="AN346" s="285"/>
      <c r="AO346" s="285"/>
      <c r="AP346" s="285"/>
      <c r="AR346" s="309"/>
    </row>
    <row r="347" spans="1:44" hidden="1">
      <c r="A347" s="344" t="s">
        <v>198</v>
      </c>
      <c r="B347" s="337"/>
      <c r="C347" s="337"/>
      <c r="D347" s="305"/>
      <c r="E347" s="337"/>
      <c r="F347" s="337"/>
      <c r="G347" s="305"/>
      <c r="H347" s="337"/>
      <c r="I347" s="337"/>
      <c r="J347" s="337"/>
      <c r="K347" s="305"/>
      <c r="L347" s="337"/>
      <c r="M347" s="337"/>
      <c r="N347" s="337"/>
      <c r="O347" s="305"/>
      <c r="P347" s="337"/>
      <c r="Q347" s="337"/>
      <c r="R347" s="337"/>
      <c r="S347" s="305"/>
      <c r="T347" s="337"/>
      <c r="U347" s="337"/>
      <c r="V347" s="285"/>
      <c r="W347" s="286"/>
      <c r="X347" s="286"/>
      <c r="Y347" s="286"/>
      <c r="Z347" s="285"/>
      <c r="AA347" s="285"/>
      <c r="AB347" s="285"/>
      <c r="AC347" s="285"/>
      <c r="AD347" s="285"/>
      <c r="AE347" s="285"/>
      <c r="AF347" s="285"/>
      <c r="AG347" s="285"/>
      <c r="AH347" s="285"/>
      <c r="AI347" s="285"/>
      <c r="AJ347" s="285"/>
      <c r="AK347" s="285"/>
      <c r="AL347" s="285"/>
      <c r="AM347" s="285"/>
      <c r="AN347" s="285"/>
      <c r="AO347" s="285"/>
      <c r="AP347" s="285"/>
      <c r="AR347" s="309"/>
    </row>
    <row r="348" spans="1:44" hidden="1">
      <c r="A348" s="337" t="s">
        <v>192</v>
      </c>
      <c r="B348" s="337"/>
      <c r="C348" s="337"/>
      <c r="D348" s="305"/>
      <c r="E348" s="337"/>
      <c r="F348" s="337"/>
      <c r="G348" s="305"/>
      <c r="H348" s="337"/>
      <c r="I348" s="337"/>
      <c r="J348" s="337"/>
      <c r="K348" s="305"/>
      <c r="L348" s="337"/>
      <c r="M348" s="337"/>
      <c r="N348" s="337"/>
      <c r="O348" s="305"/>
      <c r="P348" s="337"/>
      <c r="Q348" s="337"/>
      <c r="R348" s="337"/>
      <c r="S348" s="305"/>
      <c r="T348" s="337"/>
      <c r="U348" s="337"/>
      <c r="V348" s="285"/>
      <c r="W348" s="286"/>
      <c r="X348" s="286"/>
      <c r="Y348" s="286"/>
      <c r="Z348" s="285"/>
      <c r="AA348" s="285"/>
      <c r="AB348" s="285"/>
      <c r="AC348" s="285"/>
      <c r="AD348" s="285"/>
      <c r="AE348" s="285"/>
      <c r="AF348" s="285"/>
      <c r="AG348" s="285"/>
      <c r="AH348" s="285"/>
      <c r="AI348" s="285"/>
      <c r="AJ348" s="285"/>
      <c r="AK348" s="285"/>
      <c r="AL348" s="285"/>
      <c r="AM348" s="285"/>
      <c r="AN348" s="285"/>
      <c r="AO348" s="285"/>
      <c r="AP348" s="285"/>
      <c r="AR348" s="309"/>
    </row>
    <row r="349" spans="1:44" hidden="1">
      <c r="A349" s="337"/>
      <c r="B349" s="337"/>
      <c r="C349" s="337"/>
      <c r="D349" s="305"/>
      <c r="E349" s="337"/>
      <c r="F349" s="337"/>
      <c r="G349" s="305"/>
      <c r="H349" s="337"/>
      <c r="I349" s="337"/>
      <c r="J349" s="337"/>
      <c r="K349" s="305"/>
      <c r="L349" s="337"/>
      <c r="M349" s="337"/>
      <c r="N349" s="337"/>
      <c r="O349" s="305"/>
      <c r="P349" s="337"/>
      <c r="Q349" s="337"/>
      <c r="R349" s="337"/>
      <c r="S349" s="305"/>
      <c r="T349" s="337"/>
      <c r="U349" s="337"/>
      <c r="V349" s="285"/>
      <c r="W349" s="286"/>
      <c r="X349" s="286"/>
      <c r="Y349" s="286"/>
      <c r="Z349" s="285"/>
      <c r="AA349" s="285"/>
      <c r="AB349" s="285"/>
      <c r="AC349" s="285"/>
      <c r="AD349" s="285"/>
      <c r="AE349" s="285"/>
      <c r="AF349" s="285"/>
      <c r="AG349" s="285"/>
      <c r="AH349" s="285"/>
      <c r="AI349" s="285"/>
      <c r="AJ349" s="285"/>
      <c r="AK349" s="285"/>
      <c r="AL349" s="285"/>
      <c r="AM349" s="285"/>
      <c r="AN349" s="285"/>
      <c r="AO349" s="285"/>
      <c r="AP349" s="285"/>
      <c r="AR349" s="309"/>
    </row>
    <row r="350" spans="1:44" hidden="1">
      <c r="A350" s="337" t="s">
        <v>173</v>
      </c>
      <c r="B350" s="337"/>
      <c r="C350" s="368"/>
      <c r="D350" s="305"/>
      <c r="E350" s="337"/>
      <c r="F350" s="337"/>
      <c r="G350" s="305"/>
      <c r="H350" s="337"/>
      <c r="I350" s="337"/>
      <c r="J350" s="337"/>
      <c r="K350" s="305"/>
      <c r="L350" s="337"/>
      <c r="M350" s="337"/>
      <c r="N350" s="337"/>
      <c r="O350" s="305"/>
      <c r="P350" s="337"/>
      <c r="Q350" s="337"/>
      <c r="R350" s="337"/>
      <c r="S350" s="305"/>
      <c r="T350" s="337"/>
      <c r="U350" s="337"/>
      <c r="V350" s="285"/>
      <c r="W350" s="286"/>
      <c r="X350" s="286"/>
      <c r="Y350" s="286"/>
      <c r="Z350" s="285"/>
      <c r="AA350" s="285"/>
      <c r="AB350" s="285"/>
      <c r="AC350" s="285"/>
      <c r="AD350" s="285"/>
      <c r="AE350" s="285"/>
      <c r="AF350" s="285"/>
      <c r="AG350" s="285"/>
      <c r="AH350" s="285"/>
      <c r="AI350" s="285"/>
      <c r="AJ350" s="285"/>
      <c r="AK350" s="285"/>
      <c r="AL350" s="285"/>
      <c r="AM350" s="285"/>
      <c r="AN350" s="285"/>
      <c r="AO350" s="285"/>
      <c r="AP350" s="285"/>
      <c r="AR350" s="309"/>
    </row>
    <row r="351" spans="1:44" hidden="1">
      <c r="A351" s="337" t="s">
        <v>199</v>
      </c>
      <c r="B351" s="337"/>
      <c r="C351" s="368">
        <v>4499.0963483023515</v>
      </c>
      <c r="D351" s="348">
        <v>9.76</v>
      </c>
      <c r="E351" s="369"/>
      <c r="F351" s="305">
        <v>43911</v>
      </c>
      <c r="G351" s="348">
        <v>9.99</v>
      </c>
      <c r="H351" s="369"/>
      <c r="I351" s="305">
        <v>44946</v>
      </c>
      <c r="J351" s="305"/>
      <c r="K351" s="348">
        <f>$K$173</f>
        <v>9.76</v>
      </c>
      <c r="L351" s="369"/>
      <c r="M351" s="305">
        <f>M386+M421</f>
        <v>43912</v>
      </c>
      <c r="N351" s="305"/>
      <c r="O351" s="348" t="str">
        <f>$O$173</f>
        <v xml:space="preserve"> </v>
      </c>
      <c r="P351" s="369"/>
      <c r="Q351" s="305" t="e">
        <f>Q386+Q421</f>
        <v>#VALUE!</v>
      </c>
      <c r="R351" s="305"/>
      <c r="S351" s="348" t="str">
        <f>$S$173</f>
        <v xml:space="preserve"> </v>
      </c>
      <c r="T351" s="369"/>
      <c r="U351" s="305" t="e">
        <f>U386+U421</f>
        <v>#VALUE!</v>
      </c>
      <c r="V351" s="285"/>
      <c r="W351" s="286"/>
      <c r="X351" s="286"/>
      <c r="Y351" s="286"/>
      <c r="Z351" s="285"/>
      <c r="AA351" s="285"/>
      <c r="AB351" s="285"/>
      <c r="AC351" s="285"/>
      <c r="AD351" s="285"/>
      <c r="AE351" s="285"/>
      <c r="AF351" s="285"/>
      <c r="AG351" s="285"/>
      <c r="AH351" s="285"/>
      <c r="AI351" s="285"/>
      <c r="AJ351" s="285"/>
      <c r="AK351" s="285"/>
      <c r="AL351" s="285"/>
      <c r="AM351" s="285"/>
      <c r="AN351" s="285"/>
      <c r="AO351" s="285"/>
      <c r="AP351" s="285"/>
      <c r="AR351" s="309"/>
    </row>
    <row r="352" spans="1:44" hidden="1">
      <c r="A352" s="337" t="s">
        <v>171</v>
      </c>
      <c r="B352" s="337"/>
      <c r="C352" s="368">
        <v>0</v>
      </c>
      <c r="D352" s="348">
        <v>14.54</v>
      </c>
      <c r="E352" s="371"/>
      <c r="F352" s="305">
        <v>0</v>
      </c>
      <c r="G352" s="348">
        <v>14.89</v>
      </c>
      <c r="H352" s="371"/>
      <c r="I352" s="305">
        <v>0</v>
      </c>
      <c r="J352" s="305"/>
      <c r="K352" s="348">
        <f>$K$174</f>
        <v>14.54</v>
      </c>
      <c r="L352" s="371"/>
      <c r="M352" s="305">
        <f>M387+M422</f>
        <v>0</v>
      </c>
      <c r="N352" s="305"/>
      <c r="O352" s="348" t="str">
        <f>$O$174</f>
        <v xml:space="preserve"> </v>
      </c>
      <c r="P352" s="371"/>
      <c r="Q352" s="305" t="e">
        <f>Q387+Q422</f>
        <v>#VALUE!</v>
      </c>
      <c r="R352" s="305"/>
      <c r="S352" s="348" t="str">
        <f>$S$174</f>
        <v xml:space="preserve"> </v>
      </c>
      <c r="T352" s="371"/>
      <c r="U352" s="305" t="e">
        <f>U387+U422</f>
        <v>#VALUE!</v>
      </c>
      <c r="V352" s="285"/>
      <c r="W352" s="286"/>
      <c r="X352" s="286"/>
      <c r="Y352" s="286"/>
      <c r="Z352" s="285"/>
      <c r="AA352" s="285"/>
      <c r="AB352" s="285"/>
      <c r="AC352" s="285"/>
      <c r="AD352" s="285"/>
      <c r="AE352" s="285"/>
      <c r="AF352" s="285"/>
      <c r="AG352" s="285"/>
      <c r="AH352" s="285"/>
      <c r="AI352" s="285"/>
      <c r="AJ352" s="285"/>
      <c r="AK352" s="285"/>
      <c r="AL352" s="285"/>
      <c r="AM352" s="285"/>
      <c r="AN352" s="285"/>
      <c r="AO352" s="285"/>
      <c r="AP352" s="285"/>
      <c r="AR352" s="309"/>
    </row>
    <row r="353" spans="1:44" hidden="1">
      <c r="A353" s="337" t="s">
        <v>172</v>
      </c>
      <c r="B353" s="337"/>
      <c r="C353" s="368">
        <v>0</v>
      </c>
      <c r="D353" s="348">
        <v>1.02</v>
      </c>
      <c r="E353" s="371"/>
      <c r="F353" s="305">
        <v>0</v>
      </c>
      <c r="G353" s="348">
        <v>1.04</v>
      </c>
      <c r="H353" s="371"/>
      <c r="I353" s="305">
        <v>0</v>
      </c>
      <c r="J353" s="305"/>
      <c r="K353" s="348">
        <f>$K$175</f>
        <v>1.02</v>
      </c>
      <c r="L353" s="371"/>
      <c r="M353" s="305">
        <f>M388+M423</f>
        <v>0</v>
      </c>
      <c r="N353" s="305"/>
      <c r="O353" s="348" t="str">
        <f>$O$175</f>
        <v xml:space="preserve"> </v>
      </c>
      <c r="P353" s="371"/>
      <c r="Q353" s="305" t="e">
        <f>Q388+Q423</f>
        <v>#VALUE!</v>
      </c>
      <c r="R353" s="305"/>
      <c r="S353" s="348" t="str">
        <f>$S$175</f>
        <v xml:space="preserve"> </v>
      </c>
      <c r="T353" s="371"/>
      <c r="U353" s="305" t="e">
        <f>U388+U423</f>
        <v>#VALUE!</v>
      </c>
      <c r="V353" s="285"/>
      <c r="W353" s="286"/>
      <c r="X353" s="286"/>
      <c r="Y353" s="286"/>
      <c r="Z353" s="285"/>
      <c r="AA353" s="285"/>
      <c r="AB353" s="285"/>
      <c r="AC353" s="285"/>
      <c r="AD353" s="285"/>
      <c r="AE353" s="285"/>
      <c r="AF353" s="285"/>
      <c r="AG353" s="285"/>
      <c r="AH353" s="285"/>
      <c r="AI353" s="285"/>
      <c r="AJ353" s="285"/>
      <c r="AK353" s="285"/>
      <c r="AL353" s="285"/>
      <c r="AM353" s="285"/>
      <c r="AN353" s="285"/>
      <c r="AO353" s="285"/>
      <c r="AP353" s="285"/>
      <c r="AR353" s="309"/>
    </row>
    <row r="354" spans="1:44" hidden="1">
      <c r="A354" s="337" t="s">
        <v>174</v>
      </c>
      <c r="B354" s="337"/>
      <c r="C354" s="368">
        <v>4499.0963483023515</v>
      </c>
      <c r="D354" s="348"/>
      <c r="E354" s="369"/>
      <c r="F354" s="305"/>
      <c r="G354" s="348"/>
      <c r="H354" s="369"/>
      <c r="I354" s="305"/>
      <c r="J354" s="305"/>
      <c r="K354" s="348"/>
      <c r="L354" s="369"/>
      <c r="M354" s="305"/>
      <c r="N354" s="305"/>
      <c r="O354" s="348"/>
      <c r="P354" s="369"/>
      <c r="Q354" s="305"/>
      <c r="R354" s="305"/>
      <c r="S354" s="348"/>
      <c r="T354" s="369"/>
      <c r="U354" s="305"/>
      <c r="V354" s="285"/>
      <c r="W354" s="286"/>
      <c r="X354" s="286"/>
      <c r="Y354" s="286"/>
      <c r="Z354" s="285"/>
      <c r="AA354" s="285"/>
      <c r="AB354" s="285"/>
      <c r="AC354" s="285"/>
      <c r="AD354" s="285"/>
      <c r="AE354" s="285"/>
      <c r="AF354" s="285"/>
      <c r="AG354" s="285"/>
      <c r="AH354" s="285"/>
      <c r="AI354" s="285"/>
      <c r="AJ354" s="285"/>
      <c r="AK354" s="285"/>
      <c r="AL354" s="285"/>
      <c r="AM354" s="285"/>
      <c r="AN354" s="285"/>
      <c r="AO354" s="285"/>
      <c r="AP354" s="285"/>
      <c r="AR354" s="309"/>
    </row>
    <row r="355" spans="1:44" hidden="1">
      <c r="A355" s="337" t="s">
        <v>126</v>
      </c>
      <c r="B355" s="337"/>
      <c r="C355" s="368">
        <v>1449.1000000000033</v>
      </c>
      <c r="D355" s="348"/>
      <c r="E355" s="369"/>
      <c r="F355" s="305"/>
      <c r="G355" s="348"/>
      <c r="H355" s="369"/>
      <c r="I355" s="305"/>
      <c r="J355" s="305"/>
      <c r="K355" s="348"/>
      <c r="L355" s="369"/>
      <c r="M355" s="305"/>
      <c r="N355" s="305"/>
      <c r="O355" s="348"/>
      <c r="P355" s="369"/>
      <c r="Q355" s="305"/>
      <c r="R355" s="305"/>
      <c r="S355" s="348"/>
      <c r="T355" s="369"/>
      <c r="U355" s="305"/>
      <c r="V355" s="285"/>
      <c r="W355" s="286"/>
      <c r="X355" s="286"/>
      <c r="Y355" s="286"/>
      <c r="Z355" s="285"/>
      <c r="AA355" s="285"/>
      <c r="AB355" s="285"/>
      <c r="AC355" s="285"/>
      <c r="AD355" s="285"/>
      <c r="AE355" s="285"/>
      <c r="AF355" s="285"/>
      <c r="AG355" s="285"/>
      <c r="AH355" s="285"/>
      <c r="AI355" s="285"/>
      <c r="AJ355" s="285"/>
      <c r="AK355" s="285"/>
      <c r="AL355" s="285"/>
      <c r="AM355" s="285"/>
      <c r="AN355" s="285"/>
      <c r="AO355" s="285"/>
      <c r="AP355" s="285"/>
      <c r="AR355" s="309"/>
    </row>
    <row r="356" spans="1:44" hidden="1">
      <c r="A356" s="337" t="s">
        <v>175</v>
      </c>
      <c r="B356" s="337"/>
      <c r="C356" s="368">
        <v>0</v>
      </c>
      <c r="D356" s="386">
        <v>3.7</v>
      </c>
      <c r="E356" s="369"/>
      <c r="F356" s="305">
        <v>0</v>
      </c>
      <c r="G356" s="386">
        <v>3.8</v>
      </c>
      <c r="H356" s="369"/>
      <c r="I356" s="305">
        <v>0</v>
      </c>
      <c r="J356" s="305"/>
      <c r="K356" s="386" t="e">
        <f>$K$178</f>
        <v>#REF!</v>
      </c>
      <c r="L356" s="369"/>
      <c r="M356" s="305" t="e">
        <f>M391+M426</f>
        <v>#REF!</v>
      </c>
      <c r="N356" s="305"/>
      <c r="O356" s="386" t="e">
        <f>$O$178</f>
        <v>#DIV/0!</v>
      </c>
      <c r="P356" s="369"/>
      <c r="Q356" s="305" t="e">
        <f>Q391+Q426</f>
        <v>#DIV/0!</v>
      </c>
      <c r="R356" s="305"/>
      <c r="S356" s="386" t="e">
        <f>$S$178</f>
        <v>#DIV/0!</v>
      </c>
      <c r="T356" s="369"/>
      <c r="U356" s="305" t="e">
        <f>U391+U426</f>
        <v>#DIV/0!</v>
      </c>
      <c r="V356" s="285"/>
      <c r="W356" s="286"/>
      <c r="X356" s="286"/>
      <c r="Y356" s="286"/>
      <c r="Z356" s="285"/>
      <c r="AA356" s="285"/>
      <c r="AB356" s="285"/>
      <c r="AC356" s="285"/>
      <c r="AD356" s="285"/>
      <c r="AE356" s="285"/>
      <c r="AF356" s="285"/>
      <c r="AG356" s="285"/>
      <c r="AH356" s="285"/>
      <c r="AI356" s="285"/>
      <c r="AJ356" s="285"/>
      <c r="AK356" s="285"/>
      <c r="AL356" s="285"/>
      <c r="AM356" s="285"/>
      <c r="AN356" s="285"/>
      <c r="AO356" s="285"/>
      <c r="AP356" s="285"/>
      <c r="AR356" s="309"/>
    </row>
    <row r="357" spans="1:44" hidden="1">
      <c r="A357" s="337" t="s">
        <v>176</v>
      </c>
      <c r="B357" s="337"/>
      <c r="C357" s="368">
        <v>1238906.7942953119</v>
      </c>
      <c r="D357" s="350">
        <v>10.628</v>
      </c>
      <c r="E357" s="369" t="s">
        <v>144</v>
      </c>
      <c r="F357" s="305">
        <v>131671</v>
      </c>
      <c r="G357" s="350">
        <v>10.878</v>
      </c>
      <c r="H357" s="369" t="s">
        <v>144</v>
      </c>
      <c r="I357" s="305">
        <v>134769</v>
      </c>
      <c r="J357" s="305"/>
      <c r="K357" s="350" t="e">
        <f>$K$179</f>
        <v>#REF!</v>
      </c>
      <c r="L357" s="369" t="s">
        <v>144</v>
      </c>
      <c r="M357" s="305" t="e">
        <f>M392+M427</f>
        <v>#REF!</v>
      </c>
      <c r="N357" s="305"/>
      <c r="O357" s="350" t="e">
        <f>$O$179</f>
        <v>#DIV/0!</v>
      </c>
      <c r="P357" s="369" t="s">
        <v>144</v>
      </c>
      <c r="Q357" s="305" t="e">
        <f>Q392+Q427</f>
        <v>#DIV/0!</v>
      </c>
      <c r="R357" s="305"/>
      <c r="S357" s="350" t="e">
        <f>$S$179</f>
        <v>#DIV/0!</v>
      </c>
      <c r="T357" s="369" t="s">
        <v>144</v>
      </c>
      <c r="U357" s="305" t="e">
        <f>U392+U427</f>
        <v>#DIV/0!</v>
      </c>
      <c r="V357" s="285"/>
      <c r="W357" s="286"/>
      <c r="X357" s="286"/>
      <c r="Y357" s="286"/>
      <c r="Z357" s="285"/>
      <c r="AA357" s="285"/>
      <c r="AB357" s="285"/>
      <c r="AC357" s="285"/>
      <c r="AD357" s="285"/>
      <c r="AE357" s="285"/>
      <c r="AF357" s="285"/>
      <c r="AG357" s="285"/>
      <c r="AH357" s="285"/>
      <c r="AI357" s="285"/>
      <c r="AJ357" s="285"/>
      <c r="AK357" s="285"/>
      <c r="AL357" s="285"/>
      <c r="AM357" s="285"/>
      <c r="AN357" s="285"/>
      <c r="AO357" s="285"/>
      <c r="AP357" s="285"/>
      <c r="AR357" s="309"/>
    </row>
    <row r="358" spans="1:44" hidden="1">
      <c r="A358" s="337" t="s">
        <v>177</v>
      </c>
      <c r="B358" s="337"/>
      <c r="C358" s="368">
        <v>64875</v>
      </c>
      <c r="D358" s="350">
        <v>7.3410000000000002</v>
      </c>
      <c r="E358" s="369" t="s">
        <v>144</v>
      </c>
      <c r="F358" s="305">
        <v>4762</v>
      </c>
      <c r="G358" s="350">
        <v>7.5140000000000002</v>
      </c>
      <c r="H358" s="369" t="s">
        <v>144</v>
      </c>
      <c r="I358" s="305">
        <v>4875</v>
      </c>
      <c r="J358" s="305"/>
      <c r="K358" s="350" t="e">
        <f>$K$180</f>
        <v>#REF!</v>
      </c>
      <c r="L358" s="369" t="s">
        <v>144</v>
      </c>
      <c r="M358" s="305" t="e">
        <f>M393+M428</f>
        <v>#REF!</v>
      </c>
      <c r="N358" s="305"/>
      <c r="O358" s="350" t="e">
        <f>$O$180</f>
        <v>#DIV/0!</v>
      </c>
      <c r="P358" s="369" t="s">
        <v>144</v>
      </c>
      <c r="Q358" s="305" t="e">
        <f>Q393+Q428</f>
        <v>#DIV/0!</v>
      </c>
      <c r="R358" s="305"/>
      <c r="S358" s="350" t="e">
        <f>$S$180</f>
        <v>#DIV/0!</v>
      </c>
      <c r="T358" s="369" t="s">
        <v>144</v>
      </c>
      <c r="U358" s="305" t="e">
        <f>U393+U428</f>
        <v>#DIV/0!</v>
      </c>
      <c r="V358" s="285"/>
      <c r="W358" s="286"/>
      <c r="X358" s="286"/>
      <c r="Y358" s="286"/>
      <c r="Z358" s="285"/>
      <c r="AA358" s="285"/>
      <c r="AB358" s="285"/>
      <c r="AC358" s="285"/>
      <c r="AD358" s="285"/>
      <c r="AE358" s="285"/>
      <c r="AF358" s="285"/>
      <c r="AG358" s="285"/>
      <c r="AH358" s="285"/>
      <c r="AI358" s="285"/>
      <c r="AJ358" s="285"/>
      <c r="AK358" s="285"/>
      <c r="AL358" s="285"/>
      <c r="AM358" s="285"/>
      <c r="AN358" s="285"/>
      <c r="AO358" s="285"/>
      <c r="AP358" s="285"/>
      <c r="AR358" s="309"/>
    </row>
    <row r="359" spans="1:44" hidden="1">
      <c r="A359" s="337" t="s">
        <v>178</v>
      </c>
      <c r="B359" s="337"/>
      <c r="C359" s="368">
        <v>0</v>
      </c>
      <c r="D359" s="350">
        <v>6.3240000000000007</v>
      </c>
      <c r="E359" s="369" t="s">
        <v>144</v>
      </c>
      <c r="F359" s="305">
        <v>0</v>
      </c>
      <c r="G359" s="350">
        <v>6.4720000000000004</v>
      </c>
      <c r="H359" s="369" t="s">
        <v>144</v>
      </c>
      <c r="I359" s="305">
        <v>0</v>
      </c>
      <c r="J359" s="305"/>
      <c r="K359" s="350" t="e">
        <f>$K$181</f>
        <v>#REF!</v>
      </c>
      <c r="L359" s="369" t="s">
        <v>144</v>
      </c>
      <c r="M359" s="305" t="e">
        <f t="shared" ref="M359:M363" si="37">M394+M429</f>
        <v>#REF!</v>
      </c>
      <c r="N359" s="305"/>
      <c r="O359" s="350" t="e">
        <f>$O$181</f>
        <v>#DIV/0!</v>
      </c>
      <c r="P359" s="369" t="s">
        <v>144</v>
      </c>
      <c r="Q359" s="305" t="e">
        <f t="shared" ref="Q359:Q363" si="38">Q394+Q429</f>
        <v>#DIV/0!</v>
      </c>
      <c r="R359" s="305"/>
      <c r="S359" s="350" t="e">
        <f>$S$181</f>
        <v>#DIV/0!</v>
      </c>
      <c r="T359" s="369" t="s">
        <v>144</v>
      </c>
      <c r="U359" s="305" t="e">
        <f t="shared" ref="U359:U362" si="39">U394+U429</f>
        <v>#DIV/0!</v>
      </c>
      <c r="V359" s="285"/>
      <c r="W359" s="286"/>
      <c r="X359" s="286"/>
      <c r="Y359" s="286"/>
      <c r="Z359" s="285"/>
      <c r="AA359" s="285"/>
      <c r="AB359" s="285"/>
      <c r="AC359" s="285"/>
      <c r="AD359" s="285"/>
      <c r="AE359" s="285"/>
      <c r="AF359" s="285"/>
      <c r="AG359" s="285"/>
      <c r="AH359" s="285"/>
      <c r="AI359" s="285"/>
      <c r="AJ359" s="285"/>
      <c r="AK359" s="285"/>
      <c r="AL359" s="285"/>
      <c r="AM359" s="285"/>
      <c r="AN359" s="285"/>
      <c r="AO359" s="285"/>
      <c r="AP359" s="285"/>
      <c r="AR359" s="309"/>
    </row>
    <row r="360" spans="1:44" hidden="1">
      <c r="A360" s="337" t="s">
        <v>179</v>
      </c>
      <c r="B360" s="337"/>
      <c r="C360" s="368">
        <v>0</v>
      </c>
      <c r="D360" s="375">
        <v>57</v>
      </c>
      <c r="E360" s="369" t="s">
        <v>144</v>
      </c>
      <c r="F360" s="305">
        <v>0</v>
      </c>
      <c r="G360" s="375">
        <v>58</v>
      </c>
      <c r="H360" s="369" t="s">
        <v>144</v>
      </c>
      <c r="I360" s="305">
        <v>0</v>
      </c>
      <c r="J360" s="305"/>
      <c r="K360" s="375" t="str">
        <f>$K$182</f>
        <v xml:space="preserve"> </v>
      </c>
      <c r="L360" s="369" t="s">
        <v>144</v>
      </c>
      <c r="M360" s="305" t="e">
        <f t="shared" si="37"/>
        <v>#VALUE!</v>
      </c>
      <c r="N360" s="305"/>
      <c r="O360" s="375" t="e">
        <f>$O$182</f>
        <v>#DIV/0!</v>
      </c>
      <c r="P360" s="369" t="s">
        <v>144</v>
      </c>
      <c r="Q360" s="305" t="e">
        <f t="shared" si="38"/>
        <v>#DIV/0!</v>
      </c>
      <c r="R360" s="305"/>
      <c r="S360" s="375" t="e">
        <f>$S$182</f>
        <v>#DIV/0!</v>
      </c>
      <c r="T360" s="369" t="s">
        <v>144</v>
      </c>
      <c r="U360" s="305" t="e">
        <f t="shared" si="39"/>
        <v>#DIV/0!</v>
      </c>
      <c r="V360" s="285"/>
      <c r="W360" s="286"/>
      <c r="X360" s="286"/>
      <c r="Y360" s="286"/>
      <c r="Z360" s="285"/>
      <c r="AA360" s="285"/>
      <c r="AB360" s="285"/>
      <c r="AC360" s="285"/>
      <c r="AD360" s="285"/>
      <c r="AE360" s="285"/>
      <c r="AF360" s="285"/>
      <c r="AG360" s="285"/>
      <c r="AH360" s="285"/>
      <c r="AI360" s="285"/>
      <c r="AJ360" s="285"/>
      <c r="AK360" s="285"/>
      <c r="AL360" s="285"/>
      <c r="AM360" s="285"/>
      <c r="AN360" s="285"/>
      <c r="AO360" s="285"/>
      <c r="AP360" s="285"/>
      <c r="AR360" s="309"/>
    </row>
    <row r="361" spans="1:44" s="120" customFormat="1" hidden="1">
      <c r="A361" s="119" t="s">
        <v>180</v>
      </c>
      <c r="C361" s="210">
        <v>0</v>
      </c>
      <c r="D361" s="118">
        <v>0</v>
      </c>
      <c r="E361" s="122"/>
      <c r="F361" s="123"/>
      <c r="G361" s="314">
        <v>0</v>
      </c>
      <c r="H361" s="377" t="s">
        <v>144</v>
      </c>
      <c r="I361" s="305">
        <v>0</v>
      </c>
      <c r="J361" s="305"/>
      <c r="K361" s="314" t="str">
        <f>K183</f>
        <v xml:space="preserve"> </v>
      </c>
      <c r="L361" s="377" t="s">
        <v>144</v>
      </c>
      <c r="M361" s="305" t="e">
        <f t="shared" si="37"/>
        <v>#VALUE!</v>
      </c>
      <c r="N361" s="305"/>
      <c r="O361" s="314" t="str">
        <f>O183</f>
        <v xml:space="preserve"> </v>
      </c>
      <c r="P361" s="377" t="s">
        <v>144</v>
      </c>
      <c r="Q361" s="305" t="e">
        <f t="shared" si="38"/>
        <v>#VALUE!</v>
      </c>
      <c r="R361" s="305"/>
      <c r="S361" s="314">
        <f>S183</f>
        <v>0</v>
      </c>
      <c r="T361" s="377" t="s">
        <v>144</v>
      </c>
      <c r="U361" s="305">
        <f t="shared" si="39"/>
        <v>0</v>
      </c>
      <c r="V361" s="122"/>
      <c r="W361" s="311"/>
      <c r="X361" s="122"/>
      <c r="Y361" s="122"/>
      <c r="Z361" s="317"/>
      <c r="AA361" s="318"/>
      <c r="AF361" s="122"/>
      <c r="AG361" s="122"/>
      <c r="AH361" s="122"/>
      <c r="AI361" s="122"/>
      <c r="AJ361" s="122"/>
      <c r="AK361" s="122"/>
      <c r="AL361" s="122"/>
      <c r="AM361" s="122"/>
      <c r="AN361" s="122"/>
      <c r="AO361" s="122"/>
      <c r="AP361" s="122"/>
      <c r="AR361" s="124"/>
    </row>
    <row r="362" spans="1:44" s="120" customFormat="1" hidden="1">
      <c r="A362" s="119" t="s">
        <v>181</v>
      </c>
      <c r="C362" s="210">
        <v>0</v>
      </c>
      <c r="D362" s="118">
        <v>0</v>
      </c>
      <c r="E362" s="122"/>
      <c r="F362" s="123"/>
      <c r="G362" s="314">
        <v>0</v>
      </c>
      <c r="H362" s="377" t="s">
        <v>144</v>
      </c>
      <c r="I362" s="305">
        <v>0</v>
      </c>
      <c r="J362" s="305"/>
      <c r="K362" s="314" t="str">
        <f>K184</f>
        <v xml:space="preserve"> </v>
      </c>
      <c r="L362" s="377" t="s">
        <v>144</v>
      </c>
      <c r="M362" s="305" t="e">
        <f t="shared" si="37"/>
        <v>#VALUE!</v>
      </c>
      <c r="N362" s="305"/>
      <c r="O362" s="314" t="str">
        <f>O184</f>
        <v xml:space="preserve"> </v>
      </c>
      <c r="P362" s="377" t="s">
        <v>144</v>
      </c>
      <c r="Q362" s="305" t="e">
        <f t="shared" si="38"/>
        <v>#VALUE!</v>
      </c>
      <c r="R362" s="305"/>
      <c r="S362" s="314">
        <f>S184</f>
        <v>0</v>
      </c>
      <c r="T362" s="377" t="s">
        <v>144</v>
      </c>
      <c r="U362" s="305">
        <f t="shared" si="39"/>
        <v>0</v>
      </c>
      <c r="V362" s="122"/>
      <c r="W362" s="311"/>
      <c r="X362" s="122"/>
      <c r="Y362" s="122"/>
      <c r="Z362" s="317"/>
      <c r="AA362" s="318"/>
      <c r="AF362" s="122"/>
      <c r="AG362" s="122"/>
      <c r="AH362" s="122"/>
      <c r="AI362" s="122"/>
      <c r="AJ362" s="122"/>
      <c r="AK362" s="122"/>
      <c r="AL362" s="122"/>
      <c r="AM362" s="122"/>
      <c r="AN362" s="122"/>
      <c r="AO362" s="122"/>
      <c r="AP362" s="122"/>
      <c r="AR362" s="124"/>
    </row>
    <row r="363" spans="1:44" s="120" customFormat="1" hidden="1">
      <c r="A363" s="119" t="s">
        <v>182</v>
      </c>
      <c r="C363" s="210">
        <v>33312</v>
      </c>
      <c r="D363" s="118">
        <v>0</v>
      </c>
      <c r="E363" s="122"/>
      <c r="F363" s="123"/>
      <c r="G363" s="314">
        <v>0</v>
      </c>
      <c r="H363" s="377" t="s">
        <v>144</v>
      </c>
      <c r="I363" s="123">
        <v>8774</v>
      </c>
      <c r="J363" s="123"/>
      <c r="K363" s="314" t="str">
        <f>K185</f>
        <v xml:space="preserve"> </v>
      </c>
      <c r="L363" s="377" t="s">
        <v>144</v>
      </c>
      <c r="M363" s="305" t="e">
        <f t="shared" si="37"/>
        <v>#VALUE!</v>
      </c>
      <c r="N363" s="123"/>
      <c r="O363" s="314" t="str">
        <f>O185</f>
        <v xml:space="preserve"> </v>
      </c>
      <c r="P363" s="377" t="s">
        <v>144</v>
      </c>
      <c r="Q363" s="305" t="e">
        <f t="shared" si="38"/>
        <v>#VALUE!</v>
      </c>
      <c r="R363" s="123"/>
      <c r="S363" s="314">
        <f>S185</f>
        <v>0</v>
      </c>
      <c r="T363" s="377" t="s">
        <v>144</v>
      </c>
      <c r="U363" s="123" t="e">
        <f>U404+U448</f>
        <v>#DIV/0!</v>
      </c>
      <c r="V363" s="122"/>
      <c r="W363" s="311"/>
      <c r="X363" s="122"/>
      <c r="Y363" s="122"/>
      <c r="Z363" s="317"/>
      <c r="AA363" s="318"/>
      <c r="AF363" s="122"/>
      <c r="AG363" s="122"/>
      <c r="AH363" s="122"/>
      <c r="AI363" s="122"/>
      <c r="AJ363" s="122"/>
      <c r="AK363" s="122"/>
      <c r="AL363" s="122"/>
      <c r="AM363" s="122"/>
      <c r="AN363" s="122"/>
      <c r="AO363" s="122"/>
      <c r="AP363" s="122"/>
      <c r="AR363" s="124"/>
    </row>
    <row r="364" spans="1:44" hidden="1">
      <c r="A364" s="379" t="s">
        <v>186</v>
      </c>
      <c r="B364" s="337"/>
      <c r="C364" s="368"/>
      <c r="D364" s="380">
        <v>-0.01</v>
      </c>
      <c r="E364" s="369"/>
      <c r="F364" s="305"/>
      <c r="G364" s="380">
        <v>-0.01</v>
      </c>
      <c r="H364" s="369"/>
      <c r="I364" s="305"/>
      <c r="J364" s="305"/>
      <c r="K364" s="380">
        <v>-0.01</v>
      </c>
      <c r="L364" s="369"/>
      <c r="M364" s="305"/>
      <c r="N364" s="305"/>
      <c r="O364" s="380">
        <v>-0.01</v>
      </c>
      <c r="P364" s="369"/>
      <c r="Q364" s="305"/>
      <c r="R364" s="305"/>
      <c r="S364" s="380">
        <v>-0.01</v>
      </c>
      <c r="T364" s="369"/>
      <c r="U364" s="305"/>
      <c r="V364" s="285"/>
      <c r="W364" s="286"/>
      <c r="X364" s="286"/>
      <c r="Y364" s="286"/>
      <c r="Z364" s="285"/>
      <c r="AA364" s="285"/>
      <c r="AB364" s="285"/>
      <c r="AC364" s="285"/>
      <c r="AD364" s="285"/>
      <c r="AE364" s="285"/>
      <c r="AF364" s="285"/>
      <c r="AG364" s="285"/>
      <c r="AH364" s="285"/>
      <c r="AI364" s="285"/>
      <c r="AJ364" s="285"/>
      <c r="AK364" s="285"/>
      <c r="AL364" s="285"/>
      <c r="AM364" s="285"/>
      <c r="AN364" s="285"/>
      <c r="AO364" s="285"/>
      <c r="AP364" s="285"/>
      <c r="AR364" s="309"/>
    </row>
    <row r="365" spans="1:44" hidden="1">
      <c r="A365" s="337" t="s">
        <v>170</v>
      </c>
      <c r="B365" s="337"/>
      <c r="C365" s="368">
        <v>0</v>
      </c>
      <c r="D365" s="382">
        <v>9.76</v>
      </c>
      <c r="E365" s="383"/>
      <c r="F365" s="305">
        <v>0</v>
      </c>
      <c r="G365" s="382">
        <v>9.99</v>
      </c>
      <c r="H365" s="383"/>
      <c r="I365" s="305">
        <v>0</v>
      </c>
      <c r="J365" s="305"/>
      <c r="K365" s="382">
        <f>K351</f>
        <v>9.76</v>
      </c>
      <c r="L365" s="383"/>
      <c r="M365" s="305">
        <f t="shared" ref="M365:M378" si="40">M400+M435</f>
        <v>0</v>
      </c>
      <c r="N365" s="305"/>
      <c r="O365" s="382" t="str">
        <f>O351</f>
        <v xml:space="preserve"> </v>
      </c>
      <c r="P365" s="383"/>
      <c r="Q365" s="305" t="e">
        <f t="shared" ref="Q365:Q378" si="41">Q400+Q435</f>
        <v>#VALUE!</v>
      </c>
      <c r="R365" s="305"/>
      <c r="S365" s="382" t="str">
        <f>S351</f>
        <v xml:space="preserve"> </v>
      </c>
      <c r="T365" s="383"/>
      <c r="U365" s="305" t="e">
        <f t="shared" ref="U365:U378" si="42">U400+U435</f>
        <v>#VALUE!</v>
      </c>
      <c r="V365" s="285"/>
      <c r="W365" s="286"/>
      <c r="X365" s="286"/>
      <c r="Y365" s="286"/>
      <c r="Z365" s="285"/>
      <c r="AA365" s="285"/>
      <c r="AB365" s="285"/>
      <c r="AC365" s="285"/>
      <c r="AD365" s="285"/>
      <c r="AE365" s="285"/>
      <c r="AF365" s="285"/>
      <c r="AG365" s="285"/>
      <c r="AH365" s="285"/>
      <c r="AI365" s="285"/>
      <c r="AJ365" s="285"/>
      <c r="AK365" s="285"/>
      <c r="AL365" s="285"/>
      <c r="AM365" s="285"/>
      <c r="AN365" s="285"/>
      <c r="AO365" s="285"/>
      <c r="AP365" s="285"/>
      <c r="AR365" s="309"/>
    </row>
    <row r="366" spans="1:44" hidden="1">
      <c r="A366" s="337" t="s">
        <v>171</v>
      </c>
      <c r="B366" s="337"/>
      <c r="C366" s="368">
        <v>0</v>
      </c>
      <c r="D366" s="382">
        <v>14.54</v>
      </c>
      <c r="E366" s="383"/>
      <c r="F366" s="305">
        <v>0</v>
      </c>
      <c r="G366" s="382">
        <v>14.89</v>
      </c>
      <c r="H366" s="383"/>
      <c r="I366" s="305">
        <v>0</v>
      </c>
      <c r="J366" s="305"/>
      <c r="K366" s="382">
        <f>K352</f>
        <v>14.54</v>
      </c>
      <c r="L366" s="383"/>
      <c r="M366" s="305">
        <f t="shared" si="40"/>
        <v>0</v>
      </c>
      <c r="N366" s="305"/>
      <c r="O366" s="382" t="str">
        <f>O352</f>
        <v xml:space="preserve"> </v>
      </c>
      <c r="P366" s="383"/>
      <c r="Q366" s="305" t="e">
        <f t="shared" si="41"/>
        <v>#VALUE!</v>
      </c>
      <c r="R366" s="305"/>
      <c r="S366" s="382" t="str">
        <f>S352</f>
        <v xml:space="preserve"> </v>
      </c>
      <c r="T366" s="383"/>
      <c r="U366" s="305" t="e">
        <f t="shared" si="42"/>
        <v>#VALUE!</v>
      </c>
      <c r="V366" s="285"/>
      <c r="W366" s="286"/>
      <c r="X366" s="286"/>
      <c r="Y366" s="286"/>
      <c r="Z366" s="285"/>
      <c r="AA366" s="285"/>
      <c r="AB366" s="285"/>
      <c r="AC366" s="285"/>
      <c r="AD366" s="285"/>
      <c r="AE366" s="285"/>
      <c r="AF366" s="285"/>
      <c r="AG366" s="285"/>
      <c r="AH366" s="285"/>
      <c r="AI366" s="285"/>
      <c r="AJ366" s="285"/>
      <c r="AK366" s="285"/>
      <c r="AL366" s="285"/>
      <c r="AM366" s="285"/>
      <c r="AN366" s="285"/>
      <c r="AO366" s="285"/>
      <c r="AP366" s="285"/>
      <c r="AR366" s="309"/>
    </row>
    <row r="367" spans="1:44" hidden="1">
      <c r="A367" s="337" t="s">
        <v>187</v>
      </c>
      <c r="B367" s="337"/>
      <c r="C367" s="368">
        <v>0</v>
      </c>
      <c r="D367" s="382">
        <v>1.02</v>
      </c>
      <c r="E367" s="383"/>
      <c r="F367" s="305">
        <v>0</v>
      </c>
      <c r="G367" s="382">
        <v>1.04</v>
      </c>
      <c r="H367" s="383"/>
      <c r="I367" s="305">
        <v>0</v>
      </c>
      <c r="J367" s="305"/>
      <c r="K367" s="382">
        <f>K353</f>
        <v>1.02</v>
      </c>
      <c r="L367" s="383"/>
      <c r="M367" s="305">
        <f t="shared" si="40"/>
        <v>0</v>
      </c>
      <c r="N367" s="305"/>
      <c r="O367" s="382" t="str">
        <f>O353</f>
        <v xml:space="preserve"> </v>
      </c>
      <c r="P367" s="383"/>
      <c r="Q367" s="305" t="e">
        <f t="shared" si="41"/>
        <v>#VALUE!</v>
      </c>
      <c r="R367" s="305"/>
      <c r="S367" s="382" t="str">
        <f>S353</f>
        <v xml:space="preserve"> </v>
      </c>
      <c r="T367" s="383"/>
      <c r="U367" s="305" t="e">
        <f t="shared" si="42"/>
        <v>#VALUE!</v>
      </c>
      <c r="V367" s="285"/>
      <c r="W367" s="286"/>
      <c r="X367" s="286"/>
      <c r="Y367" s="286"/>
      <c r="Z367" s="285"/>
      <c r="AA367" s="285"/>
      <c r="AB367" s="285"/>
      <c r="AC367" s="285"/>
      <c r="AD367" s="285"/>
      <c r="AE367" s="285"/>
      <c r="AF367" s="285"/>
      <c r="AG367" s="285"/>
      <c r="AH367" s="285"/>
      <c r="AI367" s="285"/>
      <c r="AJ367" s="285"/>
      <c r="AK367" s="285"/>
      <c r="AL367" s="285"/>
      <c r="AM367" s="285"/>
      <c r="AN367" s="285"/>
      <c r="AO367" s="285"/>
      <c r="AP367" s="285"/>
      <c r="AR367" s="309"/>
    </row>
    <row r="368" spans="1:44" hidden="1">
      <c r="A368" s="337" t="s">
        <v>188</v>
      </c>
      <c r="B368" s="337"/>
      <c r="C368" s="368">
        <v>0</v>
      </c>
      <c r="D368" s="382">
        <v>3.7</v>
      </c>
      <c r="E368" s="369"/>
      <c r="F368" s="305">
        <v>0</v>
      </c>
      <c r="G368" s="382">
        <v>3.8</v>
      </c>
      <c r="H368" s="369"/>
      <c r="I368" s="305">
        <v>0</v>
      </c>
      <c r="J368" s="305"/>
      <c r="K368" s="382" t="e">
        <f>K356</f>
        <v>#REF!</v>
      </c>
      <c r="L368" s="369"/>
      <c r="M368" s="305" t="e">
        <f t="shared" si="40"/>
        <v>#REF!</v>
      </c>
      <c r="N368" s="305"/>
      <c r="O368" s="382" t="e">
        <f>O356</f>
        <v>#DIV/0!</v>
      </c>
      <c r="P368" s="369"/>
      <c r="Q368" s="305" t="e">
        <f t="shared" si="41"/>
        <v>#DIV/0!</v>
      </c>
      <c r="R368" s="305"/>
      <c r="S368" s="382" t="e">
        <f>S356</f>
        <v>#DIV/0!</v>
      </c>
      <c r="T368" s="369"/>
      <c r="U368" s="305" t="e">
        <f t="shared" si="42"/>
        <v>#DIV/0!</v>
      </c>
      <c r="V368" s="285"/>
      <c r="W368" s="286"/>
      <c r="X368" s="286"/>
      <c r="Y368" s="286"/>
      <c r="Z368" s="285"/>
      <c r="AA368" s="285"/>
      <c r="AB368" s="285"/>
      <c r="AC368" s="285"/>
      <c r="AD368" s="285"/>
      <c r="AE368" s="285"/>
      <c r="AF368" s="285"/>
      <c r="AG368" s="285"/>
      <c r="AH368" s="285"/>
      <c r="AI368" s="285"/>
      <c r="AJ368" s="285"/>
      <c r="AK368" s="285"/>
      <c r="AL368" s="285"/>
      <c r="AM368" s="285"/>
      <c r="AN368" s="285"/>
      <c r="AO368" s="285"/>
      <c r="AP368" s="285"/>
      <c r="AR368" s="309"/>
    </row>
    <row r="369" spans="1:44" hidden="1">
      <c r="A369" s="337" t="s">
        <v>189</v>
      </c>
      <c r="B369" s="337"/>
      <c r="C369" s="368">
        <v>0</v>
      </c>
      <c r="D369" s="384">
        <v>10.628</v>
      </c>
      <c r="E369" s="369" t="s">
        <v>144</v>
      </c>
      <c r="F369" s="305">
        <v>0</v>
      </c>
      <c r="G369" s="384">
        <v>10.878</v>
      </c>
      <c r="H369" s="369" t="s">
        <v>144</v>
      </c>
      <c r="I369" s="305">
        <v>0</v>
      </c>
      <c r="J369" s="305"/>
      <c r="K369" s="384" t="e">
        <f>K357</f>
        <v>#REF!</v>
      </c>
      <c r="L369" s="369" t="s">
        <v>144</v>
      </c>
      <c r="M369" s="305" t="e">
        <f t="shared" si="40"/>
        <v>#REF!</v>
      </c>
      <c r="N369" s="305"/>
      <c r="O369" s="384" t="e">
        <f>O357</f>
        <v>#DIV/0!</v>
      </c>
      <c r="P369" s="369" t="s">
        <v>144</v>
      </c>
      <c r="Q369" s="305" t="e">
        <f t="shared" si="41"/>
        <v>#DIV/0!</v>
      </c>
      <c r="R369" s="305"/>
      <c r="S369" s="384" t="e">
        <f>S357</f>
        <v>#DIV/0!</v>
      </c>
      <c r="T369" s="369" t="s">
        <v>144</v>
      </c>
      <c r="U369" s="305" t="e">
        <f t="shared" si="42"/>
        <v>#DIV/0!</v>
      </c>
      <c r="V369" s="285"/>
      <c r="W369" s="286"/>
      <c r="X369" s="286"/>
      <c r="Y369" s="286"/>
      <c r="Z369" s="285"/>
      <c r="AA369" s="285"/>
      <c r="AB369" s="285"/>
      <c r="AC369" s="285"/>
      <c r="AD369" s="285"/>
      <c r="AE369" s="285"/>
      <c r="AF369" s="285"/>
      <c r="AG369" s="285"/>
      <c r="AH369" s="285"/>
      <c r="AI369" s="285"/>
      <c r="AJ369" s="285"/>
      <c r="AK369" s="285"/>
      <c r="AL369" s="285"/>
      <c r="AM369" s="285"/>
      <c r="AN369" s="285"/>
      <c r="AO369" s="285"/>
      <c r="AP369" s="285"/>
      <c r="AR369" s="309"/>
    </row>
    <row r="370" spans="1:44" hidden="1">
      <c r="A370" s="337" t="s">
        <v>177</v>
      </c>
      <c r="B370" s="337"/>
      <c r="C370" s="368">
        <v>0</v>
      </c>
      <c r="D370" s="384">
        <v>7.3410000000000002</v>
      </c>
      <c r="E370" s="369" t="s">
        <v>144</v>
      </c>
      <c r="F370" s="305">
        <v>0</v>
      </c>
      <c r="G370" s="384">
        <v>7.5140000000000002</v>
      </c>
      <c r="H370" s="369" t="s">
        <v>144</v>
      </c>
      <c r="I370" s="305">
        <v>0</v>
      </c>
      <c r="J370" s="305"/>
      <c r="K370" s="384" t="e">
        <f>K358</f>
        <v>#REF!</v>
      </c>
      <c r="L370" s="369" t="s">
        <v>144</v>
      </c>
      <c r="M370" s="305" t="e">
        <f t="shared" si="40"/>
        <v>#REF!</v>
      </c>
      <c r="N370" s="305"/>
      <c r="O370" s="384" t="e">
        <f>O358</f>
        <v>#DIV/0!</v>
      </c>
      <c r="P370" s="369" t="s">
        <v>144</v>
      </c>
      <c r="Q370" s="305" t="e">
        <f t="shared" si="41"/>
        <v>#DIV/0!</v>
      </c>
      <c r="R370" s="305"/>
      <c r="S370" s="384" t="e">
        <f>S358</f>
        <v>#DIV/0!</v>
      </c>
      <c r="T370" s="369" t="s">
        <v>144</v>
      </c>
      <c r="U370" s="305" t="e">
        <f t="shared" si="42"/>
        <v>#DIV/0!</v>
      </c>
      <c r="V370" s="285"/>
      <c r="W370" s="286"/>
      <c r="X370" s="286"/>
      <c r="Y370" s="286"/>
      <c r="Z370" s="285"/>
      <c r="AA370" s="285"/>
      <c r="AB370" s="285"/>
      <c r="AC370" s="285"/>
      <c r="AD370" s="285"/>
      <c r="AE370" s="285"/>
      <c r="AF370" s="285"/>
      <c r="AG370" s="285"/>
      <c r="AH370" s="285"/>
      <c r="AI370" s="285"/>
      <c r="AJ370" s="285"/>
      <c r="AK370" s="285"/>
      <c r="AL370" s="285"/>
      <c r="AM370" s="285"/>
      <c r="AN370" s="285"/>
      <c r="AO370" s="285"/>
      <c r="AP370" s="285"/>
      <c r="AR370" s="309"/>
    </row>
    <row r="371" spans="1:44" hidden="1">
      <c r="A371" s="337" t="s">
        <v>178</v>
      </c>
      <c r="B371" s="337"/>
      <c r="C371" s="368">
        <v>0</v>
      </c>
      <c r="D371" s="384">
        <v>6.3240000000000007</v>
      </c>
      <c r="E371" s="369" t="s">
        <v>144</v>
      </c>
      <c r="F371" s="305">
        <v>0</v>
      </c>
      <c r="G371" s="384">
        <v>6.4720000000000004</v>
      </c>
      <c r="H371" s="369" t="s">
        <v>144</v>
      </c>
      <c r="I371" s="305">
        <v>0</v>
      </c>
      <c r="J371" s="305"/>
      <c r="K371" s="384" t="e">
        <f>K359</f>
        <v>#REF!</v>
      </c>
      <c r="L371" s="369" t="s">
        <v>144</v>
      </c>
      <c r="M371" s="305" t="e">
        <f t="shared" si="40"/>
        <v>#REF!</v>
      </c>
      <c r="N371" s="305"/>
      <c r="O371" s="384" t="e">
        <f>O359</f>
        <v>#DIV/0!</v>
      </c>
      <c r="P371" s="369" t="s">
        <v>144</v>
      </c>
      <c r="Q371" s="305" t="e">
        <f t="shared" si="41"/>
        <v>#DIV/0!</v>
      </c>
      <c r="R371" s="305"/>
      <c r="S371" s="384" t="e">
        <f>S359</f>
        <v>#DIV/0!</v>
      </c>
      <c r="T371" s="369" t="s">
        <v>144</v>
      </c>
      <c r="U371" s="305" t="e">
        <f t="shared" si="42"/>
        <v>#DIV/0!</v>
      </c>
      <c r="V371" s="285"/>
      <c r="W371" s="286"/>
      <c r="X371" s="286"/>
      <c r="Y371" s="286"/>
      <c r="Z371" s="285"/>
      <c r="AA371" s="285"/>
      <c r="AB371" s="285"/>
      <c r="AC371" s="285"/>
      <c r="AD371" s="285"/>
      <c r="AE371" s="285"/>
      <c r="AF371" s="285"/>
      <c r="AG371" s="285"/>
      <c r="AH371" s="285"/>
      <c r="AI371" s="285"/>
      <c r="AJ371" s="285"/>
      <c r="AK371" s="285"/>
      <c r="AL371" s="285"/>
      <c r="AM371" s="285"/>
      <c r="AN371" s="285"/>
      <c r="AO371" s="285"/>
      <c r="AP371" s="285"/>
      <c r="AR371" s="309"/>
    </row>
    <row r="372" spans="1:44" hidden="1">
      <c r="A372" s="337" t="s">
        <v>179</v>
      </c>
      <c r="B372" s="337"/>
      <c r="C372" s="368">
        <v>0</v>
      </c>
      <c r="D372" s="385">
        <v>57</v>
      </c>
      <c r="E372" s="369" t="s">
        <v>144</v>
      </c>
      <c r="F372" s="305">
        <v>0</v>
      </c>
      <c r="G372" s="385">
        <v>58</v>
      </c>
      <c r="H372" s="369" t="s">
        <v>144</v>
      </c>
      <c r="I372" s="305">
        <v>0</v>
      </c>
      <c r="J372" s="305"/>
      <c r="K372" s="385" t="str">
        <f>K360</f>
        <v xml:space="preserve"> </v>
      </c>
      <c r="L372" s="369" t="s">
        <v>144</v>
      </c>
      <c r="M372" s="305" t="e">
        <f t="shared" si="40"/>
        <v>#VALUE!</v>
      </c>
      <c r="N372" s="305"/>
      <c r="O372" s="385" t="e">
        <f>O360</f>
        <v>#DIV/0!</v>
      </c>
      <c r="P372" s="369" t="s">
        <v>144</v>
      </c>
      <c r="Q372" s="305" t="e">
        <f t="shared" si="41"/>
        <v>#DIV/0!</v>
      </c>
      <c r="R372" s="305"/>
      <c r="S372" s="385" t="e">
        <f>S360</f>
        <v>#DIV/0!</v>
      </c>
      <c r="T372" s="369" t="s">
        <v>144</v>
      </c>
      <c r="U372" s="305" t="e">
        <f t="shared" si="42"/>
        <v>#DIV/0!</v>
      </c>
      <c r="V372" s="285"/>
      <c r="W372" s="286"/>
      <c r="X372" s="286"/>
      <c r="Y372" s="286"/>
      <c r="Z372" s="285"/>
      <c r="AA372" s="285"/>
      <c r="AB372" s="285"/>
      <c r="AC372" s="285"/>
      <c r="AD372" s="285"/>
      <c r="AE372" s="285"/>
      <c r="AF372" s="285"/>
      <c r="AG372" s="285"/>
      <c r="AH372" s="285"/>
      <c r="AI372" s="285"/>
      <c r="AJ372" s="285"/>
      <c r="AK372" s="285"/>
      <c r="AL372" s="285"/>
      <c r="AM372" s="285"/>
      <c r="AN372" s="285"/>
      <c r="AO372" s="285"/>
      <c r="AP372" s="285"/>
      <c r="AR372" s="309"/>
    </row>
    <row r="373" spans="1:44" hidden="1">
      <c r="A373" s="337" t="s">
        <v>190</v>
      </c>
      <c r="B373" s="337"/>
      <c r="C373" s="368">
        <v>0</v>
      </c>
      <c r="D373" s="386">
        <v>60</v>
      </c>
      <c r="E373" s="369"/>
      <c r="F373" s="305">
        <v>0</v>
      </c>
      <c r="G373" s="386">
        <v>60</v>
      </c>
      <c r="H373" s="369"/>
      <c r="I373" s="305">
        <v>0</v>
      </c>
      <c r="J373" s="305"/>
      <c r="K373" s="386" t="str">
        <f>$K$198</f>
        <v xml:space="preserve"> </v>
      </c>
      <c r="L373" s="369"/>
      <c r="M373" s="305" t="e">
        <f t="shared" si="40"/>
        <v>#VALUE!</v>
      </c>
      <c r="N373" s="305"/>
      <c r="O373" s="386" t="e">
        <f>$O$198</f>
        <v>#DIV/0!</v>
      </c>
      <c r="P373" s="369"/>
      <c r="Q373" s="305" t="e">
        <f t="shared" si="41"/>
        <v>#DIV/0!</v>
      </c>
      <c r="R373" s="305"/>
      <c r="S373" s="386" t="e">
        <f>$S$198</f>
        <v>#DIV/0!</v>
      </c>
      <c r="T373" s="369"/>
      <c r="U373" s="305" t="e">
        <f t="shared" si="42"/>
        <v>#DIV/0!</v>
      </c>
      <c r="V373" s="285"/>
      <c r="W373" s="286"/>
      <c r="X373" s="286"/>
      <c r="Y373" s="286"/>
      <c r="Z373" s="285"/>
      <c r="AA373" s="285"/>
      <c r="AB373" s="285"/>
      <c r="AC373" s="285"/>
      <c r="AD373" s="285"/>
      <c r="AE373" s="285"/>
      <c r="AF373" s="285"/>
      <c r="AG373" s="285"/>
      <c r="AH373" s="285"/>
      <c r="AI373" s="285"/>
      <c r="AJ373" s="285"/>
      <c r="AK373" s="285"/>
      <c r="AL373" s="285"/>
      <c r="AM373" s="285"/>
      <c r="AN373" s="285"/>
      <c r="AO373" s="285"/>
      <c r="AP373" s="285"/>
      <c r="AR373" s="309"/>
    </row>
    <row r="374" spans="1:44" hidden="1">
      <c r="A374" s="337" t="s">
        <v>191</v>
      </c>
      <c r="B374" s="337"/>
      <c r="C374" s="368">
        <v>0</v>
      </c>
      <c r="D374" s="387">
        <v>-30</v>
      </c>
      <c r="E374" s="369" t="s">
        <v>144</v>
      </c>
      <c r="F374" s="305">
        <v>0</v>
      </c>
      <c r="G374" s="387">
        <v>-30</v>
      </c>
      <c r="H374" s="369" t="s">
        <v>144</v>
      </c>
      <c r="I374" s="305">
        <v>0</v>
      </c>
      <c r="J374" s="305"/>
      <c r="K374" s="387">
        <f>$K$199</f>
        <v>-30</v>
      </c>
      <c r="L374" s="369" t="s">
        <v>144</v>
      </c>
      <c r="M374" s="305">
        <f t="shared" si="40"/>
        <v>0</v>
      </c>
      <c r="N374" s="305"/>
      <c r="O374" s="387" t="str">
        <f>$O$199</f>
        <v xml:space="preserve"> </v>
      </c>
      <c r="P374" s="369" t="s">
        <v>144</v>
      </c>
      <c r="Q374" s="305" t="e">
        <f t="shared" si="41"/>
        <v>#VALUE!</v>
      </c>
      <c r="R374" s="305"/>
      <c r="S374" s="387" t="str">
        <f>$S$199</f>
        <v xml:space="preserve"> </v>
      </c>
      <c r="T374" s="369" t="s">
        <v>144</v>
      </c>
      <c r="U374" s="305" t="e">
        <f t="shared" si="42"/>
        <v>#VALUE!</v>
      </c>
      <c r="V374" s="285"/>
      <c r="W374" s="286"/>
      <c r="X374" s="286"/>
      <c r="Y374" s="286"/>
      <c r="Z374" s="285"/>
      <c r="AA374" s="285"/>
      <c r="AB374" s="285"/>
      <c r="AC374" s="285"/>
      <c r="AD374" s="285"/>
      <c r="AE374" s="285"/>
      <c r="AF374" s="285"/>
      <c r="AG374" s="285"/>
      <c r="AH374" s="285"/>
      <c r="AI374" s="285"/>
      <c r="AJ374" s="285"/>
      <c r="AK374" s="285"/>
      <c r="AL374" s="285"/>
      <c r="AM374" s="285"/>
      <c r="AN374" s="285"/>
      <c r="AO374" s="285"/>
      <c r="AP374" s="285"/>
      <c r="AR374" s="309"/>
    </row>
    <row r="375" spans="1:44" s="120" customFormat="1" hidden="1">
      <c r="A375" s="119" t="s">
        <v>180</v>
      </c>
      <c r="C375" s="210">
        <v>0</v>
      </c>
      <c r="D375" s="118">
        <v>0</v>
      </c>
      <c r="E375" s="122"/>
      <c r="F375" s="123"/>
      <c r="G375" s="314">
        <v>0</v>
      </c>
      <c r="H375" s="377" t="s">
        <v>144</v>
      </c>
      <c r="I375" s="305">
        <v>0</v>
      </c>
      <c r="J375" s="305"/>
      <c r="K375" s="314" t="str">
        <f>K183</f>
        <v xml:space="preserve"> </v>
      </c>
      <c r="L375" s="377" t="s">
        <v>144</v>
      </c>
      <c r="M375" s="305" t="e">
        <f t="shared" si="40"/>
        <v>#VALUE!</v>
      </c>
      <c r="N375" s="305"/>
      <c r="O375" s="314" t="str">
        <f>O183</f>
        <v xml:space="preserve"> </v>
      </c>
      <c r="P375" s="377" t="s">
        <v>144</v>
      </c>
      <c r="Q375" s="305" t="e">
        <f t="shared" si="41"/>
        <v>#VALUE!</v>
      </c>
      <c r="R375" s="305"/>
      <c r="S375" s="314">
        <f>S183</f>
        <v>0</v>
      </c>
      <c r="T375" s="377" t="s">
        <v>144</v>
      </c>
      <c r="U375" s="305">
        <f t="shared" si="42"/>
        <v>0</v>
      </c>
      <c r="V375" s="122"/>
      <c r="W375" s="311"/>
      <c r="X375" s="122"/>
      <c r="Y375" s="122"/>
      <c r="Z375" s="317"/>
      <c r="AA375" s="318"/>
      <c r="AF375" s="122"/>
      <c r="AG375" s="122"/>
      <c r="AH375" s="122"/>
      <c r="AI375" s="122"/>
      <c r="AJ375" s="122"/>
      <c r="AK375" s="122"/>
      <c r="AL375" s="122"/>
      <c r="AM375" s="122"/>
      <c r="AN375" s="122"/>
      <c r="AO375" s="122"/>
      <c r="AP375" s="122"/>
      <c r="AR375" s="124"/>
    </row>
    <row r="376" spans="1:44" s="120" customFormat="1" hidden="1">
      <c r="A376" s="119" t="s">
        <v>181</v>
      </c>
      <c r="C376" s="210">
        <v>0</v>
      </c>
      <c r="D376" s="118">
        <v>0</v>
      </c>
      <c r="E376" s="122"/>
      <c r="F376" s="123"/>
      <c r="G376" s="314">
        <v>0</v>
      </c>
      <c r="H376" s="377" t="s">
        <v>144</v>
      </c>
      <c r="I376" s="305">
        <v>0</v>
      </c>
      <c r="J376" s="305"/>
      <c r="K376" s="314" t="str">
        <f>K184</f>
        <v xml:space="preserve"> </v>
      </c>
      <c r="L376" s="377" t="s">
        <v>144</v>
      </c>
      <c r="M376" s="305" t="e">
        <f t="shared" si="40"/>
        <v>#VALUE!</v>
      </c>
      <c r="N376" s="305"/>
      <c r="O376" s="314" t="str">
        <f>O184</f>
        <v xml:space="preserve"> </v>
      </c>
      <c r="P376" s="377" t="s">
        <v>144</v>
      </c>
      <c r="Q376" s="305" t="e">
        <f t="shared" si="41"/>
        <v>#VALUE!</v>
      </c>
      <c r="R376" s="305"/>
      <c r="S376" s="314">
        <f>S184</f>
        <v>0</v>
      </c>
      <c r="T376" s="377" t="s">
        <v>144</v>
      </c>
      <c r="U376" s="305">
        <f t="shared" si="42"/>
        <v>0</v>
      </c>
      <c r="V376" s="122"/>
      <c r="W376" s="311"/>
      <c r="X376" s="122"/>
      <c r="Y376" s="122"/>
      <c r="Z376" s="317"/>
      <c r="AA376" s="318"/>
      <c r="AF376" s="122"/>
      <c r="AG376" s="122"/>
      <c r="AH376" s="122"/>
      <c r="AI376" s="122"/>
      <c r="AJ376" s="122"/>
      <c r="AK376" s="122"/>
      <c r="AL376" s="122"/>
      <c r="AM376" s="122"/>
      <c r="AN376" s="122"/>
      <c r="AO376" s="122"/>
      <c r="AP376" s="122"/>
      <c r="AR376" s="124"/>
    </row>
    <row r="377" spans="1:44" s="120" customFormat="1" hidden="1">
      <c r="A377" s="119" t="s">
        <v>182</v>
      </c>
      <c r="C377" s="210">
        <v>0</v>
      </c>
      <c r="D377" s="118">
        <v>0</v>
      </c>
      <c r="E377" s="122"/>
      <c r="F377" s="123"/>
      <c r="G377" s="314">
        <v>0</v>
      </c>
      <c r="H377" s="377" t="s">
        <v>144</v>
      </c>
      <c r="I377" s="305">
        <v>0</v>
      </c>
      <c r="J377" s="305"/>
      <c r="K377" s="314" t="str">
        <f>K185</f>
        <v xml:space="preserve"> </v>
      </c>
      <c r="L377" s="377" t="s">
        <v>144</v>
      </c>
      <c r="M377" s="305" t="e">
        <f t="shared" si="40"/>
        <v>#VALUE!</v>
      </c>
      <c r="N377" s="305"/>
      <c r="O377" s="314" t="str">
        <f>O185</f>
        <v xml:space="preserve"> </v>
      </c>
      <c r="P377" s="377" t="s">
        <v>144</v>
      </c>
      <c r="Q377" s="305" t="e">
        <f t="shared" si="41"/>
        <v>#VALUE!</v>
      </c>
      <c r="R377" s="305"/>
      <c r="S377" s="314">
        <f>S185</f>
        <v>0</v>
      </c>
      <c r="T377" s="377" t="s">
        <v>144</v>
      </c>
      <c r="U377" s="305">
        <f t="shared" si="42"/>
        <v>0</v>
      </c>
      <c r="V377" s="122"/>
      <c r="W377" s="311"/>
      <c r="X377" s="122"/>
      <c r="Y377" s="122"/>
      <c r="Z377" s="317"/>
      <c r="AA377" s="318"/>
      <c r="AF377" s="122"/>
      <c r="AG377" s="122"/>
      <c r="AH377" s="122"/>
      <c r="AI377" s="122"/>
      <c r="AJ377" s="122"/>
      <c r="AK377" s="122"/>
      <c r="AL377" s="122"/>
      <c r="AM377" s="122"/>
      <c r="AN377" s="122"/>
      <c r="AO377" s="122"/>
      <c r="AP377" s="122"/>
      <c r="AR377" s="124"/>
    </row>
    <row r="378" spans="1:44" hidden="1">
      <c r="A378" s="337" t="s">
        <v>157</v>
      </c>
      <c r="B378" s="337"/>
      <c r="C378" s="368">
        <v>1303781.7942953119</v>
      </c>
      <c r="D378" s="375"/>
      <c r="E378" s="369"/>
      <c r="F378" s="305">
        <v>180345</v>
      </c>
      <c r="G378" s="375"/>
      <c r="H378" s="369"/>
      <c r="I378" s="305">
        <v>184590</v>
      </c>
      <c r="J378" s="305"/>
      <c r="K378" s="375"/>
      <c r="L378" s="369"/>
      <c r="M378" s="305" t="e">
        <f t="shared" si="40"/>
        <v>#REF!</v>
      </c>
      <c r="N378" s="305"/>
      <c r="O378" s="375"/>
      <c r="P378" s="369"/>
      <c r="Q378" s="305" t="e">
        <f t="shared" si="41"/>
        <v>#VALUE!</v>
      </c>
      <c r="R378" s="305"/>
      <c r="S378" s="375"/>
      <c r="T378" s="369"/>
      <c r="U378" s="305" t="e">
        <f t="shared" si="42"/>
        <v>#VALUE!</v>
      </c>
      <c r="V378" s="285"/>
      <c r="W378" s="286"/>
      <c r="X378" s="286"/>
      <c r="Y378" s="286"/>
      <c r="Z378" s="285"/>
      <c r="AA378" s="285"/>
      <c r="AB378" s="285"/>
      <c r="AC378" s="285"/>
      <c r="AD378" s="285"/>
      <c r="AE378" s="285"/>
      <c r="AF378" s="285"/>
      <c r="AG378" s="285"/>
      <c r="AH378" s="285"/>
      <c r="AI378" s="285"/>
      <c r="AJ378" s="285"/>
      <c r="AK378" s="285"/>
      <c r="AL378" s="285"/>
      <c r="AM378" s="285"/>
      <c r="AN378" s="285"/>
      <c r="AO378" s="285"/>
      <c r="AP378" s="285"/>
      <c r="AR378" s="309"/>
    </row>
    <row r="379" spans="1:44" hidden="1">
      <c r="A379" s="337" t="s">
        <v>128</v>
      </c>
      <c r="B379" s="337"/>
      <c r="C379" s="390">
        <v>8866.1474847682257</v>
      </c>
      <c r="D379" s="325"/>
      <c r="E379" s="325"/>
      <c r="F379" s="391">
        <v>1349.4416224178776</v>
      </c>
      <c r="G379" s="325"/>
      <c r="H379" s="325"/>
      <c r="I379" s="391">
        <v>1349.4416224178776</v>
      </c>
      <c r="J379" s="370"/>
      <c r="K379" s="325"/>
      <c r="L379" s="325"/>
      <c r="M379" s="391" t="e">
        <f>M204/I204*I379</f>
        <v>#DIV/0!</v>
      </c>
      <c r="N379" s="370"/>
      <c r="O379" s="325"/>
      <c r="P379" s="325"/>
      <c r="Q379" s="391" t="e">
        <f>Q204/I204*I379</f>
        <v>#DIV/0!</v>
      </c>
      <c r="R379" s="370"/>
      <c r="S379" s="325"/>
      <c r="T379" s="325"/>
      <c r="U379" s="391" t="e">
        <f>U204/I204*I379</f>
        <v>#DIV/0!</v>
      </c>
      <c r="V379" s="341"/>
      <c r="W379" s="141"/>
      <c r="X379" s="286"/>
      <c r="Y379" s="286"/>
      <c r="Z379" s="285"/>
      <c r="AA379" s="285"/>
      <c r="AB379" s="285"/>
      <c r="AC379" s="285"/>
      <c r="AD379" s="285"/>
      <c r="AE379" s="285"/>
      <c r="AF379" s="285"/>
      <c r="AG379" s="285"/>
      <c r="AH379" s="285"/>
      <c r="AI379" s="285"/>
      <c r="AJ379" s="285"/>
      <c r="AK379" s="285"/>
      <c r="AL379" s="285"/>
      <c r="AM379" s="285"/>
      <c r="AN379" s="285"/>
      <c r="AO379" s="285"/>
      <c r="AP379" s="285"/>
      <c r="AR379" s="309"/>
    </row>
    <row r="380" spans="1:44" ht="16.5" hidden="1" thickBot="1">
      <c r="A380" s="337" t="s">
        <v>158</v>
      </c>
      <c r="B380" s="337"/>
      <c r="C380" s="359">
        <v>1312647.9417800801</v>
      </c>
      <c r="D380" s="399"/>
      <c r="E380" s="393"/>
      <c r="F380" s="394">
        <v>181694.44162241789</v>
      </c>
      <c r="G380" s="399"/>
      <c r="H380" s="393"/>
      <c r="I380" s="394">
        <v>185939.44162241789</v>
      </c>
      <c r="J380" s="370"/>
      <c r="K380" s="399"/>
      <c r="L380" s="393"/>
      <c r="M380" s="394" t="e">
        <f>M378+M379</f>
        <v>#REF!</v>
      </c>
      <c r="N380" s="394"/>
      <c r="O380" s="399"/>
      <c r="P380" s="393"/>
      <c r="Q380" s="394" t="e">
        <f>Q378+Q379</f>
        <v>#VALUE!</v>
      </c>
      <c r="R380" s="394"/>
      <c r="S380" s="399"/>
      <c r="T380" s="393"/>
      <c r="U380" s="394" t="e">
        <f>U378+U379</f>
        <v>#VALUE!</v>
      </c>
      <c r="V380" s="342"/>
      <c r="W380" s="343"/>
      <c r="X380" s="286"/>
      <c r="Y380" s="286"/>
      <c r="Z380" s="285"/>
      <c r="AA380" s="285"/>
      <c r="AB380" s="285"/>
      <c r="AC380" s="285"/>
      <c r="AD380" s="285"/>
      <c r="AE380" s="285"/>
      <c r="AF380" s="285"/>
      <c r="AG380" s="285"/>
      <c r="AH380" s="285"/>
      <c r="AI380" s="285"/>
      <c r="AJ380" s="285"/>
      <c r="AK380" s="285"/>
      <c r="AL380" s="285"/>
      <c r="AM380" s="285"/>
      <c r="AN380" s="285"/>
      <c r="AO380" s="285"/>
      <c r="AP380" s="285"/>
      <c r="AR380" s="309"/>
    </row>
    <row r="381" spans="1:44" hidden="1">
      <c r="A381" s="337"/>
      <c r="B381" s="337"/>
      <c r="C381" s="345"/>
      <c r="D381" s="386"/>
      <c r="E381" s="337"/>
      <c r="F381" s="305"/>
      <c r="G381" s="386"/>
      <c r="H381" s="337"/>
      <c r="I381" s="305" t="s">
        <v>10</v>
      </c>
      <c r="J381" s="305"/>
      <c r="K381" s="386"/>
      <c r="L381" s="337"/>
      <c r="M381" s="305" t="s">
        <v>10</v>
      </c>
      <c r="N381" s="305"/>
      <c r="O381" s="386"/>
      <c r="P381" s="337"/>
      <c r="Q381" s="305" t="s">
        <v>10</v>
      </c>
      <c r="R381" s="305"/>
      <c r="S381" s="386"/>
      <c r="T381" s="337"/>
      <c r="U381" s="305" t="s">
        <v>10</v>
      </c>
      <c r="V381" s="285"/>
      <c r="W381" s="286"/>
      <c r="X381" s="286"/>
      <c r="Y381" s="286"/>
      <c r="Z381" s="285"/>
      <c r="AA381" s="285"/>
      <c r="AB381" s="285"/>
      <c r="AC381" s="285"/>
      <c r="AD381" s="285"/>
      <c r="AE381" s="285"/>
      <c r="AF381" s="285"/>
      <c r="AG381" s="285"/>
      <c r="AH381" s="285"/>
      <c r="AI381" s="285"/>
      <c r="AJ381" s="285"/>
      <c r="AK381" s="285"/>
      <c r="AL381" s="285"/>
      <c r="AM381" s="285"/>
      <c r="AN381" s="285"/>
      <c r="AO381" s="285"/>
      <c r="AP381" s="285"/>
      <c r="AR381" s="309"/>
    </row>
    <row r="382" spans="1:44" hidden="1">
      <c r="A382" s="344" t="s">
        <v>198</v>
      </c>
      <c r="B382" s="337"/>
      <c r="C382" s="337"/>
      <c r="D382" s="305"/>
      <c r="E382" s="337"/>
      <c r="F382" s="337"/>
      <c r="G382" s="305"/>
      <c r="H382" s="337"/>
      <c r="I382" s="337"/>
      <c r="J382" s="337"/>
      <c r="K382" s="305"/>
      <c r="L382" s="337"/>
      <c r="M382" s="337"/>
      <c r="N382" s="337"/>
      <c r="O382" s="305"/>
      <c r="P382" s="337"/>
      <c r="Q382" s="337"/>
      <c r="R382" s="337"/>
      <c r="S382" s="305"/>
      <c r="T382" s="337"/>
      <c r="U382" s="337"/>
      <c r="V382" s="285"/>
      <c r="W382" s="286"/>
      <c r="X382" s="286"/>
      <c r="Y382" s="286"/>
      <c r="Z382" s="285"/>
      <c r="AA382" s="285"/>
      <c r="AB382" s="285"/>
      <c r="AC382" s="285"/>
      <c r="AD382" s="285"/>
      <c r="AE382" s="285"/>
      <c r="AF382" s="285"/>
      <c r="AG382" s="285"/>
      <c r="AH382" s="285"/>
      <c r="AI382" s="285"/>
      <c r="AJ382" s="285"/>
      <c r="AK382" s="285"/>
      <c r="AL382" s="285"/>
      <c r="AM382" s="285"/>
      <c r="AN382" s="285"/>
      <c r="AO382" s="285"/>
      <c r="AP382" s="285"/>
      <c r="AR382" s="309"/>
    </row>
    <row r="383" spans="1:44" hidden="1">
      <c r="A383" s="337" t="s">
        <v>195</v>
      </c>
      <c r="B383" s="337"/>
      <c r="C383" s="337"/>
      <c r="D383" s="305"/>
      <c r="E383" s="337"/>
      <c r="F383" s="337"/>
      <c r="G383" s="305"/>
      <c r="H383" s="337"/>
      <c r="I383" s="337"/>
      <c r="J383" s="337"/>
      <c r="K383" s="305"/>
      <c r="L383" s="337"/>
      <c r="M383" s="337"/>
      <c r="N383" s="337"/>
      <c r="O383" s="305"/>
      <c r="P383" s="337"/>
      <c r="Q383" s="337"/>
      <c r="R383" s="337"/>
      <c r="S383" s="305"/>
      <c r="T383" s="337"/>
      <c r="U383" s="337"/>
      <c r="V383" s="285"/>
      <c r="W383" s="286"/>
      <c r="X383" s="286"/>
      <c r="Y383" s="286"/>
      <c r="Z383" s="285"/>
      <c r="AA383" s="285"/>
      <c r="AB383" s="285"/>
      <c r="AC383" s="285"/>
      <c r="AD383" s="285"/>
      <c r="AE383" s="285"/>
      <c r="AF383" s="285"/>
      <c r="AG383" s="285"/>
      <c r="AH383" s="285"/>
      <c r="AI383" s="285"/>
      <c r="AJ383" s="285"/>
      <c r="AK383" s="285"/>
      <c r="AL383" s="285"/>
      <c r="AM383" s="285"/>
      <c r="AN383" s="285"/>
      <c r="AO383" s="285"/>
      <c r="AP383" s="285"/>
      <c r="AR383" s="309"/>
    </row>
    <row r="384" spans="1:44" hidden="1">
      <c r="A384" s="337"/>
      <c r="B384" s="337"/>
      <c r="C384" s="337"/>
      <c r="D384" s="305"/>
      <c r="E384" s="337"/>
      <c r="F384" s="337"/>
      <c r="G384" s="305"/>
      <c r="H384" s="337"/>
      <c r="I384" s="337"/>
      <c r="J384" s="337"/>
      <c r="K384" s="305"/>
      <c r="L384" s="337"/>
      <c r="M384" s="337"/>
      <c r="N384" s="337"/>
      <c r="O384" s="305"/>
      <c r="P384" s="337"/>
      <c r="Q384" s="337"/>
      <c r="R384" s="337"/>
      <c r="S384" s="305"/>
      <c r="T384" s="337"/>
      <c r="U384" s="337"/>
      <c r="V384" s="285"/>
      <c r="W384" s="286"/>
      <c r="X384" s="286"/>
      <c r="Y384" s="286"/>
      <c r="Z384" s="285"/>
      <c r="AA384" s="285"/>
      <c r="AB384" s="285"/>
      <c r="AC384" s="285"/>
      <c r="AD384" s="285"/>
      <c r="AE384" s="285"/>
      <c r="AF384" s="285"/>
      <c r="AG384" s="285"/>
      <c r="AH384" s="285"/>
      <c r="AI384" s="285"/>
      <c r="AJ384" s="285"/>
      <c r="AK384" s="285"/>
      <c r="AL384" s="285"/>
      <c r="AM384" s="285"/>
      <c r="AN384" s="285"/>
      <c r="AO384" s="285"/>
      <c r="AP384" s="285"/>
      <c r="AR384" s="309"/>
    </row>
    <row r="385" spans="1:44" hidden="1">
      <c r="A385" s="337" t="s">
        <v>173</v>
      </c>
      <c r="B385" s="337"/>
      <c r="C385" s="368"/>
      <c r="D385" s="305"/>
      <c r="E385" s="337"/>
      <c r="F385" s="337"/>
      <c r="G385" s="305"/>
      <c r="H385" s="337"/>
      <c r="I385" s="337"/>
      <c r="J385" s="337"/>
      <c r="K385" s="305"/>
      <c r="L385" s="337"/>
      <c r="M385" s="337"/>
      <c r="N385" s="337"/>
      <c r="O385" s="305"/>
      <c r="P385" s="337"/>
      <c r="Q385" s="337"/>
      <c r="R385" s="337"/>
      <c r="S385" s="305"/>
      <c r="T385" s="337"/>
      <c r="U385" s="337"/>
      <c r="V385" s="285"/>
      <c r="W385" s="286"/>
      <c r="X385" s="286"/>
      <c r="Y385" s="286"/>
      <c r="Z385" s="285"/>
      <c r="AA385" s="285"/>
      <c r="AB385" s="285"/>
      <c r="AC385" s="285"/>
      <c r="AD385" s="285"/>
      <c r="AE385" s="285"/>
      <c r="AF385" s="285"/>
      <c r="AG385" s="285"/>
      <c r="AH385" s="285"/>
      <c r="AI385" s="285"/>
      <c r="AJ385" s="285"/>
      <c r="AK385" s="285"/>
      <c r="AL385" s="285"/>
      <c r="AM385" s="285"/>
      <c r="AN385" s="285"/>
      <c r="AO385" s="285"/>
      <c r="AP385" s="285"/>
      <c r="AR385" s="309"/>
    </row>
    <row r="386" spans="1:44" hidden="1">
      <c r="A386" s="337" t="s">
        <v>199</v>
      </c>
      <c r="B386" s="337"/>
      <c r="C386" s="368">
        <v>3983.5574873188079</v>
      </c>
      <c r="D386" s="348">
        <v>9.76</v>
      </c>
      <c r="E386" s="369"/>
      <c r="F386" s="305">
        <v>38880</v>
      </c>
      <c r="G386" s="348">
        <v>9.99</v>
      </c>
      <c r="H386" s="369"/>
      <c r="I386" s="305">
        <v>39796</v>
      </c>
      <c r="J386" s="305"/>
      <c r="K386" s="348">
        <f>$K$173</f>
        <v>9.76</v>
      </c>
      <c r="L386" s="369"/>
      <c r="M386" s="305">
        <f>ROUND(K386*$C386,0)</f>
        <v>38880</v>
      </c>
      <c r="N386" s="305"/>
      <c r="O386" s="348" t="str">
        <f>$O$173</f>
        <v xml:space="preserve"> </v>
      </c>
      <c r="P386" s="369"/>
      <c r="Q386" s="305" t="e">
        <f>ROUND(O386*$C386,0)</f>
        <v>#VALUE!</v>
      </c>
      <c r="R386" s="305"/>
      <c r="S386" s="348" t="str">
        <f>$S$173</f>
        <v xml:space="preserve"> </v>
      </c>
      <c r="T386" s="369"/>
      <c r="U386" s="305" t="e">
        <f>ROUND(S386*$C386,0)</f>
        <v>#VALUE!</v>
      </c>
      <c r="V386" s="285"/>
      <c r="W386" s="286"/>
      <c r="X386" s="286"/>
      <c r="Y386" s="286"/>
      <c r="Z386" s="285"/>
      <c r="AA386" s="285"/>
      <c r="AB386" s="285"/>
      <c r="AC386" s="285"/>
      <c r="AD386" s="285"/>
      <c r="AE386" s="285"/>
      <c r="AF386" s="285"/>
      <c r="AG386" s="285"/>
      <c r="AH386" s="285"/>
      <c r="AI386" s="285"/>
      <c r="AJ386" s="285"/>
      <c r="AK386" s="285"/>
      <c r="AL386" s="285"/>
      <c r="AM386" s="285"/>
      <c r="AN386" s="285"/>
      <c r="AO386" s="285"/>
      <c r="AP386" s="285"/>
      <c r="AR386" s="309"/>
    </row>
    <row r="387" spans="1:44" hidden="1">
      <c r="A387" s="337" t="s">
        <v>171</v>
      </c>
      <c r="B387" s="337"/>
      <c r="C387" s="368">
        <v>0</v>
      </c>
      <c r="D387" s="348">
        <v>14.54</v>
      </c>
      <c r="E387" s="371"/>
      <c r="F387" s="305">
        <v>0</v>
      </c>
      <c r="G387" s="348">
        <v>14.89</v>
      </c>
      <c r="H387" s="371"/>
      <c r="I387" s="305">
        <v>0</v>
      </c>
      <c r="J387" s="305"/>
      <c r="K387" s="348">
        <f>$K$174</f>
        <v>14.54</v>
      </c>
      <c r="L387" s="371"/>
      <c r="M387" s="305">
        <f>ROUND(K387*$C387,0)</f>
        <v>0</v>
      </c>
      <c r="N387" s="305"/>
      <c r="O387" s="348" t="str">
        <f>$O$174</f>
        <v xml:space="preserve"> </v>
      </c>
      <c r="P387" s="371"/>
      <c r="Q387" s="305" t="e">
        <f>ROUND(O387*$C387,0)</f>
        <v>#VALUE!</v>
      </c>
      <c r="R387" s="305"/>
      <c r="S387" s="348" t="str">
        <f>$S$174</f>
        <v xml:space="preserve"> </v>
      </c>
      <c r="T387" s="371"/>
      <c r="U387" s="305" t="e">
        <f>ROUND(S387*$C387,0)</f>
        <v>#VALUE!</v>
      </c>
      <c r="V387" s="285"/>
      <c r="W387" s="286"/>
      <c r="X387" s="286"/>
      <c r="Y387" s="286"/>
      <c r="Z387" s="285"/>
      <c r="AA387" s="285"/>
      <c r="AB387" s="285"/>
      <c r="AC387" s="285"/>
      <c r="AD387" s="285"/>
      <c r="AE387" s="285"/>
      <c r="AF387" s="285"/>
      <c r="AG387" s="285"/>
      <c r="AH387" s="285"/>
      <c r="AI387" s="285"/>
      <c r="AJ387" s="285"/>
      <c r="AK387" s="285"/>
      <c r="AL387" s="285"/>
      <c r="AM387" s="285"/>
      <c r="AN387" s="285"/>
      <c r="AO387" s="285"/>
      <c r="AP387" s="285"/>
      <c r="AR387" s="309"/>
    </row>
    <row r="388" spans="1:44" hidden="1">
      <c r="A388" s="337" t="s">
        <v>172</v>
      </c>
      <c r="B388" s="337"/>
      <c r="C388" s="368">
        <v>0</v>
      </c>
      <c r="D388" s="348">
        <v>1.02</v>
      </c>
      <c r="E388" s="371"/>
      <c r="F388" s="305">
        <v>0</v>
      </c>
      <c r="G388" s="348">
        <v>1.04</v>
      </c>
      <c r="H388" s="371"/>
      <c r="I388" s="305">
        <v>0</v>
      </c>
      <c r="J388" s="305"/>
      <c r="K388" s="348">
        <f>$K$175</f>
        <v>1.02</v>
      </c>
      <c r="L388" s="371"/>
      <c r="M388" s="305">
        <f>ROUND(K388*$C388,0)</f>
        <v>0</v>
      </c>
      <c r="N388" s="305"/>
      <c r="O388" s="348" t="str">
        <f>$O$175</f>
        <v xml:space="preserve"> </v>
      </c>
      <c r="P388" s="371"/>
      <c r="Q388" s="305" t="e">
        <f>ROUND(O388*$C388,0)</f>
        <v>#VALUE!</v>
      </c>
      <c r="R388" s="305"/>
      <c r="S388" s="348" t="str">
        <f>$S$175</f>
        <v xml:space="preserve"> </v>
      </c>
      <c r="T388" s="371"/>
      <c r="U388" s="305" t="e">
        <f>ROUND(S388*$C388,0)</f>
        <v>#VALUE!</v>
      </c>
      <c r="V388" s="285"/>
      <c r="W388" s="286"/>
      <c r="X388" s="286"/>
      <c r="Y388" s="286"/>
      <c r="Z388" s="285"/>
      <c r="AA388" s="285"/>
      <c r="AB388" s="285"/>
      <c r="AC388" s="285"/>
      <c r="AD388" s="285"/>
      <c r="AE388" s="285"/>
      <c r="AF388" s="285"/>
      <c r="AG388" s="285"/>
      <c r="AH388" s="285"/>
      <c r="AI388" s="285"/>
      <c r="AJ388" s="285"/>
      <c r="AK388" s="285"/>
      <c r="AL388" s="285"/>
      <c r="AM388" s="285"/>
      <c r="AN388" s="285"/>
      <c r="AO388" s="285"/>
      <c r="AP388" s="285"/>
      <c r="AR388" s="309"/>
    </row>
    <row r="389" spans="1:44" hidden="1">
      <c r="A389" s="337" t="s">
        <v>174</v>
      </c>
      <c r="B389" s="337"/>
      <c r="C389" s="368">
        <v>3983.5574873188079</v>
      </c>
      <c r="D389" s="348"/>
      <c r="E389" s="369"/>
      <c r="F389" s="305"/>
      <c r="G389" s="348"/>
      <c r="H389" s="369"/>
      <c r="I389" s="305"/>
      <c r="J389" s="305"/>
      <c r="K389" s="348"/>
      <c r="L389" s="369"/>
      <c r="M389" s="305"/>
      <c r="N389" s="305"/>
      <c r="O389" s="348"/>
      <c r="P389" s="369"/>
      <c r="Q389" s="305"/>
      <c r="R389" s="305"/>
      <c r="S389" s="348"/>
      <c r="T389" s="369"/>
      <c r="U389" s="305"/>
      <c r="V389" s="285"/>
      <c r="W389" s="286"/>
      <c r="X389" s="286"/>
      <c r="Y389" s="286"/>
      <c r="Z389" s="285"/>
      <c r="AA389" s="285"/>
      <c r="AB389" s="285"/>
      <c r="AC389" s="285"/>
      <c r="AD389" s="285"/>
      <c r="AE389" s="285"/>
      <c r="AF389" s="285"/>
      <c r="AG389" s="285"/>
      <c r="AH389" s="285"/>
      <c r="AI389" s="285"/>
      <c r="AJ389" s="285"/>
      <c r="AK389" s="285"/>
      <c r="AL389" s="285"/>
      <c r="AM389" s="285"/>
      <c r="AN389" s="285"/>
      <c r="AO389" s="285"/>
      <c r="AP389" s="285"/>
      <c r="AR389" s="309"/>
    </row>
    <row r="390" spans="1:44" hidden="1">
      <c r="A390" s="337" t="s">
        <v>126</v>
      </c>
      <c r="B390" s="337"/>
      <c r="C390" s="368">
        <v>1401.1000000000033</v>
      </c>
      <c r="D390" s="348"/>
      <c r="E390" s="369"/>
      <c r="F390" s="305"/>
      <c r="G390" s="348"/>
      <c r="H390" s="369"/>
      <c r="I390" s="305"/>
      <c r="J390" s="305"/>
      <c r="K390" s="348"/>
      <c r="L390" s="369"/>
      <c r="M390" s="305"/>
      <c r="N390" s="305"/>
      <c r="O390" s="348"/>
      <c r="P390" s="369"/>
      <c r="Q390" s="305"/>
      <c r="R390" s="305"/>
      <c r="S390" s="348"/>
      <c r="T390" s="369"/>
      <c r="U390" s="305"/>
      <c r="V390" s="285"/>
      <c r="W390" s="286"/>
      <c r="X390" s="286"/>
      <c r="Y390" s="286"/>
      <c r="Z390" s="285"/>
      <c r="AA390" s="285"/>
      <c r="AB390" s="285"/>
      <c r="AC390" s="285"/>
      <c r="AD390" s="285"/>
      <c r="AE390" s="285"/>
      <c r="AF390" s="285"/>
      <c r="AG390" s="285"/>
      <c r="AH390" s="285"/>
      <c r="AI390" s="285"/>
      <c r="AJ390" s="285"/>
      <c r="AK390" s="285"/>
      <c r="AL390" s="285"/>
      <c r="AM390" s="285"/>
      <c r="AN390" s="285"/>
      <c r="AO390" s="285"/>
      <c r="AP390" s="285"/>
      <c r="AR390" s="309"/>
    </row>
    <row r="391" spans="1:44" hidden="1">
      <c r="A391" s="337" t="s">
        <v>175</v>
      </c>
      <c r="B391" s="337"/>
      <c r="C391" s="368">
        <v>0</v>
      </c>
      <c r="D391" s="386">
        <v>3.7</v>
      </c>
      <c r="E391" s="369"/>
      <c r="F391" s="305">
        <v>0</v>
      </c>
      <c r="G391" s="386">
        <v>3.8</v>
      </c>
      <c r="H391" s="369"/>
      <c r="I391" s="305">
        <v>0</v>
      </c>
      <c r="J391" s="305"/>
      <c r="K391" s="386" t="e">
        <f>$K$178</f>
        <v>#REF!</v>
      </c>
      <c r="L391" s="369"/>
      <c r="M391" s="305" t="e">
        <f>ROUND(K391*$C391,0)</f>
        <v>#REF!</v>
      </c>
      <c r="N391" s="305"/>
      <c r="O391" s="386" t="e">
        <f>$O$178</f>
        <v>#DIV/0!</v>
      </c>
      <c r="P391" s="369"/>
      <c r="Q391" s="305" t="e">
        <f>ROUND(O391*$C391,0)</f>
        <v>#DIV/0!</v>
      </c>
      <c r="R391" s="305"/>
      <c r="S391" s="386" t="e">
        <f>$S$178</f>
        <v>#DIV/0!</v>
      </c>
      <c r="T391" s="369"/>
      <c r="U391" s="305" t="e">
        <f>ROUND(S391*$C391,0)</f>
        <v>#DIV/0!</v>
      </c>
      <c r="V391" s="285"/>
      <c r="W391" s="286"/>
      <c r="X391" s="286"/>
      <c r="Y391" s="286"/>
      <c r="Z391" s="285"/>
      <c r="AA391" s="285"/>
      <c r="AB391" s="285"/>
      <c r="AC391" s="285"/>
      <c r="AD391" s="285"/>
      <c r="AE391" s="285"/>
      <c r="AF391" s="285"/>
      <c r="AG391" s="285"/>
      <c r="AH391" s="285"/>
      <c r="AI391" s="285"/>
      <c r="AJ391" s="285"/>
      <c r="AK391" s="285"/>
      <c r="AL391" s="285"/>
      <c r="AM391" s="285"/>
      <c r="AN391" s="285"/>
      <c r="AO391" s="285"/>
      <c r="AP391" s="285"/>
      <c r="AR391" s="309"/>
    </row>
    <row r="392" spans="1:44" hidden="1">
      <c r="A392" s="337" t="s">
        <v>176</v>
      </c>
      <c r="B392" s="337"/>
      <c r="C392" s="368">
        <v>1205594.7942953119</v>
      </c>
      <c r="D392" s="350">
        <v>10.628</v>
      </c>
      <c r="E392" s="369" t="s">
        <v>144</v>
      </c>
      <c r="F392" s="305">
        <v>128131</v>
      </c>
      <c r="G392" s="350">
        <v>10.878</v>
      </c>
      <c r="H392" s="369" t="s">
        <v>144</v>
      </c>
      <c r="I392" s="305">
        <v>131145</v>
      </c>
      <c r="J392" s="305"/>
      <c r="K392" s="350" t="e">
        <f>$K$179</f>
        <v>#REF!</v>
      </c>
      <c r="L392" s="369" t="s">
        <v>144</v>
      </c>
      <c r="M392" s="305" t="e">
        <f>ROUND(K392*$C392/100,0)</f>
        <v>#REF!</v>
      </c>
      <c r="N392" s="305"/>
      <c r="O392" s="350" t="e">
        <f>$O$179</f>
        <v>#DIV/0!</v>
      </c>
      <c r="P392" s="369" t="s">
        <v>144</v>
      </c>
      <c r="Q392" s="305" t="e">
        <f>ROUND(O392*$C392/100,0)</f>
        <v>#DIV/0!</v>
      </c>
      <c r="R392" s="305"/>
      <c r="S392" s="350" t="e">
        <f>$S$179</f>
        <v>#DIV/0!</v>
      </c>
      <c r="T392" s="369" t="s">
        <v>144</v>
      </c>
      <c r="U392" s="305" t="e">
        <f>ROUND(S392*$C392/100,0)</f>
        <v>#DIV/0!</v>
      </c>
      <c r="V392" s="285"/>
      <c r="W392" s="286"/>
      <c r="X392" s="286"/>
      <c r="Y392" s="286"/>
      <c r="Z392" s="285"/>
      <c r="AA392" s="285"/>
      <c r="AB392" s="285"/>
      <c r="AC392" s="285"/>
      <c r="AD392" s="285"/>
      <c r="AE392" s="285"/>
      <c r="AF392" s="285"/>
      <c r="AG392" s="285"/>
      <c r="AH392" s="285"/>
      <c r="AI392" s="285"/>
      <c r="AJ392" s="285"/>
      <c r="AK392" s="285"/>
      <c r="AL392" s="285"/>
      <c r="AM392" s="285"/>
      <c r="AN392" s="285"/>
      <c r="AO392" s="285"/>
      <c r="AP392" s="285"/>
      <c r="AR392" s="309"/>
    </row>
    <row r="393" spans="1:44" hidden="1">
      <c r="A393" s="337" t="s">
        <v>177</v>
      </c>
      <c r="B393" s="345"/>
      <c r="C393" s="368">
        <v>64875</v>
      </c>
      <c r="D393" s="350">
        <v>7.3410000000000002</v>
      </c>
      <c r="E393" s="369" t="s">
        <v>144</v>
      </c>
      <c r="F393" s="305">
        <v>4762</v>
      </c>
      <c r="G393" s="350">
        <v>7.5140000000000002</v>
      </c>
      <c r="H393" s="369" t="s">
        <v>144</v>
      </c>
      <c r="I393" s="305">
        <v>4875</v>
      </c>
      <c r="J393" s="305"/>
      <c r="K393" s="350" t="e">
        <f>$K$180</f>
        <v>#REF!</v>
      </c>
      <c r="L393" s="369" t="s">
        <v>144</v>
      </c>
      <c r="M393" s="305" t="e">
        <f>ROUND(K393*$C393/100,0)</f>
        <v>#REF!</v>
      </c>
      <c r="N393" s="305"/>
      <c r="O393" s="350" t="e">
        <f>$O$180</f>
        <v>#DIV/0!</v>
      </c>
      <c r="P393" s="369" t="s">
        <v>144</v>
      </c>
      <c r="Q393" s="305" t="e">
        <f>ROUND(O393*$C393/100,0)</f>
        <v>#DIV/0!</v>
      </c>
      <c r="R393" s="305"/>
      <c r="S393" s="350" t="e">
        <f>$S$180</f>
        <v>#DIV/0!</v>
      </c>
      <c r="T393" s="369" t="s">
        <v>144</v>
      </c>
      <c r="U393" s="305" t="e">
        <f>ROUND(S393*$C393/100,0)</f>
        <v>#DIV/0!</v>
      </c>
      <c r="V393" s="285"/>
      <c r="W393" s="286"/>
      <c r="X393" s="286"/>
      <c r="Y393" s="286"/>
      <c r="Z393" s="285"/>
      <c r="AA393" s="285"/>
      <c r="AB393" s="285"/>
      <c r="AC393" s="285"/>
      <c r="AD393" s="285"/>
      <c r="AE393" s="285"/>
      <c r="AF393" s="285"/>
      <c r="AG393" s="285"/>
      <c r="AH393" s="285"/>
      <c r="AI393" s="285"/>
      <c r="AJ393" s="285"/>
      <c r="AK393" s="285"/>
      <c r="AL393" s="285"/>
      <c r="AM393" s="285"/>
      <c r="AN393" s="285"/>
      <c r="AO393" s="285"/>
      <c r="AP393" s="285"/>
      <c r="AR393" s="309"/>
    </row>
    <row r="394" spans="1:44" hidden="1">
      <c r="A394" s="337" t="s">
        <v>178</v>
      </c>
      <c r="B394" s="337"/>
      <c r="C394" s="368">
        <v>0</v>
      </c>
      <c r="D394" s="350">
        <v>6.3240000000000007</v>
      </c>
      <c r="E394" s="369" t="s">
        <v>144</v>
      </c>
      <c r="F394" s="305">
        <v>0</v>
      </c>
      <c r="G394" s="350">
        <v>6.4720000000000004</v>
      </c>
      <c r="H394" s="369" t="s">
        <v>144</v>
      </c>
      <c r="I394" s="305">
        <v>0</v>
      </c>
      <c r="J394" s="305"/>
      <c r="K394" s="350" t="e">
        <f>$K$181</f>
        <v>#REF!</v>
      </c>
      <c r="L394" s="369" t="s">
        <v>144</v>
      </c>
      <c r="M394" s="305" t="e">
        <f>ROUND(K394*$C394/100,0)</f>
        <v>#REF!</v>
      </c>
      <c r="N394" s="305"/>
      <c r="O394" s="350" t="e">
        <f>$O$181</f>
        <v>#DIV/0!</v>
      </c>
      <c r="P394" s="369" t="s">
        <v>144</v>
      </c>
      <c r="Q394" s="305" t="e">
        <f>ROUND(O394*$C394/100,0)</f>
        <v>#DIV/0!</v>
      </c>
      <c r="R394" s="305"/>
      <c r="S394" s="350" t="e">
        <f>$S$181</f>
        <v>#DIV/0!</v>
      </c>
      <c r="T394" s="369" t="s">
        <v>144</v>
      </c>
      <c r="U394" s="305" t="e">
        <f>ROUND(S394*$C394/100,0)</f>
        <v>#DIV/0!</v>
      </c>
      <c r="V394" s="285"/>
      <c r="W394" s="286"/>
      <c r="X394" s="286"/>
      <c r="Y394" s="286"/>
      <c r="Z394" s="285"/>
      <c r="AA394" s="285"/>
      <c r="AB394" s="285"/>
      <c r="AC394" s="285"/>
      <c r="AD394" s="285"/>
      <c r="AE394" s="285"/>
      <c r="AF394" s="285"/>
      <c r="AG394" s="285"/>
      <c r="AH394" s="285"/>
      <c r="AI394" s="285"/>
      <c r="AJ394" s="285"/>
      <c r="AK394" s="285"/>
      <c r="AL394" s="285"/>
      <c r="AM394" s="285"/>
      <c r="AN394" s="285"/>
      <c r="AO394" s="285"/>
      <c r="AP394" s="285"/>
      <c r="AR394" s="309"/>
    </row>
    <row r="395" spans="1:44" hidden="1">
      <c r="A395" s="337" t="s">
        <v>179</v>
      </c>
      <c r="B395" s="337"/>
      <c r="C395" s="368">
        <v>0</v>
      </c>
      <c r="D395" s="375">
        <v>57</v>
      </c>
      <c r="E395" s="369" t="s">
        <v>144</v>
      </c>
      <c r="F395" s="305">
        <v>0</v>
      </c>
      <c r="G395" s="375">
        <v>58</v>
      </c>
      <c r="H395" s="369" t="s">
        <v>144</v>
      </c>
      <c r="I395" s="305">
        <v>0</v>
      </c>
      <c r="J395" s="305"/>
      <c r="K395" s="375" t="str">
        <f>$K$182</f>
        <v xml:space="preserve"> </v>
      </c>
      <c r="L395" s="369" t="s">
        <v>144</v>
      </c>
      <c r="M395" s="305" t="e">
        <f>ROUND(K395*$C395/100,0)</f>
        <v>#VALUE!</v>
      </c>
      <c r="N395" s="305"/>
      <c r="O395" s="375" t="e">
        <f>$O$182</f>
        <v>#DIV/0!</v>
      </c>
      <c r="P395" s="369" t="s">
        <v>144</v>
      </c>
      <c r="Q395" s="305" t="e">
        <f>ROUND(O395*$C395/100,0)</f>
        <v>#DIV/0!</v>
      </c>
      <c r="R395" s="305"/>
      <c r="S395" s="375" t="e">
        <f>$S$182</f>
        <v>#DIV/0!</v>
      </c>
      <c r="T395" s="369" t="s">
        <v>144</v>
      </c>
      <c r="U395" s="305" t="e">
        <f>ROUND(S395*$C395/100,0)</f>
        <v>#DIV/0!</v>
      </c>
      <c r="V395" s="285"/>
      <c r="W395" s="286"/>
      <c r="X395" s="286"/>
      <c r="Y395" s="286"/>
      <c r="Z395" s="285"/>
      <c r="AA395" s="285"/>
      <c r="AB395" s="285"/>
      <c r="AC395" s="285"/>
      <c r="AD395" s="285"/>
      <c r="AE395" s="285"/>
      <c r="AF395" s="285"/>
      <c r="AG395" s="285"/>
      <c r="AH395" s="285"/>
      <c r="AI395" s="285"/>
      <c r="AJ395" s="285"/>
      <c r="AK395" s="285"/>
      <c r="AL395" s="285"/>
      <c r="AM395" s="285"/>
      <c r="AN395" s="285"/>
      <c r="AO395" s="285"/>
      <c r="AP395" s="285"/>
      <c r="AR395" s="309"/>
    </row>
    <row r="396" spans="1:44" s="120" customFormat="1" hidden="1">
      <c r="A396" s="119" t="s">
        <v>180</v>
      </c>
      <c r="C396" s="121">
        <v>1205594.7942953119</v>
      </c>
      <c r="D396" s="118">
        <v>0</v>
      </c>
      <c r="E396" s="122"/>
      <c r="F396" s="123"/>
      <c r="G396" s="314">
        <v>0</v>
      </c>
      <c r="H396" s="377" t="s">
        <v>144</v>
      </c>
      <c r="I396" s="123">
        <v>0</v>
      </c>
      <c r="J396" s="123"/>
      <c r="K396" s="314" t="str">
        <f>K183</f>
        <v xml:space="preserve"> </v>
      </c>
      <c r="L396" s="377" t="s">
        <v>144</v>
      </c>
      <c r="M396" s="123" t="e">
        <f t="shared" ref="M396:M398" si="43">ROUND(K396*$C396/100,0)</f>
        <v>#VALUE!</v>
      </c>
      <c r="N396" s="123"/>
      <c r="O396" s="314" t="str">
        <f>O183</f>
        <v xml:space="preserve"> </v>
      </c>
      <c r="P396" s="377" t="s">
        <v>144</v>
      </c>
      <c r="Q396" s="123" t="e">
        <f t="shared" ref="Q396:Q398" si="44">ROUND(O396*$C396/100,0)</f>
        <v>#VALUE!</v>
      </c>
      <c r="R396" s="123"/>
      <c r="S396" s="314">
        <f>S183</f>
        <v>0</v>
      </c>
      <c r="T396" s="377" t="s">
        <v>144</v>
      </c>
      <c r="U396" s="123">
        <f t="shared" ref="U396:U398" si="45">ROUND(S396*$C396/100,0)</f>
        <v>0</v>
      </c>
      <c r="V396" s="122"/>
      <c r="W396" s="311"/>
      <c r="X396" s="122"/>
      <c r="Y396" s="122"/>
      <c r="Z396" s="317"/>
      <c r="AA396" s="318"/>
      <c r="AF396" s="122"/>
      <c r="AG396" s="122"/>
      <c r="AH396" s="122"/>
      <c r="AI396" s="122"/>
      <c r="AJ396" s="122"/>
      <c r="AK396" s="122"/>
      <c r="AL396" s="122"/>
      <c r="AM396" s="122"/>
      <c r="AN396" s="122"/>
      <c r="AO396" s="122"/>
      <c r="AP396" s="122"/>
      <c r="AR396" s="124"/>
    </row>
    <row r="397" spans="1:44" s="120" customFormat="1" hidden="1">
      <c r="A397" s="119" t="s">
        <v>181</v>
      </c>
      <c r="C397" s="121">
        <v>64875</v>
      </c>
      <c r="D397" s="118">
        <v>0</v>
      </c>
      <c r="E397" s="122"/>
      <c r="F397" s="123"/>
      <c r="G397" s="314">
        <v>0</v>
      </c>
      <c r="H397" s="377" t="s">
        <v>144</v>
      </c>
      <c r="I397" s="123">
        <v>0</v>
      </c>
      <c r="J397" s="123"/>
      <c r="K397" s="314" t="str">
        <f>K184</f>
        <v xml:space="preserve"> </v>
      </c>
      <c r="L397" s="377" t="s">
        <v>144</v>
      </c>
      <c r="M397" s="123" t="e">
        <f t="shared" si="43"/>
        <v>#VALUE!</v>
      </c>
      <c r="N397" s="123"/>
      <c r="O397" s="314" t="str">
        <f>O184</f>
        <v xml:space="preserve"> </v>
      </c>
      <c r="P397" s="377" t="s">
        <v>144</v>
      </c>
      <c r="Q397" s="123" t="e">
        <f t="shared" si="44"/>
        <v>#VALUE!</v>
      </c>
      <c r="R397" s="123"/>
      <c r="S397" s="314">
        <f>S184</f>
        <v>0</v>
      </c>
      <c r="T397" s="377" t="s">
        <v>144</v>
      </c>
      <c r="U397" s="123">
        <f t="shared" si="45"/>
        <v>0</v>
      </c>
      <c r="V397" s="122"/>
      <c r="W397" s="311"/>
      <c r="X397" s="122"/>
      <c r="Y397" s="122"/>
      <c r="Z397" s="317"/>
      <c r="AA397" s="318"/>
      <c r="AF397" s="122"/>
      <c r="AG397" s="122"/>
      <c r="AH397" s="122"/>
      <c r="AI397" s="122"/>
      <c r="AJ397" s="122"/>
      <c r="AK397" s="122"/>
      <c r="AL397" s="122"/>
      <c r="AM397" s="122"/>
      <c r="AN397" s="122"/>
      <c r="AO397" s="122"/>
      <c r="AP397" s="122"/>
      <c r="AR397" s="124"/>
    </row>
    <row r="398" spans="1:44" s="120" customFormat="1" hidden="1">
      <c r="A398" s="119" t="s">
        <v>182</v>
      </c>
      <c r="C398" s="121">
        <v>0</v>
      </c>
      <c r="D398" s="118">
        <v>0</v>
      </c>
      <c r="E398" s="122"/>
      <c r="F398" s="123"/>
      <c r="G398" s="314">
        <v>0</v>
      </c>
      <c r="H398" s="377" t="s">
        <v>144</v>
      </c>
      <c r="I398" s="123">
        <v>0</v>
      </c>
      <c r="J398" s="123"/>
      <c r="K398" s="314" t="str">
        <f>K185</f>
        <v xml:space="preserve"> </v>
      </c>
      <c r="L398" s="377" t="s">
        <v>144</v>
      </c>
      <c r="M398" s="123" t="e">
        <f t="shared" si="43"/>
        <v>#VALUE!</v>
      </c>
      <c r="N398" s="123"/>
      <c r="O398" s="314" t="str">
        <f>O185</f>
        <v xml:space="preserve"> </v>
      </c>
      <c r="P398" s="377" t="s">
        <v>144</v>
      </c>
      <c r="Q398" s="123" t="e">
        <f t="shared" si="44"/>
        <v>#VALUE!</v>
      </c>
      <c r="R398" s="123"/>
      <c r="S398" s="314">
        <f>S185</f>
        <v>0</v>
      </c>
      <c r="T398" s="377" t="s">
        <v>144</v>
      </c>
      <c r="U398" s="123">
        <f t="shared" si="45"/>
        <v>0</v>
      </c>
      <c r="V398" s="122"/>
      <c r="W398" s="311"/>
      <c r="X398" s="122"/>
      <c r="Y398" s="122"/>
      <c r="Z398" s="317"/>
      <c r="AA398" s="318"/>
      <c r="AF398" s="122"/>
      <c r="AG398" s="122"/>
      <c r="AH398" s="122"/>
      <c r="AI398" s="122"/>
      <c r="AJ398" s="122"/>
      <c r="AK398" s="122"/>
      <c r="AL398" s="122"/>
      <c r="AM398" s="122"/>
      <c r="AN398" s="122"/>
      <c r="AO398" s="122"/>
      <c r="AP398" s="122"/>
      <c r="AR398" s="124"/>
    </row>
    <row r="399" spans="1:44" hidden="1">
      <c r="A399" s="379" t="s">
        <v>186</v>
      </c>
      <c r="B399" s="337"/>
      <c r="C399" s="368"/>
      <c r="D399" s="380">
        <v>-0.01</v>
      </c>
      <c r="E399" s="369"/>
      <c r="F399" s="305"/>
      <c r="G399" s="380">
        <v>-0.01</v>
      </c>
      <c r="H399" s="369"/>
      <c r="I399" s="305"/>
      <c r="J399" s="305"/>
      <c r="K399" s="380">
        <v>-0.01</v>
      </c>
      <c r="L399" s="369"/>
      <c r="M399" s="305"/>
      <c r="N399" s="305"/>
      <c r="O399" s="380">
        <v>-0.01</v>
      </c>
      <c r="P399" s="369"/>
      <c r="Q399" s="305"/>
      <c r="R399" s="305"/>
      <c r="S399" s="380">
        <v>-0.01</v>
      </c>
      <c r="T399" s="369"/>
      <c r="U399" s="305"/>
      <c r="V399" s="285"/>
      <c r="W399" s="286"/>
      <c r="X399" s="286"/>
      <c r="Y399" s="286"/>
      <c r="Z399" s="285"/>
      <c r="AA399" s="285"/>
      <c r="AB399" s="285"/>
      <c r="AC399" s="285"/>
      <c r="AD399" s="285"/>
      <c r="AE399" s="285"/>
      <c r="AF399" s="285"/>
      <c r="AG399" s="285"/>
      <c r="AH399" s="285"/>
      <c r="AI399" s="285"/>
      <c r="AJ399" s="285"/>
      <c r="AK399" s="285"/>
      <c r="AL399" s="285"/>
      <c r="AM399" s="285"/>
      <c r="AN399" s="285"/>
      <c r="AO399" s="285"/>
      <c r="AP399" s="285"/>
      <c r="AR399" s="309"/>
    </row>
    <row r="400" spans="1:44" hidden="1">
      <c r="A400" s="337" t="s">
        <v>170</v>
      </c>
      <c r="B400" s="337"/>
      <c r="C400" s="368">
        <v>0</v>
      </c>
      <c r="D400" s="382">
        <v>9.76</v>
      </c>
      <c r="E400" s="383"/>
      <c r="F400" s="305">
        <v>0</v>
      </c>
      <c r="G400" s="382">
        <v>9.99</v>
      </c>
      <c r="H400" s="383"/>
      <c r="I400" s="305">
        <v>0</v>
      </c>
      <c r="J400" s="305"/>
      <c r="K400" s="382">
        <f>K386</f>
        <v>9.76</v>
      </c>
      <c r="L400" s="383"/>
      <c r="M400" s="305">
        <f>-ROUND(K400*$C400/100,0)</f>
        <v>0</v>
      </c>
      <c r="N400" s="305"/>
      <c r="O400" s="382" t="str">
        <f>O386</f>
        <v xml:space="preserve"> </v>
      </c>
      <c r="P400" s="383"/>
      <c r="Q400" s="305" t="e">
        <f>-ROUND(O400*$C400/100,0)</f>
        <v>#VALUE!</v>
      </c>
      <c r="R400" s="305"/>
      <c r="S400" s="382" t="str">
        <f>S386</f>
        <v xml:space="preserve"> </v>
      </c>
      <c r="T400" s="383"/>
      <c r="U400" s="305" t="e">
        <f>-ROUND(S400*$C400/100,0)</f>
        <v>#VALUE!</v>
      </c>
      <c r="V400" s="285"/>
      <c r="W400" s="286"/>
      <c r="X400" s="286"/>
      <c r="Y400" s="286"/>
      <c r="Z400" s="285"/>
      <c r="AA400" s="285"/>
      <c r="AB400" s="285"/>
      <c r="AC400" s="285"/>
      <c r="AD400" s="285"/>
      <c r="AE400" s="285"/>
      <c r="AF400" s="285"/>
      <c r="AG400" s="285"/>
      <c r="AH400" s="285"/>
      <c r="AI400" s="285"/>
      <c r="AJ400" s="285"/>
      <c r="AK400" s="285"/>
      <c r="AL400" s="285"/>
      <c r="AM400" s="285"/>
      <c r="AN400" s="285"/>
      <c r="AO400" s="285"/>
      <c r="AP400" s="285"/>
      <c r="AR400" s="309"/>
    </row>
    <row r="401" spans="1:44" hidden="1">
      <c r="A401" s="337" t="s">
        <v>171</v>
      </c>
      <c r="B401" s="337"/>
      <c r="C401" s="368">
        <v>0</v>
      </c>
      <c r="D401" s="382">
        <v>14.54</v>
      </c>
      <c r="E401" s="383"/>
      <c r="F401" s="305">
        <v>0</v>
      </c>
      <c r="G401" s="382">
        <v>14.89</v>
      </c>
      <c r="H401" s="383"/>
      <c r="I401" s="305">
        <v>0</v>
      </c>
      <c r="J401" s="305"/>
      <c r="K401" s="382">
        <f>K387</f>
        <v>14.54</v>
      </c>
      <c r="L401" s="383"/>
      <c r="M401" s="305">
        <f>-ROUND(K401*$C401/100,0)</f>
        <v>0</v>
      </c>
      <c r="N401" s="305"/>
      <c r="O401" s="382" t="str">
        <f>O387</f>
        <v xml:space="preserve"> </v>
      </c>
      <c r="P401" s="383"/>
      <c r="Q401" s="305" t="e">
        <f>-ROUND(O401*$C401/100,0)</f>
        <v>#VALUE!</v>
      </c>
      <c r="R401" s="305"/>
      <c r="S401" s="382" t="str">
        <f>S387</f>
        <v xml:space="preserve"> </v>
      </c>
      <c r="T401" s="383"/>
      <c r="U401" s="305" t="e">
        <f>-ROUND(S401*$C401/100,0)</f>
        <v>#VALUE!</v>
      </c>
      <c r="V401" s="285"/>
      <c r="W401" s="286"/>
      <c r="X401" s="286"/>
      <c r="Y401" s="286"/>
      <c r="Z401" s="285"/>
      <c r="AA401" s="285"/>
      <c r="AB401" s="285"/>
      <c r="AC401" s="285"/>
      <c r="AD401" s="285"/>
      <c r="AE401" s="285"/>
      <c r="AF401" s="285"/>
      <c r="AG401" s="285"/>
      <c r="AH401" s="285"/>
      <c r="AI401" s="285"/>
      <c r="AJ401" s="285"/>
      <c r="AK401" s="285"/>
      <c r="AL401" s="285"/>
      <c r="AM401" s="285"/>
      <c r="AN401" s="285"/>
      <c r="AO401" s="285"/>
      <c r="AP401" s="285"/>
      <c r="AR401" s="309"/>
    </row>
    <row r="402" spans="1:44" hidden="1">
      <c r="A402" s="337" t="s">
        <v>187</v>
      </c>
      <c r="B402" s="337"/>
      <c r="C402" s="368">
        <v>0</v>
      </c>
      <c r="D402" s="382">
        <v>1.02</v>
      </c>
      <c r="E402" s="383"/>
      <c r="F402" s="305">
        <v>0</v>
      </c>
      <c r="G402" s="382">
        <v>1.04</v>
      </c>
      <c r="H402" s="383"/>
      <c r="I402" s="305">
        <v>0</v>
      </c>
      <c r="J402" s="305"/>
      <c r="K402" s="382">
        <f>K388</f>
        <v>1.02</v>
      </c>
      <c r="L402" s="383"/>
      <c r="M402" s="305">
        <f>-ROUND(K402*$C402/100,0)</f>
        <v>0</v>
      </c>
      <c r="N402" s="305"/>
      <c r="O402" s="382" t="str">
        <f>O388</f>
        <v xml:space="preserve"> </v>
      </c>
      <c r="P402" s="383"/>
      <c r="Q402" s="305" t="e">
        <f>-ROUND(O402*$C402/100,0)</f>
        <v>#VALUE!</v>
      </c>
      <c r="R402" s="305"/>
      <c r="S402" s="382" t="str">
        <f>S388</f>
        <v xml:space="preserve"> </v>
      </c>
      <c r="T402" s="383"/>
      <c r="U402" s="305" t="e">
        <f>-ROUND(S402*$C402/100,0)</f>
        <v>#VALUE!</v>
      </c>
      <c r="V402" s="285"/>
      <c r="W402" s="286"/>
      <c r="X402" s="286"/>
      <c r="Y402" s="286"/>
      <c r="Z402" s="285"/>
      <c r="AA402" s="285"/>
      <c r="AB402" s="285"/>
      <c r="AC402" s="285"/>
      <c r="AD402" s="285"/>
      <c r="AE402" s="285"/>
      <c r="AF402" s="285"/>
      <c r="AG402" s="285"/>
      <c r="AH402" s="285"/>
      <c r="AI402" s="285"/>
      <c r="AJ402" s="285"/>
      <c r="AK402" s="285"/>
      <c r="AL402" s="285"/>
      <c r="AM402" s="285"/>
      <c r="AN402" s="285"/>
      <c r="AO402" s="285"/>
      <c r="AP402" s="285"/>
      <c r="AR402" s="309"/>
    </row>
    <row r="403" spans="1:44" hidden="1">
      <c r="A403" s="337" t="s">
        <v>188</v>
      </c>
      <c r="B403" s="337"/>
      <c r="C403" s="368">
        <v>0</v>
      </c>
      <c r="D403" s="382">
        <v>3.7</v>
      </c>
      <c r="E403" s="369"/>
      <c r="F403" s="305">
        <v>0</v>
      </c>
      <c r="G403" s="382">
        <v>3.8</v>
      </c>
      <c r="H403" s="369"/>
      <c r="I403" s="305">
        <v>0</v>
      </c>
      <c r="J403" s="305"/>
      <c r="K403" s="382" t="e">
        <f>K391</f>
        <v>#REF!</v>
      </c>
      <c r="L403" s="369"/>
      <c r="M403" s="305" t="e">
        <f>-ROUND(K403*$C403/100,0)</f>
        <v>#REF!</v>
      </c>
      <c r="N403" s="305"/>
      <c r="O403" s="382" t="e">
        <f>O391</f>
        <v>#DIV/0!</v>
      </c>
      <c r="P403" s="369"/>
      <c r="Q403" s="305" t="e">
        <f>-ROUND(O403*$C403/100,0)</f>
        <v>#DIV/0!</v>
      </c>
      <c r="R403" s="305"/>
      <c r="S403" s="382" t="e">
        <f>S391</f>
        <v>#DIV/0!</v>
      </c>
      <c r="T403" s="369"/>
      <c r="U403" s="305" t="e">
        <f>-ROUND(S403*$C403/100,0)</f>
        <v>#DIV/0!</v>
      </c>
      <c r="V403" s="285"/>
      <c r="W403" s="286"/>
      <c r="X403" s="286"/>
      <c r="Y403" s="286"/>
      <c r="Z403" s="285"/>
      <c r="AA403" s="285"/>
      <c r="AB403" s="285"/>
      <c r="AC403" s="285"/>
      <c r="AD403" s="285"/>
      <c r="AE403" s="285"/>
      <c r="AF403" s="285"/>
      <c r="AG403" s="285"/>
      <c r="AH403" s="285"/>
      <c r="AI403" s="285"/>
      <c r="AJ403" s="285"/>
      <c r="AK403" s="285"/>
      <c r="AL403" s="285"/>
      <c r="AM403" s="285"/>
      <c r="AN403" s="285"/>
      <c r="AO403" s="285"/>
      <c r="AP403" s="285"/>
      <c r="AR403" s="309"/>
    </row>
    <row r="404" spans="1:44" hidden="1">
      <c r="A404" s="337" t="s">
        <v>189</v>
      </c>
      <c r="B404" s="337"/>
      <c r="C404" s="368">
        <v>0</v>
      </c>
      <c r="D404" s="384">
        <v>10.628</v>
      </c>
      <c r="E404" s="369" t="s">
        <v>144</v>
      </c>
      <c r="F404" s="305">
        <v>0</v>
      </c>
      <c r="G404" s="384">
        <v>10.878</v>
      </c>
      <c r="H404" s="369" t="s">
        <v>144</v>
      </c>
      <c r="I404" s="305">
        <v>0</v>
      </c>
      <c r="J404" s="305"/>
      <c r="K404" s="384" t="e">
        <f>K392</f>
        <v>#REF!</v>
      </c>
      <c r="L404" s="369" t="s">
        <v>144</v>
      </c>
      <c r="M404" s="305" t="e">
        <f>ROUND(K404*$C404/100*K399,0)</f>
        <v>#REF!</v>
      </c>
      <c r="N404" s="305"/>
      <c r="O404" s="384" t="e">
        <f>O392</f>
        <v>#DIV/0!</v>
      </c>
      <c r="P404" s="369" t="s">
        <v>144</v>
      </c>
      <c r="Q404" s="305" t="e">
        <f>ROUND(O404*$C404/100*O399,0)</f>
        <v>#DIV/0!</v>
      </c>
      <c r="R404" s="305"/>
      <c r="S404" s="384" t="e">
        <f>S392</f>
        <v>#DIV/0!</v>
      </c>
      <c r="T404" s="369" t="s">
        <v>144</v>
      </c>
      <c r="U404" s="305" t="e">
        <f>ROUND(S404*$C404/100*S399,0)</f>
        <v>#DIV/0!</v>
      </c>
      <c r="V404" s="285"/>
      <c r="W404" s="286"/>
      <c r="X404" s="286"/>
      <c r="Y404" s="286"/>
      <c r="Z404" s="285"/>
      <c r="AA404" s="285"/>
      <c r="AB404" s="285"/>
      <c r="AC404" s="285"/>
      <c r="AD404" s="285"/>
      <c r="AE404" s="285"/>
      <c r="AF404" s="285"/>
      <c r="AG404" s="285"/>
      <c r="AH404" s="285"/>
      <c r="AI404" s="285"/>
      <c r="AJ404" s="285"/>
      <c r="AK404" s="285"/>
      <c r="AL404" s="285"/>
      <c r="AM404" s="285"/>
      <c r="AN404" s="285"/>
      <c r="AO404" s="285"/>
      <c r="AP404" s="285"/>
      <c r="AR404" s="309"/>
    </row>
    <row r="405" spans="1:44" hidden="1">
      <c r="A405" s="337" t="s">
        <v>177</v>
      </c>
      <c r="B405" s="337"/>
      <c r="C405" s="368">
        <v>0</v>
      </c>
      <c r="D405" s="384">
        <v>7.3410000000000002</v>
      </c>
      <c r="E405" s="369" t="s">
        <v>144</v>
      </c>
      <c r="F405" s="305">
        <v>0</v>
      </c>
      <c r="G405" s="384">
        <v>7.5140000000000002</v>
      </c>
      <c r="H405" s="369" t="s">
        <v>144</v>
      </c>
      <c r="I405" s="305">
        <v>0</v>
      </c>
      <c r="J405" s="305"/>
      <c r="K405" s="384" t="e">
        <f>K393</f>
        <v>#REF!</v>
      </c>
      <c r="L405" s="369" t="s">
        <v>144</v>
      </c>
      <c r="M405" s="305" t="e">
        <f>ROUND(K405*$C405/100*K399,0)</f>
        <v>#REF!</v>
      </c>
      <c r="N405" s="305"/>
      <c r="O405" s="384" t="e">
        <f>O393</f>
        <v>#DIV/0!</v>
      </c>
      <c r="P405" s="369" t="s">
        <v>144</v>
      </c>
      <c r="Q405" s="305" t="e">
        <f>ROUND(O405*$C405/100*O399,0)</f>
        <v>#DIV/0!</v>
      </c>
      <c r="R405" s="305"/>
      <c r="S405" s="384" t="e">
        <f>S393</f>
        <v>#DIV/0!</v>
      </c>
      <c r="T405" s="369" t="s">
        <v>144</v>
      </c>
      <c r="U405" s="305" t="e">
        <f>ROUND(S405*$C405/100*S399,0)</f>
        <v>#DIV/0!</v>
      </c>
      <c r="V405" s="285"/>
      <c r="W405" s="286"/>
      <c r="X405" s="286"/>
      <c r="Y405" s="286"/>
      <c r="Z405" s="285"/>
      <c r="AA405" s="285"/>
      <c r="AB405" s="285"/>
      <c r="AC405" s="285"/>
      <c r="AD405" s="285"/>
      <c r="AE405" s="285"/>
      <c r="AF405" s="285"/>
      <c r="AG405" s="285"/>
      <c r="AH405" s="285"/>
      <c r="AI405" s="285"/>
      <c r="AJ405" s="285"/>
      <c r="AK405" s="285"/>
      <c r="AL405" s="285"/>
      <c r="AM405" s="285"/>
      <c r="AN405" s="285"/>
      <c r="AO405" s="285"/>
      <c r="AP405" s="285"/>
      <c r="AR405" s="309"/>
    </row>
    <row r="406" spans="1:44" hidden="1">
      <c r="A406" s="337" t="s">
        <v>178</v>
      </c>
      <c r="B406" s="337"/>
      <c r="C406" s="368">
        <v>0</v>
      </c>
      <c r="D406" s="384">
        <v>6.3240000000000007</v>
      </c>
      <c r="E406" s="369" t="s">
        <v>144</v>
      </c>
      <c r="F406" s="305">
        <v>0</v>
      </c>
      <c r="G406" s="384">
        <v>6.4720000000000004</v>
      </c>
      <c r="H406" s="369" t="s">
        <v>144</v>
      </c>
      <c r="I406" s="305">
        <v>0</v>
      </c>
      <c r="J406" s="305"/>
      <c r="K406" s="384" t="e">
        <f>K394</f>
        <v>#REF!</v>
      </c>
      <c r="L406" s="369" t="s">
        <v>144</v>
      </c>
      <c r="M406" s="305" t="e">
        <f>ROUND(K406*$C406/100*K399,0)</f>
        <v>#REF!</v>
      </c>
      <c r="N406" s="305"/>
      <c r="O406" s="384" t="e">
        <f>O394</f>
        <v>#DIV/0!</v>
      </c>
      <c r="P406" s="369" t="s">
        <v>144</v>
      </c>
      <c r="Q406" s="305" t="e">
        <f>ROUND(O406*$C406/100*O399,0)</f>
        <v>#DIV/0!</v>
      </c>
      <c r="R406" s="305"/>
      <c r="S406" s="384" t="e">
        <f>S394</f>
        <v>#DIV/0!</v>
      </c>
      <c r="T406" s="369" t="s">
        <v>144</v>
      </c>
      <c r="U406" s="305" t="e">
        <f>ROUND(S406*$C406/100*S399,0)</f>
        <v>#DIV/0!</v>
      </c>
      <c r="V406" s="285"/>
      <c r="W406" s="286"/>
      <c r="X406" s="286"/>
      <c r="Y406" s="286"/>
      <c r="Z406" s="285"/>
      <c r="AA406" s="285"/>
      <c r="AB406" s="285"/>
      <c r="AC406" s="285"/>
      <c r="AD406" s="285"/>
      <c r="AE406" s="285"/>
      <c r="AF406" s="285"/>
      <c r="AG406" s="285"/>
      <c r="AH406" s="285"/>
      <c r="AI406" s="285"/>
      <c r="AJ406" s="285"/>
      <c r="AK406" s="285"/>
      <c r="AL406" s="285"/>
      <c r="AM406" s="285"/>
      <c r="AN406" s="285"/>
      <c r="AO406" s="285"/>
      <c r="AP406" s="285"/>
      <c r="AR406" s="309"/>
    </row>
    <row r="407" spans="1:44" hidden="1">
      <c r="A407" s="337" t="s">
        <v>179</v>
      </c>
      <c r="B407" s="337"/>
      <c r="C407" s="368">
        <v>0</v>
      </c>
      <c r="D407" s="385">
        <v>57</v>
      </c>
      <c r="E407" s="369" t="s">
        <v>144</v>
      </c>
      <c r="F407" s="305">
        <v>0</v>
      </c>
      <c r="G407" s="385">
        <v>58</v>
      </c>
      <c r="H407" s="369" t="s">
        <v>144</v>
      </c>
      <c r="I407" s="305">
        <v>0</v>
      </c>
      <c r="J407" s="305"/>
      <c r="K407" s="385" t="str">
        <f>K395</f>
        <v xml:space="preserve"> </v>
      </c>
      <c r="L407" s="369" t="s">
        <v>144</v>
      </c>
      <c r="M407" s="305" t="e">
        <f>ROUND(K407*$C407/100*K399,0)</f>
        <v>#VALUE!</v>
      </c>
      <c r="N407" s="305"/>
      <c r="O407" s="385" t="e">
        <f>O395</f>
        <v>#DIV/0!</v>
      </c>
      <c r="P407" s="369" t="s">
        <v>144</v>
      </c>
      <c r="Q407" s="305" t="e">
        <f>ROUND(O407*$C407/100*O399,0)</f>
        <v>#DIV/0!</v>
      </c>
      <c r="R407" s="305"/>
      <c r="S407" s="385" t="e">
        <f>S395</f>
        <v>#DIV/0!</v>
      </c>
      <c r="T407" s="369" t="s">
        <v>144</v>
      </c>
      <c r="U407" s="305" t="e">
        <f>ROUND(S407*$C407/100*S399,0)</f>
        <v>#DIV/0!</v>
      </c>
      <c r="V407" s="285"/>
      <c r="W407" s="286"/>
      <c r="X407" s="286"/>
      <c r="Y407" s="286"/>
      <c r="Z407" s="285"/>
      <c r="AA407" s="285"/>
      <c r="AB407" s="285"/>
      <c r="AC407" s="285"/>
      <c r="AD407" s="285"/>
      <c r="AE407" s="285"/>
      <c r="AF407" s="285"/>
      <c r="AG407" s="285"/>
      <c r="AH407" s="285"/>
      <c r="AI407" s="285"/>
      <c r="AJ407" s="285"/>
      <c r="AK407" s="285"/>
      <c r="AL407" s="285"/>
      <c r="AM407" s="285"/>
      <c r="AN407" s="285"/>
      <c r="AO407" s="285"/>
      <c r="AP407" s="285"/>
      <c r="AR407" s="309"/>
    </row>
    <row r="408" spans="1:44" hidden="1">
      <c r="A408" s="337" t="s">
        <v>190</v>
      </c>
      <c r="B408" s="337"/>
      <c r="C408" s="368">
        <v>0</v>
      </c>
      <c r="D408" s="386">
        <v>60</v>
      </c>
      <c r="E408" s="369"/>
      <c r="F408" s="305">
        <v>0</v>
      </c>
      <c r="G408" s="386">
        <v>60</v>
      </c>
      <c r="H408" s="369"/>
      <c r="I408" s="305">
        <v>0</v>
      </c>
      <c r="J408" s="305"/>
      <c r="K408" s="386" t="str">
        <f>$K$198</f>
        <v xml:space="preserve"> </v>
      </c>
      <c r="L408" s="369"/>
      <c r="M408" s="305" t="e">
        <f>ROUND(K408*$C408,0)</f>
        <v>#VALUE!</v>
      </c>
      <c r="N408" s="305"/>
      <c r="O408" s="386" t="e">
        <f>$O$198</f>
        <v>#DIV/0!</v>
      </c>
      <c r="P408" s="369"/>
      <c r="Q408" s="305" t="e">
        <f>ROUND(O408*$C408,0)</f>
        <v>#DIV/0!</v>
      </c>
      <c r="R408" s="305"/>
      <c r="S408" s="386" t="e">
        <f>$S$198</f>
        <v>#DIV/0!</v>
      </c>
      <c r="T408" s="369"/>
      <c r="U408" s="305" t="e">
        <f>ROUND(S408*$C408,0)</f>
        <v>#DIV/0!</v>
      </c>
      <c r="V408" s="285"/>
      <c r="W408" s="286"/>
      <c r="X408" s="286"/>
      <c r="Y408" s="286"/>
      <c r="Z408" s="285"/>
      <c r="AA408" s="285"/>
      <c r="AB408" s="285"/>
      <c r="AC408" s="285"/>
      <c r="AD408" s="285"/>
      <c r="AE408" s="285"/>
      <c r="AF408" s="285"/>
      <c r="AG408" s="285"/>
      <c r="AH408" s="285"/>
      <c r="AI408" s="285"/>
      <c r="AJ408" s="285"/>
      <c r="AK408" s="285"/>
      <c r="AL408" s="285"/>
      <c r="AM408" s="285"/>
      <c r="AN408" s="285"/>
      <c r="AO408" s="285"/>
      <c r="AP408" s="285"/>
      <c r="AR408" s="309"/>
    </row>
    <row r="409" spans="1:44" hidden="1">
      <c r="A409" s="337" t="s">
        <v>191</v>
      </c>
      <c r="B409" s="337"/>
      <c r="C409" s="368">
        <v>0</v>
      </c>
      <c r="D409" s="387">
        <v>-30</v>
      </c>
      <c r="E409" s="369" t="s">
        <v>144</v>
      </c>
      <c r="F409" s="305">
        <v>0</v>
      </c>
      <c r="G409" s="387">
        <v>-30</v>
      </c>
      <c r="H409" s="369" t="s">
        <v>144</v>
      </c>
      <c r="I409" s="305">
        <v>0</v>
      </c>
      <c r="J409" s="305"/>
      <c r="K409" s="387">
        <f>$K$199</f>
        <v>-30</v>
      </c>
      <c r="L409" s="369" t="s">
        <v>144</v>
      </c>
      <c r="M409" s="305">
        <f>ROUND(K409*$C409/100,0)</f>
        <v>0</v>
      </c>
      <c r="N409" s="305"/>
      <c r="O409" s="387" t="str">
        <f>$O$199</f>
        <v xml:space="preserve"> </v>
      </c>
      <c r="P409" s="369" t="s">
        <v>144</v>
      </c>
      <c r="Q409" s="305" t="e">
        <f>ROUND(O409*$C409/100,0)</f>
        <v>#VALUE!</v>
      </c>
      <c r="R409" s="305"/>
      <c r="S409" s="387" t="str">
        <f>$S$199</f>
        <v xml:space="preserve"> </v>
      </c>
      <c r="T409" s="369" t="s">
        <v>144</v>
      </c>
      <c r="U409" s="305" t="e">
        <f>ROUND(S409*$C409/100,0)</f>
        <v>#VALUE!</v>
      </c>
      <c r="V409" s="285"/>
      <c r="W409" s="286"/>
      <c r="X409" s="286"/>
      <c r="Y409" s="286"/>
      <c r="Z409" s="285"/>
      <c r="AA409" s="285"/>
      <c r="AB409" s="285"/>
      <c r="AC409" s="285"/>
      <c r="AD409" s="285"/>
      <c r="AE409" s="285"/>
      <c r="AF409" s="285"/>
      <c r="AG409" s="285"/>
      <c r="AH409" s="285"/>
      <c r="AI409" s="285"/>
      <c r="AJ409" s="285"/>
      <c r="AK409" s="285"/>
      <c r="AL409" s="285"/>
      <c r="AM409" s="285"/>
      <c r="AN409" s="285"/>
      <c r="AO409" s="285"/>
      <c r="AP409" s="285"/>
      <c r="AR409" s="309"/>
    </row>
    <row r="410" spans="1:44" s="120" customFormat="1" hidden="1">
      <c r="A410" s="119" t="s">
        <v>180</v>
      </c>
      <c r="C410" s="121">
        <v>0</v>
      </c>
      <c r="D410" s="118">
        <v>0</v>
      </c>
      <c r="E410" s="122"/>
      <c r="F410" s="123"/>
      <c r="G410" s="314">
        <v>0</v>
      </c>
      <c r="H410" s="377" t="s">
        <v>144</v>
      </c>
      <c r="I410" s="305">
        <v>0</v>
      </c>
      <c r="J410" s="305"/>
      <c r="K410" s="314" t="str">
        <f>K183</f>
        <v xml:space="preserve"> </v>
      </c>
      <c r="L410" s="377" t="s">
        <v>144</v>
      </c>
      <c r="M410" s="305" t="e">
        <f>ROUND(K410*$C410/100*K399,0)</f>
        <v>#VALUE!</v>
      </c>
      <c r="N410" s="305"/>
      <c r="O410" s="314" t="str">
        <f>O183</f>
        <v xml:space="preserve"> </v>
      </c>
      <c r="P410" s="377" t="s">
        <v>144</v>
      </c>
      <c r="Q410" s="305" t="e">
        <f>ROUND(O410*$C410/100*O399,0)</f>
        <v>#VALUE!</v>
      </c>
      <c r="R410" s="305"/>
      <c r="S410" s="314">
        <f>S183</f>
        <v>0</v>
      </c>
      <c r="T410" s="377" t="s">
        <v>144</v>
      </c>
      <c r="U410" s="305">
        <f>ROUND(S410*$C410/100*S399,0)</f>
        <v>0</v>
      </c>
      <c r="V410" s="122"/>
      <c r="W410" s="311"/>
      <c r="X410" s="122"/>
      <c r="Y410" s="122"/>
      <c r="Z410" s="317"/>
      <c r="AA410" s="318"/>
      <c r="AF410" s="122"/>
      <c r="AG410" s="122"/>
      <c r="AH410" s="122"/>
      <c r="AI410" s="122"/>
      <c r="AJ410" s="122"/>
      <c r="AK410" s="122"/>
      <c r="AL410" s="122"/>
      <c r="AM410" s="122"/>
      <c r="AN410" s="122"/>
      <c r="AO410" s="122"/>
      <c r="AP410" s="122"/>
      <c r="AR410" s="124"/>
    </row>
    <row r="411" spans="1:44" s="120" customFormat="1" hidden="1">
      <c r="A411" s="119" t="s">
        <v>181</v>
      </c>
      <c r="C411" s="121">
        <v>0</v>
      </c>
      <c r="D411" s="118">
        <v>0</v>
      </c>
      <c r="E411" s="122"/>
      <c r="F411" s="123"/>
      <c r="G411" s="314">
        <v>0</v>
      </c>
      <c r="H411" s="377" t="s">
        <v>144</v>
      </c>
      <c r="I411" s="305">
        <v>0</v>
      </c>
      <c r="J411" s="305"/>
      <c r="K411" s="314" t="str">
        <f>K184</f>
        <v xml:space="preserve"> </v>
      </c>
      <c r="L411" s="377" t="s">
        <v>144</v>
      </c>
      <c r="M411" s="305" t="e">
        <f>ROUND(K411*$C411/100*K399,0)</f>
        <v>#VALUE!</v>
      </c>
      <c r="N411" s="305"/>
      <c r="O411" s="314" t="str">
        <f>O184</f>
        <v xml:space="preserve"> </v>
      </c>
      <c r="P411" s="377" t="s">
        <v>144</v>
      </c>
      <c r="Q411" s="305" t="e">
        <f>ROUND(O411*$C411/100*O399,0)</f>
        <v>#VALUE!</v>
      </c>
      <c r="R411" s="305"/>
      <c r="S411" s="314">
        <f>S184</f>
        <v>0</v>
      </c>
      <c r="T411" s="377" t="s">
        <v>144</v>
      </c>
      <c r="U411" s="305">
        <f>ROUND(S411*$C411/100*S399,0)</f>
        <v>0</v>
      </c>
      <c r="V411" s="122"/>
      <c r="W411" s="311"/>
      <c r="X411" s="122"/>
      <c r="Y411" s="122"/>
      <c r="Z411" s="317"/>
      <c r="AA411" s="318"/>
      <c r="AF411" s="122"/>
      <c r="AG411" s="122"/>
      <c r="AH411" s="122"/>
      <c r="AI411" s="122"/>
      <c r="AJ411" s="122"/>
      <c r="AK411" s="122"/>
      <c r="AL411" s="122"/>
      <c r="AM411" s="122"/>
      <c r="AN411" s="122"/>
      <c r="AO411" s="122"/>
      <c r="AP411" s="122"/>
      <c r="AR411" s="124"/>
    </row>
    <row r="412" spans="1:44" s="120" customFormat="1" hidden="1">
      <c r="A412" s="119" t="s">
        <v>182</v>
      </c>
      <c r="C412" s="121">
        <v>0</v>
      </c>
      <c r="D412" s="118">
        <v>0</v>
      </c>
      <c r="E412" s="122"/>
      <c r="F412" s="123"/>
      <c r="G412" s="314">
        <v>0</v>
      </c>
      <c r="H412" s="377" t="s">
        <v>144</v>
      </c>
      <c r="I412" s="305">
        <v>0</v>
      </c>
      <c r="J412" s="305"/>
      <c r="K412" s="314" t="str">
        <f>K185</f>
        <v xml:space="preserve"> </v>
      </c>
      <c r="L412" s="377" t="s">
        <v>144</v>
      </c>
      <c r="M412" s="305" t="e">
        <f>ROUND(K412*$C412/100*K399,0)</f>
        <v>#VALUE!</v>
      </c>
      <c r="N412" s="305"/>
      <c r="O412" s="314" t="str">
        <f>O185</f>
        <v xml:space="preserve"> </v>
      </c>
      <c r="P412" s="377" t="s">
        <v>144</v>
      </c>
      <c r="Q412" s="305" t="e">
        <f>ROUND(O412*$C412/100*O399,0)</f>
        <v>#VALUE!</v>
      </c>
      <c r="R412" s="305"/>
      <c r="S412" s="314">
        <f>S185</f>
        <v>0</v>
      </c>
      <c r="T412" s="377" t="s">
        <v>144</v>
      </c>
      <c r="U412" s="305">
        <f>ROUND(S412*$C412/100*S399,0)</f>
        <v>0</v>
      </c>
      <c r="V412" s="122"/>
      <c r="W412" s="311"/>
      <c r="X412" s="122"/>
      <c r="Y412" s="122"/>
      <c r="Z412" s="317"/>
      <c r="AA412" s="318"/>
      <c r="AF412" s="122"/>
      <c r="AG412" s="122"/>
      <c r="AH412" s="122"/>
      <c r="AI412" s="122"/>
      <c r="AJ412" s="122"/>
      <c r="AK412" s="122"/>
      <c r="AL412" s="122"/>
      <c r="AM412" s="122"/>
      <c r="AN412" s="122"/>
      <c r="AO412" s="122"/>
      <c r="AP412" s="122"/>
      <c r="AR412" s="124"/>
    </row>
    <row r="413" spans="1:44" hidden="1">
      <c r="A413" s="337" t="s">
        <v>157</v>
      </c>
      <c r="B413" s="337"/>
      <c r="C413" s="368">
        <v>1270469.7942953119</v>
      </c>
      <c r="D413" s="375"/>
      <c r="E413" s="369"/>
      <c r="F413" s="305">
        <v>171773</v>
      </c>
      <c r="G413" s="375"/>
      <c r="H413" s="369"/>
      <c r="I413" s="305">
        <v>175816</v>
      </c>
      <c r="J413" s="305"/>
      <c r="K413" s="375"/>
      <c r="L413" s="369"/>
      <c r="M413" s="305" t="e">
        <f>SUM(M386:M412)</f>
        <v>#REF!</v>
      </c>
      <c r="N413" s="305"/>
      <c r="O413" s="375"/>
      <c r="P413" s="369"/>
      <c r="Q413" s="305" t="e">
        <f>SUM(Q386:Q412)</f>
        <v>#VALUE!</v>
      </c>
      <c r="R413" s="305"/>
      <c r="S413" s="375"/>
      <c r="T413" s="369"/>
      <c r="U413" s="305" t="e">
        <f>SUM(U386:U412)</f>
        <v>#VALUE!</v>
      </c>
      <c r="V413" s="285"/>
      <c r="W413" s="286"/>
      <c r="X413" s="286"/>
      <c r="Y413" s="286"/>
      <c r="Z413" s="285"/>
      <c r="AA413" s="285"/>
      <c r="AB413" s="285"/>
      <c r="AC413" s="285"/>
      <c r="AD413" s="285"/>
      <c r="AE413" s="285"/>
      <c r="AF413" s="285"/>
      <c r="AG413" s="285"/>
      <c r="AH413" s="285"/>
      <c r="AI413" s="285"/>
      <c r="AJ413" s="285"/>
      <c r="AK413" s="285"/>
      <c r="AL413" s="285"/>
      <c r="AM413" s="285"/>
      <c r="AN413" s="285"/>
      <c r="AO413" s="285"/>
      <c r="AP413" s="285"/>
      <c r="AR413" s="309"/>
    </row>
    <row r="414" spans="1:44" hidden="1">
      <c r="A414" s="337" t="s">
        <v>128</v>
      </c>
      <c r="B414" s="337"/>
      <c r="C414" s="401">
        <v>8762.5736653830463</v>
      </c>
      <c r="D414" s="325"/>
      <c r="E414" s="325"/>
      <c r="F414" s="391">
        <v>1323.3384329358348</v>
      </c>
      <c r="G414" s="325"/>
      <c r="H414" s="325"/>
      <c r="I414" s="391">
        <v>1323.3384329358348</v>
      </c>
      <c r="J414" s="370"/>
      <c r="K414" s="325"/>
      <c r="L414" s="325"/>
      <c r="M414" s="391" t="e">
        <f>M204/I204*I414</f>
        <v>#DIV/0!</v>
      </c>
      <c r="N414" s="370"/>
      <c r="O414" s="325"/>
      <c r="P414" s="325"/>
      <c r="Q414" s="391" t="e">
        <f>Q204/I204*I414</f>
        <v>#DIV/0!</v>
      </c>
      <c r="R414" s="370"/>
      <c r="S414" s="325"/>
      <c r="T414" s="325"/>
      <c r="U414" s="391" t="e">
        <f>U204/I204*I414</f>
        <v>#DIV/0!</v>
      </c>
      <c r="V414" s="341"/>
      <c r="W414" s="141"/>
      <c r="X414" s="286"/>
      <c r="Y414" s="286"/>
      <c r="Z414" s="285"/>
      <c r="AA414" s="285"/>
      <c r="AB414" s="285"/>
      <c r="AC414" s="285"/>
      <c r="AD414" s="285"/>
      <c r="AE414" s="285"/>
      <c r="AF414" s="285"/>
      <c r="AG414" s="285"/>
      <c r="AH414" s="285"/>
      <c r="AI414" s="285"/>
      <c r="AJ414" s="285"/>
      <c r="AK414" s="285"/>
      <c r="AL414" s="285"/>
      <c r="AM414" s="285"/>
      <c r="AN414" s="285"/>
      <c r="AO414" s="285"/>
      <c r="AP414" s="285"/>
      <c r="AR414" s="309"/>
    </row>
    <row r="415" spans="1:44" ht="16.5" hidden="1" thickBot="1">
      <c r="A415" s="337" t="s">
        <v>158</v>
      </c>
      <c r="B415" s="337"/>
      <c r="C415" s="359">
        <v>1279232.3679606949</v>
      </c>
      <c r="D415" s="399"/>
      <c r="E415" s="393"/>
      <c r="F415" s="394">
        <v>173096.33843293582</v>
      </c>
      <c r="G415" s="399"/>
      <c r="H415" s="393"/>
      <c r="I415" s="394">
        <v>177139.33843293582</v>
      </c>
      <c r="J415" s="370"/>
      <c r="K415" s="399"/>
      <c r="L415" s="393"/>
      <c r="M415" s="394" t="e">
        <f>M413+M414</f>
        <v>#REF!</v>
      </c>
      <c r="N415" s="394"/>
      <c r="O415" s="399"/>
      <c r="P415" s="393"/>
      <c r="Q415" s="394" t="e">
        <f>Q413+Q414</f>
        <v>#VALUE!</v>
      </c>
      <c r="R415" s="394"/>
      <c r="S415" s="399"/>
      <c r="T415" s="393"/>
      <c r="U415" s="394" t="e">
        <f>U413+U414</f>
        <v>#VALUE!</v>
      </c>
      <c r="V415" s="342"/>
      <c r="W415" s="343"/>
      <c r="X415" s="286"/>
      <c r="Y415" s="286"/>
      <c r="Z415" s="285"/>
      <c r="AA415" s="285"/>
      <c r="AB415" s="285"/>
      <c r="AC415" s="285"/>
      <c r="AD415" s="285"/>
      <c r="AE415" s="285"/>
      <c r="AF415" s="285"/>
      <c r="AG415" s="285"/>
      <c r="AH415" s="285"/>
      <c r="AI415" s="285"/>
      <c r="AJ415" s="285"/>
      <c r="AK415" s="285"/>
      <c r="AL415" s="285"/>
      <c r="AM415" s="285"/>
      <c r="AN415" s="285"/>
      <c r="AO415" s="285"/>
      <c r="AP415" s="285"/>
      <c r="AR415" s="309"/>
    </row>
    <row r="416" spans="1:44" hidden="1">
      <c r="A416" s="337"/>
      <c r="B416" s="337"/>
      <c r="C416" s="345"/>
      <c r="D416" s="386"/>
      <c r="E416" s="337"/>
      <c r="F416" s="305"/>
      <c r="G416" s="386"/>
      <c r="H416" s="337"/>
      <c r="I416" s="305" t="s">
        <v>10</v>
      </c>
      <c r="J416" s="305"/>
      <c r="K416" s="386"/>
      <c r="L416" s="337"/>
      <c r="M416" s="305" t="s">
        <v>10</v>
      </c>
      <c r="N416" s="305"/>
      <c r="O416" s="386"/>
      <c r="P416" s="337"/>
      <c r="Q416" s="305" t="s">
        <v>10</v>
      </c>
      <c r="R416" s="305"/>
      <c r="S416" s="386"/>
      <c r="T416" s="337"/>
      <c r="U416" s="305" t="s">
        <v>10</v>
      </c>
      <c r="V416" s="285"/>
      <c r="W416" s="286"/>
      <c r="X416" s="286"/>
      <c r="Y416" s="286"/>
      <c r="Z416" s="285"/>
      <c r="AA416" s="285"/>
      <c r="AB416" s="285"/>
      <c r="AC416" s="285"/>
      <c r="AD416" s="285"/>
      <c r="AE416" s="285"/>
      <c r="AF416" s="285"/>
      <c r="AG416" s="285"/>
      <c r="AH416" s="285"/>
      <c r="AI416" s="285"/>
      <c r="AJ416" s="285"/>
      <c r="AK416" s="285"/>
      <c r="AL416" s="285"/>
      <c r="AM416" s="285"/>
      <c r="AN416" s="285"/>
      <c r="AO416" s="285"/>
      <c r="AP416" s="285"/>
      <c r="AR416" s="309"/>
    </row>
    <row r="417" spans="1:44" hidden="1">
      <c r="A417" s="344" t="s">
        <v>198</v>
      </c>
      <c r="B417" s="337"/>
      <c r="C417" s="337"/>
      <c r="D417" s="305"/>
      <c r="E417" s="337"/>
      <c r="F417" s="337"/>
      <c r="G417" s="305"/>
      <c r="H417" s="337"/>
      <c r="I417" s="337"/>
      <c r="J417" s="337"/>
      <c r="K417" s="305"/>
      <c r="L417" s="337"/>
      <c r="M417" s="337"/>
      <c r="N417" s="337"/>
      <c r="O417" s="305"/>
      <c r="P417" s="337"/>
      <c r="Q417" s="337"/>
      <c r="R417" s="337"/>
      <c r="S417" s="305"/>
      <c r="T417" s="337"/>
      <c r="U417" s="337"/>
      <c r="V417" s="285"/>
      <c r="W417" s="286"/>
      <c r="X417" s="286"/>
      <c r="Y417" s="286"/>
      <c r="Z417" s="285"/>
      <c r="AA417" s="285"/>
      <c r="AB417" s="285"/>
      <c r="AC417" s="285"/>
      <c r="AD417" s="285"/>
      <c r="AE417" s="285"/>
      <c r="AF417" s="285"/>
      <c r="AG417" s="285"/>
      <c r="AH417" s="285"/>
      <c r="AI417" s="285"/>
      <c r="AJ417" s="285"/>
      <c r="AK417" s="285"/>
      <c r="AL417" s="285"/>
      <c r="AM417" s="285"/>
      <c r="AN417" s="285"/>
      <c r="AO417" s="285"/>
      <c r="AP417" s="285"/>
      <c r="AR417" s="309"/>
    </row>
    <row r="418" spans="1:44" hidden="1">
      <c r="A418" s="337" t="s">
        <v>197</v>
      </c>
      <c r="B418" s="337"/>
      <c r="C418" s="337"/>
      <c r="D418" s="305"/>
      <c r="E418" s="337"/>
      <c r="F418" s="337"/>
      <c r="G418" s="305"/>
      <c r="H418" s="337"/>
      <c r="I418" s="337"/>
      <c r="J418" s="337"/>
      <c r="K418" s="305"/>
      <c r="L418" s="337"/>
      <c r="M418" s="337"/>
      <c r="N418" s="337"/>
      <c r="O418" s="305"/>
      <c r="P418" s="337"/>
      <c r="Q418" s="337"/>
      <c r="R418" s="337"/>
      <c r="S418" s="305"/>
      <c r="T418" s="337"/>
      <c r="U418" s="337"/>
      <c r="V418" s="285"/>
      <c r="W418" s="286"/>
      <c r="X418" s="286"/>
      <c r="Y418" s="286"/>
      <c r="Z418" s="285"/>
      <c r="AA418" s="285"/>
      <c r="AB418" s="285"/>
      <c r="AC418" s="285"/>
      <c r="AD418" s="285"/>
      <c r="AE418" s="285"/>
      <c r="AF418" s="285"/>
      <c r="AG418" s="285"/>
      <c r="AH418" s="285"/>
      <c r="AI418" s="285"/>
      <c r="AJ418" s="285"/>
      <c r="AK418" s="285"/>
      <c r="AL418" s="285"/>
      <c r="AM418" s="285"/>
      <c r="AN418" s="285"/>
      <c r="AO418" s="285"/>
      <c r="AP418" s="285"/>
      <c r="AR418" s="309"/>
    </row>
    <row r="419" spans="1:44" hidden="1">
      <c r="A419" s="337"/>
      <c r="B419" s="337"/>
      <c r="C419" s="337"/>
      <c r="D419" s="305"/>
      <c r="E419" s="337"/>
      <c r="F419" s="337"/>
      <c r="G419" s="305"/>
      <c r="H419" s="337"/>
      <c r="I419" s="337"/>
      <c r="J419" s="337"/>
      <c r="K419" s="305"/>
      <c r="L419" s="337"/>
      <c r="M419" s="337"/>
      <c r="N419" s="337"/>
      <c r="O419" s="305"/>
      <c r="P419" s="337"/>
      <c r="Q419" s="337"/>
      <c r="R419" s="337"/>
      <c r="S419" s="305"/>
      <c r="T419" s="337"/>
      <c r="U419" s="337"/>
      <c r="V419" s="285"/>
      <c r="W419" s="286"/>
      <c r="X419" s="286"/>
      <c r="Y419" s="286"/>
      <c r="Z419" s="285"/>
      <c r="AA419" s="285"/>
      <c r="AB419" s="285"/>
      <c r="AC419" s="285"/>
      <c r="AD419" s="285"/>
      <c r="AE419" s="285"/>
      <c r="AF419" s="285"/>
      <c r="AG419" s="285"/>
      <c r="AH419" s="285"/>
      <c r="AI419" s="285"/>
      <c r="AJ419" s="285"/>
      <c r="AK419" s="285"/>
      <c r="AL419" s="285"/>
      <c r="AM419" s="285"/>
      <c r="AN419" s="285"/>
      <c r="AO419" s="285"/>
      <c r="AP419" s="285"/>
      <c r="AR419" s="309"/>
    </row>
    <row r="420" spans="1:44" hidden="1">
      <c r="A420" s="337" t="s">
        <v>173</v>
      </c>
      <c r="B420" s="337"/>
      <c r="C420" s="368"/>
      <c r="D420" s="305"/>
      <c r="E420" s="337"/>
      <c r="F420" s="337"/>
      <c r="G420" s="305"/>
      <c r="H420" s="337"/>
      <c r="I420" s="337"/>
      <c r="J420" s="337"/>
      <c r="K420" s="305"/>
      <c r="L420" s="337"/>
      <c r="M420" s="337"/>
      <c r="N420" s="337"/>
      <c r="O420" s="305"/>
      <c r="P420" s="337"/>
      <c r="Q420" s="337"/>
      <c r="R420" s="337"/>
      <c r="S420" s="305"/>
      <c r="T420" s="337"/>
      <c r="U420" s="337"/>
      <c r="V420" s="285"/>
      <c r="W420" s="286"/>
      <c r="X420" s="286"/>
      <c r="Y420" s="286"/>
      <c r="Z420" s="285"/>
      <c r="AA420" s="285"/>
      <c r="AB420" s="285"/>
      <c r="AC420" s="285"/>
      <c r="AD420" s="285"/>
      <c r="AE420" s="285"/>
      <c r="AF420" s="285"/>
      <c r="AG420" s="285"/>
      <c r="AH420" s="285"/>
      <c r="AI420" s="285"/>
      <c r="AJ420" s="285"/>
      <c r="AK420" s="285"/>
      <c r="AL420" s="285"/>
      <c r="AM420" s="285"/>
      <c r="AN420" s="285"/>
      <c r="AO420" s="285"/>
      <c r="AP420" s="285"/>
      <c r="AR420" s="309"/>
    </row>
    <row r="421" spans="1:44" hidden="1">
      <c r="A421" s="337" t="s">
        <v>199</v>
      </c>
      <c r="B421" s="337"/>
      <c r="C421" s="368">
        <v>515.53886098354405</v>
      </c>
      <c r="D421" s="348">
        <v>9.76</v>
      </c>
      <c r="E421" s="369"/>
      <c r="F421" s="305">
        <v>5032</v>
      </c>
      <c r="G421" s="348">
        <v>9.99</v>
      </c>
      <c r="H421" s="369"/>
      <c r="I421" s="305">
        <v>5150</v>
      </c>
      <c r="J421" s="305"/>
      <c r="K421" s="348">
        <f>$K$173</f>
        <v>9.76</v>
      </c>
      <c r="L421" s="369"/>
      <c r="M421" s="305">
        <f>ROUND(K421*$C421,0)</f>
        <v>5032</v>
      </c>
      <c r="N421" s="305"/>
      <c r="O421" s="348" t="str">
        <f>$O$173</f>
        <v xml:space="preserve"> </v>
      </c>
      <c r="P421" s="369"/>
      <c r="Q421" s="305" t="e">
        <f>ROUND(O421*$C421,0)</f>
        <v>#VALUE!</v>
      </c>
      <c r="R421" s="305"/>
      <c r="S421" s="348" t="str">
        <f>$S$173</f>
        <v xml:space="preserve"> </v>
      </c>
      <c r="T421" s="369"/>
      <c r="U421" s="305" t="e">
        <f>ROUND(S421*$C421,0)</f>
        <v>#VALUE!</v>
      </c>
      <c r="V421" s="285"/>
      <c r="W421" s="286"/>
      <c r="X421" s="286"/>
      <c r="Y421" s="286"/>
      <c r="Z421" s="285"/>
      <c r="AA421" s="285"/>
      <c r="AB421" s="285"/>
      <c r="AC421" s="285"/>
      <c r="AD421" s="285"/>
      <c r="AE421" s="285"/>
      <c r="AF421" s="285"/>
      <c r="AG421" s="285"/>
      <c r="AH421" s="285"/>
      <c r="AI421" s="285"/>
      <c r="AJ421" s="285"/>
      <c r="AK421" s="285"/>
      <c r="AL421" s="285"/>
      <c r="AM421" s="285"/>
      <c r="AN421" s="285"/>
      <c r="AO421" s="285"/>
      <c r="AP421" s="285"/>
      <c r="AR421" s="309"/>
    </row>
    <row r="422" spans="1:44" hidden="1">
      <c r="A422" s="337" t="s">
        <v>171</v>
      </c>
      <c r="B422" s="337"/>
      <c r="C422" s="368">
        <v>0</v>
      </c>
      <c r="D422" s="348">
        <v>14.54</v>
      </c>
      <c r="E422" s="371"/>
      <c r="F422" s="305">
        <v>0</v>
      </c>
      <c r="G422" s="348">
        <v>14.89</v>
      </c>
      <c r="H422" s="371"/>
      <c r="I422" s="305">
        <v>0</v>
      </c>
      <c r="J422" s="305"/>
      <c r="K422" s="348">
        <f>$K$174</f>
        <v>14.54</v>
      </c>
      <c r="L422" s="371"/>
      <c r="M422" s="305">
        <f>ROUND(K422*$C422,0)</f>
        <v>0</v>
      </c>
      <c r="N422" s="305"/>
      <c r="O422" s="348" t="str">
        <f>$O$174</f>
        <v xml:space="preserve"> </v>
      </c>
      <c r="P422" s="371"/>
      <c r="Q422" s="305" t="e">
        <f>ROUND(O422*$C422,0)</f>
        <v>#VALUE!</v>
      </c>
      <c r="R422" s="305"/>
      <c r="S422" s="348" t="str">
        <f>$S$174</f>
        <v xml:space="preserve"> </v>
      </c>
      <c r="T422" s="371"/>
      <c r="U422" s="305" t="e">
        <f>ROUND(S422*$C422,0)</f>
        <v>#VALUE!</v>
      </c>
      <c r="V422" s="285"/>
      <c r="W422" s="286"/>
      <c r="X422" s="286"/>
      <c r="Y422" s="286"/>
      <c r="Z422" s="285"/>
      <c r="AA422" s="285"/>
      <c r="AB422" s="285"/>
      <c r="AC422" s="285"/>
      <c r="AD422" s="285"/>
      <c r="AE422" s="285"/>
      <c r="AF422" s="285"/>
      <c r="AG422" s="285"/>
      <c r="AH422" s="285"/>
      <c r="AI422" s="285"/>
      <c r="AJ422" s="285"/>
      <c r="AK422" s="285"/>
      <c r="AL422" s="285"/>
      <c r="AM422" s="285"/>
      <c r="AN422" s="285"/>
      <c r="AO422" s="285"/>
      <c r="AP422" s="285"/>
      <c r="AR422" s="309"/>
    </row>
    <row r="423" spans="1:44" hidden="1">
      <c r="A423" s="337" t="s">
        <v>172</v>
      </c>
      <c r="B423" s="337"/>
      <c r="C423" s="368">
        <v>0</v>
      </c>
      <c r="D423" s="348">
        <v>1.02</v>
      </c>
      <c r="E423" s="371"/>
      <c r="F423" s="305">
        <v>0</v>
      </c>
      <c r="G423" s="348">
        <v>1.04</v>
      </c>
      <c r="H423" s="371"/>
      <c r="I423" s="305">
        <v>0</v>
      </c>
      <c r="J423" s="305"/>
      <c r="K423" s="348">
        <f>$K$175</f>
        <v>1.02</v>
      </c>
      <c r="L423" s="371"/>
      <c r="M423" s="305">
        <f>ROUND(K423*$C423,0)</f>
        <v>0</v>
      </c>
      <c r="N423" s="305"/>
      <c r="O423" s="348" t="str">
        <f>$O$175</f>
        <v xml:space="preserve"> </v>
      </c>
      <c r="P423" s="371"/>
      <c r="Q423" s="305" t="e">
        <f>ROUND(O423*$C423,0)</f>
        <v>#VALUE!</v>
      </c>
      <c r="R423" s="305"/>
      <c r="S423" s="348" t="str">
        <f>$S$175</f>
        <v xml:space="preserve"> </v>
      </c>
      <c r="T423" s="371"/>
      <c r="U423" s="305" t="e">
        <f>ROUND(S423*$C423,0)</f>
        <v>#VALUE!</v>
      </c>
      <c r="V423" s="285"/>
      <c r="W423" s="286"/>
      <c r="X423" s="286"/>
      <c r="Y423" s="286"/>
      <c r="Z423" s="285"/>
      <c r="AA423" s="285"/>
      <c r="AB423" s="285"/>
      <c r="AC423" s="285"/>
      <c r="AD423" s="285"/>
      <c r="AE423" s="285"/>
      <c r="AF423" s="285"/>
      <c r="AG423" s="285"/>
      <c r="AH423" s="285"/>
      <c r="AI423" s="285"/>
      <c r="AJ423" s="285"/>
      <c r="AK423" s="285"/>
      <c r="AL423" s="285"/>
      <c r="AM423" s="285"/>
      <c r="AN423" s="285"/>
      <c r="AO423" s="285"/>
      <c r="AP423" s="285"/>
      <c r="AR423" s="309"/>
    </row>
    <row r="424" spans="1:44" hidden="1">
      <c r="A424" s="337" t="s">
        <v>174</v>
      </c>
      <c r="B424" s="337"/>
      <c r="C424" s="368">
        <v>515.53886098354405</v>
      </c>
      <c r="D424" s="348"/>
      <c r="E424" s="369"/>
      <c r="F424" s="305"/>
      <c r="G424" s="348"/>
      <c r="H424" s="369"/>
      <c r="I424" s="305"/>
      <c r="J424" s="305"/>
      <c r="K424" s="348"/>
      <c r="L424" s="369"/>
      <c r="M424" s="305"/>
      <c r="N424" s="305"/>
      <c r="O424" s="348"/>
      <c r="P424" s="369"/>
      <c r="Q424" s="305"/>
      <c r="R424" s="305"/>
      <c r="S424" s="348"/>
      <c r="T424" s="369"/>
      <c r="U424" s="305"/>
      <c r="V424" s="285"/>
      <c r="W424" s="286"/>
      <c r="X424" s="286"/>
      <c r="Y424" s="286"/>
      <c r="Z424" s="285"/>
      <c r="AA424" s="285"/>
      <c r="AB424" s="285"/>
      <c r="AC424" s="285"/>
      <c r="AD424" s="285"/>
      <c r="AE424" s="285"/>
      <c r="AF424" s="285"/>
      <c r="AG424" s="285"/>
      <c r="AH424" s="285"/>
      <c r="AI424" s="285"/>
      <c r="AJ424" s="285"/>
      <c r="AK424" s="285"/>
      <c r="AL424" s="285"/>
      <c r="AM424" s="285"/>
      <c r="AN424" s="285"/>
      <c r="AO424" s="285"/>
      <c r="AP424" s="285"/>
      <c r="AR424" s="309"/>
    </row>
    <row r="425" spans="1:44" hidden="1">
      <c r="A425" s="337" t="s">
        <v>126</v>
      </c>
      <c r="B425" s="337"/>
      <c r="C425" s="368">
        <v>48</v>
      </c>
      <c r="D425" s="348"/>
      <c r="E425" s="369"/>
      <c r="F425" s="305"/>
      <c r="G425" s="348"/>
      <c r="H425" s="369"/>
      <c r="I425" s="305"/>
      <c r="J425" s="305"/>
      <c r="K425" s="348"/>
      <c r="L425" s="369"/>
      <c r="M425" s="305"/>
      <c r="N425" s="305"/>
      <c r="O425" s="348"/>
      <c r="P425" s="369"/>
      <c r="Q425" s="305"/>
      <c r="R425" s="305"/>
      <c r="S425" s="348"/>
      <c r="T425" s="369"/>
      <c r="U425" s="305"/>
      <c r="V425" s="285"/>
      <c r="W425" s="286"/>
      <c r="X425" s="286"/>
      <c r="Y425" s="286"/>
      <c r="Z425" s="285"/>
      <c r="AA425" s="285"/>
      <c r="AB425" s="285"/>
      <c r="AC425" s="285"/>
      <c r="AD425" s="285"/>
      <c r="AE425" s="285"/>
      <c r="AF425" s="285"/>
      <c r="AG425" s="285"/>
      <c r="AH425" s="285"/>
      <c r="AI425" s="285"/>
      <c r="AJ425" s="285"/>
      <c r="AK425" s="285"/>
      <c r="AL425" s="285"/>
      <c r="AM425" s="285"/>
      <c r="AN425" s="285"/>
      <c r="AO425" s="285"/>
      <c r="AP425" s="285"/>
      <c r="AR425" s="309"/>
    </row>
    <row r="426" spans="1:44" hidden="1">
      <c r="A426" s="337" t="s">
        <v>175</v>
      </c>
      <c r="B426" s="337"/>
      <c r="C426" s="368">
        <v>0</v>
      </c>
      <c r="D426" s="386">
        <v>3.7</v>
      </c>
      <c r="E426" s="369"/>
      <c r="F426" s="305">
        <v>0</v>
      </c>
      <c r="G426" s="386">
        <v>3.8</v>
      </c>
      <c r="H426" s="369"/>
      <c r="I426" s="305">
        <v>0</v>
      </c>
      <c r="J426" s="305"/>
      <c r="K426" s="386" t="e">
        <f>$K$178</f>
        <v>#REF!</v>
      </c>
      <c r="L426" s="369"/>
      <c r="M426" s="305" t="e">
        <f>ROUND(K426*$C426,0)</f>
        <v>#REF!</v>
      </c>
      <c r="N426" s="305"/>
      <c r="O426" s="386" t="e">
        <f>$O$178</f>
        <v>#DIV/0!</v>
      </c>
      <c r="P426" s="369"/>
      <c r="Q426" s="305" t="e">
        <f>ROUND(O426*$C426,0)</f>
        <v>#DIV/0!</v>
      </c>
      <c r="R426" s="305"/>
      <c r="S426" s="386" t="e">
        <f>$S$178</f>
        <v>#DIV/0!</v>
      </c>
      <c r="T426" s="369"/>
      <c r="U426" s="305" t="e">
        <f>ROUND(S426*$C426,0)</f>
        <v>#DIV/0!</v>
      </c>
      <c r="V426" s="285"/>
      <c r="W426" s="286"/>
      <c r="X426" s="286"/>
      <c r="Y426" s="286"/>
      <c r="Z426" s="285"/>
      <c r="AA426" s="285"/>
      <c r="AB426" s="285"/>
      <c r="AC426" s="285"/>
      <c r="AD426" s="285"/>
      <c r="AE426" s="285"/>
      <c r="AF426" s="285"/>
      <c r="AG426" s="285"/>
      <c r="AH426" s="285"/>
      <c r="AI426" s="285"/>
      <c r="AJ426" s="285"/>
      <c r="AK426" s="285"/>
      <c r="AL426" s="285"/>
      <c r="AM426" s="285"/>
      <c r="AN426" s="285"/>
      <c r="AO426" s="285"/>
      <c r="AP426" s="285"/>
      <c r="AR426" s="309"/>
    </row>
    <row r="427" spans="1:44" hidden="1">
      <c r="A427" s="337" t="s">
        <v>176</v>
      </c>
      <c r="B427" s="337"/>
      <c r="C427" s="368">
        <v>33312</v>
      </c>
      <c r="D427" s="350">
        <v>10.628</v>
      </c>
      <c r="E427" s="369" t="s">
        <v>144</v>
      </c>
      <c r="F427" s="305">
        <v>3540</v>
      </c>
      <c r="G427" s="350">
        <v>10.878</v>
      </c>
      <c r="H427" s="369" t="s">
        <v>144</v>
      </c>
      <c r="I427" s="305">
        <v>3624</v>
      </c>
      <c r="J427" s="305"/>
      <c r="K427" s="350" t="e">
        <f>$K$179</f>
        <v>#REF!</v>
      </c>
      <c r="L427" s="369" t="s">
        <v>144</v>
      </c>
      <c r="M427" s="305" t="e">
        <f>ROUND(K427*$C427/100,0)</f>
        <v>#REF!</v>
      </c>
      <c r="N427" s="305"/>
      <c r="O427" s="350" t="e">
        <f>$O$179</f>
        <v>#DIV/0!</v>
      </c>
      <c r="P427" s="369" t="s">
        <v>144</v>
      </c>
      <c r="Q427" s="305" t="e">
        <f>ROUND(O427*$C427/100,0)</f>
        <v>#DIV/0!</v>
      </c>
      <c r="R427" s="305"/>
      <c r="S427" s="350" t="e">
        <f>$S$179</f>
        <v>#DIV/0!</v>
      </c>
      <c r="T427" s="369" t="s">
        <v>144</v>
      </c>
      <c r="U427" s="305" t="e">
        <f>ROUND(S427*$C427/100,0)</f>
        <v>#DIV/0!</v>
      </c>
      <c r="V427" s="285"/>
      <c r="W427" s="286"/>
      <c r="X427" s="286"/>
      <c r="Y427" s="286"/>
      <c r="Z427" s="285"/>
      <c r="AA427" s="285"/>
      <c r="AB427" s="285"/>
      <c r="AC427" s="285"/>
      <c r="AD427" s="285"/>
      <c r="AE427" s="285"/>
      <c r="AF427" s="285"/>
      <c r="AG427" s="285"/>
      <c r="AH427" s="285"/>
      <c r="AI427" s="285"/>
      <c r="AJ427" s="285"/>
      <c r="AK427" s="285"/>
      <c r="AL427" s="285"/>
      <c r="AM427" s="285"/>
      <c r="AN427" s="285"/>
      <c r="AO427" s="285"/>
      <c r="AP427" s="285"/>
      <c r="AR427" s="309"/>
    </row>
    <row r="428" spans="1:44" hidden="1">
      <c r="A428" s="337" t="s">
        <v>177</v>
      </c>
      <c r="B428" s="337"/>
      <c r="C428" s="368">
        <v>0</v>
      </c>
      <c r="D428" s="350">
        <v>7.3410000000000002</v>
      </c>
      <c r="E428" s="369" t="s">
        <v>144</v>
      </c>
      <c r="F428" s="305">
        <v>0</v>
      </c>
      <c r="G428" s="350">
        <v>7.5140000000000002</v>
      </c>
      <c r="H428" s="369" t="s">
        <v>144</v>
      </c>
      <c r="I428" s="305">
        <v>0</v>
      </c>
      <c r="J428" s="305"/>
      <c r="K428" s="350" t="e">
        <f>$K$180</f>
        <v>#REF!</v>
      </c>
      <c r="L428" s="369" t="s">
        <v>144</v>
      </c>
      <c r="M428" s="305" t="e">
        <f>ROUND(K428*$C428/100,0)</f>
        <v>#REF!</v>
      </c>
      <c r="N428" s="305"/>
      <c r="O428" s="350" t="e">
        <f>$O$180</f>
        <v>#DIV/0!</v>
      </c>
      <c r="P428" s="369" t="s">
        <v>144</v>
      </c>
      <c r="Q428" s="305" t="e">
        <f>ROUND(O428*$C428/100,0)</f>
        <v>#DIV/0!</v>
      </c>
      <c r="R428" s="305"/>
      <c r="S428" s="350" t="e">
        <f>$S$180</f>
        <v>#DIV/0!</v>
      </c>
      <c r="T428" s="369" t="s">
        <v>144</v>
      </c>
      <c r="U428" s="305" t="e">
        <f>ROUND(S428*$C428/100,0)</f>
        <v>#DIV/0!</v>
      </c>
      <c r="V428" s="285"/>
      <c r="W428" s="286"/>
      <c r="X428" s="286"/>
      <c r="Y428" s="286"/>
      <c r="Z428" s="285"/>
      <c r="AA428" s="285"/>
      <c r="AB428" s="285"/>
      <c r="AC428" s="285"/>
      <c r="AD428" s="285"/>
      <c r="AE428" s="285"/>
      <c r="AF428" s="285"/>
      <c r="AG428" s="285"/>
      <c r="AH428" s="285"/>
      <c r="AI428" s="285"/>
      <c r="AJ428" s="285"/>
      <c r="AK428" s="285"/>
      <c r="AL428" s="285"/>
      <c r="AM428" s="285"/>
      <c r="AN428" s="285"/>
      <c r="AO428" s="285"/>
      <c r="AP428" s="285"/>
      <c r="AR428" s="309"/>
    </row>
    <row r="429" spans="1:44" hidden="1">
      <c r="A429" s="337" t="s">
        <v>178</v>
      </c>
      <c r="B429" s="337"/>
      <c r="C429" s="368">
        <v>0</v>
      </c>
      <c r="D429" s="350">
        <v>6.3240000000000007</v>
      </c>
      <c r="E429" s="369" t="s">
        <v>144</v>
      </c>
      <c r="F429" s="305">
        <v>0</v>
      </c>
      <c r="G429" s="350">
        <v>6.4720000000000004</v>
      </c>
      <c r="H429" s="369" t="s">
        <v>144</v>
      </c>
      <c r="I429" s="305">
        <v>0</v>
      </c>
      <c r="J429" s="305"/>
      <c r="K429" s="350" t="e">
        <f>$K$181</f>
        <v>#REF!</v>
      </c>
      <c r="L429" s="369" t="s">
        <v>144</v>
      </c>
      <c r="M429" s="305" t="e">
        <f>ROUND(K429*$C429/100,0)</f>
        <v>#REF!</v>
      </c>
      <c r="N429" s="305"/>
      <c r="O429" s="350" t="e">
        <f>$O$181</f>
        <v>#DIV/0!</v>
      </c>
      <c r="P429" s="369" t="s">
        <v>144</v>
      </c>
      <c r="Q429" s="305" t="e">
        <f>ROUND(O429*$C429/100,0)</f>
        <v>#DIV/0!</v>
      </c>
      <c r="R429" s="305"/>
      <c r="S429" s="350" t="e">
        <f>$S$181</f>
        <v>#DIV/0!</v>
      </c>
      <c r="T429" s="369" t="s">
        <v>144</v>
      </c>
      <c r="U429" s="305" t="e">
        <f>ROUND(S429*$C429/100,0)</f>
        <v>#DIV/0!</v>
      </c>
      <c r="V429" s="285"/>
      <c r="W429" s="286"/>
      <c r="X429" s="286"/>
      <c r="Y429" s="286"/>
      <c r="Z429" s="285"/>
      <c r="AA429" s="285"/>
      <c r="AB429" s="285"/>
      <c r="AC429" s="285"/>
      <c r="AD429" s="285"/>
      <c r="AE429" s="285"/>
      <c r="AF429" s="285"/>
      <c r="AG429" s="285"/>
      <c r="AH429" s="285"/>
      <c r="AI429" s="285"/>
      <c r="AJ429" s="285"/>
      <c r="AK429" s="285"/>
      <c r="AL429" s="285"/>
      <c r="AM429" s="285"/>
      <c r="AN429" s="285"/>
      <c r="AO429" s="285"/>
      <c r="AP429" s="285"/>
      <c r="AR429" s="309"/>
    </row>
    <row r="430" spans="1:44" hidden="1">
      <c r="A430" s="337" t="s">
        <v>179</v>
      </c>
      <c r="B430" s="337"/>
      <c r="C430" s="368">
        <v>0</v>
      </c>
      <c r="D430" s="375">
        <v>57</v>
      </c>
      <c r="E430" s="369" t="s">
        <v>144</v>
      </c>
      <c r="F430" s="305">
        <v>0</v>
      </c>
      <c r="G430" s="375">
        <v>58</v>
      </c>
      <c r="H430" s="369" t="s">
        <v>144</v>
      </c>
      <c r="I430" s="305">
        <v>0</v>
      </c>
      <c r="J430" s="305"/>
      <c r="K430" s="375" t="str">
        <f>$K$182</f>
        <v xml:space="preserve"> </v>
      </c>
      <c r="L430" s="369" t="s">
        <v>144</v>
      </c>
      <c r="M430" s="305" t="e">
        <f>ROUND(K430*$C430/100,0)</f>
        <v>#VALUE!</v>
      </c>
      <c r="N430" s="305"/>
      <c r="O430" s="375" t="e">
        <f>$O$182</f>
        <v>#DIV/0!</v>
      </c>
      <c r="P430" s="369" t="s">
        <v>144</v>
      </c>
      <c r="Q430" s="305" t="e">
        <f>ROUND(O430*$C430/100,0)</f>
        <v>#DIV/0!</v>
      </c>
      <c r="R430" s="305"/>
      <c r="S430" s="375" t="e">
        <f>$S$182</f>
        <v>#DIV/0!</v>
      </c>
      <c r="T430" s="369" t="s">
        <v>144</v>
      </c>
      <c r="U430" s="305" t="e">
        <f>ROUND(S430*$C430/100,0)</f>
        <v>#DIV/0!</v>
      </c>
      <c r="V430" s="285"/>
      <c r="W430" s="286"/>
      <c r="X430" s="286"/>
      <c r="Y430" s="286"/>
      <c r="Z430" s="285"/>
      <c r="AA430" s="285"/>
      <c r="AB430" s="285"/>
      <c r="AC430" s="285"/>
      <c r="AD430" s="285"/>
      <c r="AE430" s="285"/>
      <c r="AF430" s="285"/>
      <c r="AG430" s="285"/>
      <c r="AH430" s="285"/>
      <c r="AI430" s="285"/>
      <c r="AJ430" s="285"/>
      <c r="AK430" s="285"/>
      <c r="AL430" s="285"/>
      <c r="AM430" s="285"/>
      <c r="AN430" s="285"/>
      <c r="AO430" s="285"/>
      <c r="AP430" s="285"/>
      <c r="AR430" s="309"/>
    </row>
    <row r="431" spans="1:44" s="120" customFormat="1" hidden="1">
      <c r="A431" s="119" t="s">
        <v>180</v>
      </c>
      <c r="C431" s="121">
        <v>33312</v>
      </c>
      <c r="D431" s="118">
        <v>0</v>
      </c>
      <c r="E431" s="122"/>
      <c r="F431" s="123"/>
      <c r="G431" s="314">
        <v>0</v>
      </c>
      <c r="H431" s="377" t="s">
        <v>144</v>
      </c>
      <c r="I431" s="123">
        <v>0</v>
      </c>
      <c r="J431" s="123"/>
      <c r="K431" s="314" t="str">
        <f>K183</f>
        <v xml:space="preserve"> </v>
      </c>
      <c r="L431" s="377" t="s">
        <v>144</v>
      </c>
      <c r="M431" s="123" t="e">
        <f t="shared" ref="M431:M433" si="46">ROUND(K431*$C431/100,0)</f>
        <v>#VALUE!</v>
      </c>
      <c r="N431" s="123"/>
      <c r="O431" s="314" t="str">
        <f>O183</f>
        <v xml:space="preserve"> </v>
      </c>
      <c r="P431" s="377" t="s">
        <v>144</v>
      </c>
      <c r="Q431" s="123" t="e">
        <f t="shared" ref="Q431:Q433" si="47">ROUND(O431*$C431/100,0)</f>
        <v>#VALUE!</v>
      </c>
      <c r="R431" s="123"/>
      <c r="S431" s="314">
        <f>S183</f>
        <v>0</v>
      </c>
      <c r="T431" s="377" t="s">
        <v>144</v>
      </c>
      <c r="U431" s="123">
        <f t="shared" ref="U431:U433" si="48">ROUND(S431*$C431/100,0)</f>
        <v>0</v>
      </c>
      <c r="V431" s="122"/>
      <c r="W431" s="311"/>
      <c r="X431" s="122"/>
      <c r="Y431" s="122"/>
      <c r="Z431" s="317"/>
      <c r="AA431" s="318"/>
      <c r="AF431" s="122"/>
      <c r="AG431" s="122"/>
      <c r="AH431" s="122"/>
      <c r="AI431" s="122"/>
      <c r="AJ431" s="122"/>
      <c r="AK431" s="122"/>
      <c r="AL431" s="122"/>
      <c r="AM431" s="122"/>
      <c r="AN431" s="122"/>
      <c r="AO431" s="122"/>
      <c r="AP431" s="122"/>
      <c r="AR431" s="124"/>
    </row>
    <row r="432" spans="1:44" s="120" customFormat="1" hidden="1">
      <c r="A432" s="119" t="s">
        <v>181</v>
      </c>
      <c r="C432" s="121">
        <v>0</v>
      </c>
      <c r="D432" s="118">
        <v>0</v>
      </c>
      <c r="E432" s="122"/>
      <c r="F432" s="123"/>
      <c r="G432" s="314">
        <v>0</v>
      </c>
      <c r="H432" s="377" t="s">
        <v>144</v>
      </c>
      <c r="I432" s="123">
        <v>0</v>
      </c>
      <c r="J432" s="123"/>
      <c r="K432" s="314" t="str">
        <f>K184</f>
        <v xml:space="preserve"> </v>
      </c>
      <c r="L432" s="377" t="s">
        <v>144</v>
      </c>
      <c r="M432" s="123" t="e">
        <f t="shared" si="46"/>
        <v>#VALUE!</v>
      </c>
      <c r="N432" s="123"/>
      <c r="O432" s="314" t="str">
        <f>O184</f>
        <v xml:space="preserve"> </v>
      </c>
      <c r="P432" s="377" t="s">
        <v>144</v>
      </c>
      <c r="Q432" s="123" t="e">
        <f t="shared" si="47"/>
        <v>#VALUE!</v>
      </c>
      <c r="R432" s="123"/>
      <c r="S432" s="314">
        <f>S184</f>
        <v>0</v>
      </c>
      <c r="T432" s="377" t="s">
        <v>144</v>
      </c>
      <c r="U432" s="123">
        <f t="shared" si="48"/>
        <v>0</v>
      </c>
      <c r="V432" s="122"/>
      <c r="W432" s="311"/>
      <c r="X432" s="122"/>
      <c r="Y432" s="122"/>
      <c r="Z432" s="317"/>
      <c r="AA432" s="318"/>
      <c r="AF432" s="122"/>
      <c r="AG432" s="122"/>
      <c r="AH432" s="122"/>
      <c r="AI432" s="122"/>
      <c r="AJ432" s="122"/>
      <c r="AK432" s="122"/>
      <c r="AL432" s="122"/>
      <c r="AM432" s="122"/>
      <c r="AN432" s="122"/>
      <c r="AO432" s="122"/>
      <c r="AP432" s="122"/>
      <c r="AR432" s="124"/>
    </row>
    <row r="433" spans="1:44" s="120" customFormat="1" hidden="1">
      <c r="A433" s="119" t="s">
        <v>182</v>
      </c>
      <c r="C433" s="121">
        <v>0</v>
      </c>
      <c r="D433" s="118">
        <v>0</v>
      </c>
      <c r="E433" s="122"/>
      <c r="F433" s="123"/>
      <c r="G433" s="314">
        <v>0</v>
      </c>
      <c r="H433" s="377" t="s">
        <v>144</v>
      </c>
      <c r="I433" s="123">
        <v>0</v>
      </c>
      <c r="J433" s="123"/>
      <c r="K433" s="314" t="str">
        <f>K185</f>
        <v xml:space="preserve"> </v>
      </c>
      <c r="L433" s="377" t="s">
        <v>144</v>
      </c>
      <c r="M433" s="123" t="e">
        <f t="shared" si="46"/>
        <v>#VALUE!</v>
      </c>
      <c r="N433" s="123"/>
      <c r="O433" s="314" t="str">
        <f>O185</f>
        <v xml:space="preserve"> </v>
      </c>
      <c r="P433" s="377" t="s">
        <v>144</v>
      </c>
      <c r="Q433" s="123" t="e">
        <f t="shared" si="47"/>
        <v>#VALUE!</v>
      </c>
      <c r="R433" s="123"/>
      <c r="S433" s="314">
        <f>S185</f>
        <v>0</v>
      </c>
      <c r="T433" s="377" t="s">
        <v>144</v>
      </c>
      <c r="U433" s="123">
        <f t="shared" si="48"/>
        <v>0</v>
      </c>
      <c r="V433" s="122"/>
      <c r="W433" s="311"/>
      <c r="X433" s="122"/>
      <c r="Y433" s="122"/>
      <c r="Z433" s="317"/>
      <c r="AA433" s="318"/>
      <c r="AF433" s="122"/>
      <c r="AG433" s="122"/>
      <c r="AH433" s="122"/>
      <c r="AI433" s="122"/>
      <c r="AJ433" s="122"/>
      <c r="AK433" s="122"/>
      <c r="AL433" s="122"/>
      <c r="AM433" s="122"/>
      <c r="AN433" s="122"/>
      <c r="AO433" s="122"/>
      <c r="AP433" s="122"/>
      <c r="AR433" s="124"/>
    </row>
    <row r="434" spans="1:44" hidden="1">
      <c r="A434" s="379" t="s">
        <v>186</v>
      </c>
      <c r="B434" s="337"/>
      <c r="C434" s="368"/>
      <c r="D434" s="380">
        <v>-0.01</v>
      </c>
      <c r="E434" s="369"/>
      <c r="F434" s="305"/>
      <c r="G434" s="380">
        <v>-0.01</v>
      </c>
      <c r="H434" s="369"/>
      <c r="I434" s="305"/>
      <c r="J434" s="305"/>
      <c r="K434" s="380">
        <v>-0.01</v>
      </c>
      <c r="L434" s="369"/>
      <c r="M434" s="305"/>
      <c r="N434" s="305"/>
      <c r="O434" s="380">
        <v>-0.01</v>
      </c>
      <c r="P434" s="369"/>
      <c r="Q434" s="305"/>
      <c r="R434" s="305"/>
      <c r="S434" s="380">
        <v>-0.01</v>
      </c>
      <c r="T434" s="369"/>
      <c r="U434" s="305"/>
      <c r="V434" s="285"/>
      <c r="W434" s="286"/>
      <c r="X434" s="286"/>
      <c r="Y434" s="286"/>
      <c r="Z434" s="285"/>
      <c r="AA434" s="285"/>
      <c r="AB434" s="285"/>
      <c r="AC434" s="285"/>
      <c r="AD434" s="285"/>
      <c r="AE434" s="285"/>
      <c r="AF434" s="285"/>
      <c r="AG434" s="285"/>
      <c r="AH434" s="285"/>
      <c r="AI434" s="285"/>
      <c r="AJ434" s="285"/>
      <c r="AK434" s="285"/>
      <c r="AL434" s="285"/>
      <c r="AM434" s="285"/>
      <c r="AN434" s="285"/>
      <c r="AO434" s="285"/>
      <c r="AP434" s="285"/>
      <c r="AR434" s="309"/>
    </row>
    <row r="435" spans="1:44" hidden="1">
      <c r="A435" s="337" t="s">
        <v>170</v>
      </c>
      <c r="B435" s="337"/>
      <c r="C435" s="368">
        <v>0</v>
      </c>
      <c r="D435" s="382">
        <v>9.76</v>
      </c>
      <c r="E435" s="383"/>
      <c r="F435" s="305">
        <v>0</v>
      </c>
      <c r="G435" s="382">
        <v>9.99</v>
      </c>
      <c r="H435" s="383"/>
      <c r="I435" s="305">
        <v>0</v>
      </c>
      <c r="J435" s="305"/>
      <c r="K435" s="382">
        <f>K421</f>
        <v>9.76</v>
      </c>
      <c r="L435" s="383"/>
      <c r="M435" s="305">
        <f>-ROUND(K435*$C435/100,0)</f>
        <v>0</v>
      </c>
      <c r="N435" s="305"/>
      <c r="O435" s="382" t="str">
        <f>O421</f>
        <v xml:space="preserve"> </v>
      </c>
      <c r="P435" s="383"/>
      <c r="Q435" s="305" t="e">
        <f>-ROUND(O435*$C435/100,0)</f>
        <v>#VALUE!</v>
      </c>
      <c r="R435" s="305"/>
      <c r="S435" s="382" t="str">
        <f>S421</f>
        <v xml:space="preserve"> </v>
      </c>
      <c r="T435" s="383"/>
      <c r="U435" s="305" t="e">
        <f>-ROUND(S435*$C435/100,0)</f>
        <v>#VALUE!</v>
      </c>
      <c r="V435" s="285"/>
      <c r="W435" s="286"/>
      <c r="X435" s="286"/>
      <c r="Y435" s="286"/>
      <c r="Z435" s="285"/>
      <c r="AA435" s="285"/>
      <c r="AB435" s="285"/>
      <c r="AC435" s="285"/>
      <c r="AD435" s="285"/>
      <c r="AE435" s="285"/>
      <c r="AF435" s="285"/>
      <c r="AG435" s="285"/>
      <c r="AH435" s="285"/>
      <c r="AI435" s="285"/>
      <c r="AJ435" s="285"/>
      <c r="AK435" s="285"/>
      <c r="AL435" s="285"/>
      <c r="AM435" s="285"/>
      <c r="AN435" s="285"/>
      <c r="AO435" s="285"/>
      <c r="AP435" s="285"/>
      <c r="AR435" s="309"/>
    </row>
    <row r="436" spans="1:44" hidden="1">
      <c r="A436" s="337" t="s">
        <v>171</v>
      </c>
      <c r="B436" s="337"/>
      <c r="C436" s="368">
        <v>0</v>
      </c>
      <c r="D436" s="382">
        <v>14.54</v>
      </c>
      <c r="E436" s="383"/>
      <c r="F436" s="305">
        <v>0</v>
      </c>
      <c r="G436" s="382">
        <v>14.89</v>
      </c>
      <c r="H436" s="383"/>
      <c r="I436" s="305">
        <v>0</v>
      </c>
      <c r="J436" s="305"/>
      <c r="K436" s="382">
        <f>K422</f>
        <v>14.54</v>
      </c>
      <c r="L436" s="383"/>
      <c r="M436" s="305">
        <f>-ROUND(K436*$C436/100,0)</f>
        <v>0</v>
      </c>
      <c r="N436" s="305"/>
      <c r="O436" s="382" t="str">
        <f>O422</f>
        <v xml:space="preserve"> </v>
      </c>
      <c r="P436" s="383"/>
      <c r="Q436" s="305" t="e">
        <f>-ROUND(O436*$C436/100,0)</f>
        <v>#VALUE!</v>
      </c>
      <c r="R436" s="305"/>
      <c r="S436" s="382" t="str">
        <f>S422</f>
        <v xml:space="preserve"> </v>
      </c>
      <c r="T436" s="383"/>
      <c r="U436" s="305" t="e">
        <f>-ROUND(S436*$C436/100,0)</f>
        <v>#VALUE!</v>
      </c>
      <c r="V436" s="285"/>
      <c r="W436" s="286"/>
      <c r="X436" s="286"/>
      <c r="Y436" s="286"/>
      <c r="Z436" s="285"/>
      <c r="AA436" s="285"/>
      <c r="AB436" s="285"/>
      <c r="AC436" s="285"/>
      <c r="AD436" s="285"/>
      <c r="AE436" s="285"/>
      <c r="AF436" s="285"/>
      <c r="AG436" s="285"/>
      <c r="AH436" s="285"/>
      <c r="AI436" s="285"/>
      <c r="AJ436" s="285"/>
      <c r="AK436" s="285"/>
      <c r="AL436" s="285"/>
      <c r="AM436" s="285"/>
      <c r="AN436" s="285"/>
      <c r="AO436" s="285"/>
      <c r="AP436" s="285"/>
      <c r="AR436" s="309"/>
    </row>
    <row r="437" spans="1:44" hidden="1">
      <c r="A437" s="337" t="s">
        <v>187</v>
      </c>
      <c r="B437" s="337"/>
      <c r="C437" s="368">
        <v>0</v>
      </c>
      <c r="D437" s="382">
        <v>1.02</v>
      </c>
      <c r="E437" s="383"/>
      <c r="F437" s="305">
        <v>0</v>
      </c>
      <c r="G437" s="382">
        <v>1.04</v>
      </c>
      <c r="H437" s="383"/>
      <c r="I437" s="305">
        <v>0</v>
      </c>
      <c r="J437" s="305"/>
      <c r="K437" s="382">
        <f>K423</f>
        <v>1.02</v>
      </c>
      <c r="L437" s="383"/>
      <c r="M437" s="305">
        <f>-ROUND(K437*$C437/100,0)</f>
        <v>0</v>
      </c>
      <c r="N437" s="305"/>
      <c r="O437" s="382" t="str">
        <f>O423</f>
        <v xml:space="preserve"> </v>
      </c>
      <c r="P437" s="383"/>
      <c r="Q437" s="305" t="e">
        <f>-ROUND(O437*$C437/100,0)</f>
        <v>#VALUE!</v>
      </c>
      <c r="R437" s="305"/>
      <c r="S437" s="382" t="str">
        <f>S423</f>
        <v xml:space="preserve"> </v>
      </c>
      <c r="T437" s="383"/>
      <c r="U437" s="305" t="e">
        <f>-ROUND(S437*$C437/100,0)</f>
        <v>#VALUE!</v>
      </c>
      <c r="V437" s="285"/>
      <c r="W437" s="286"/>
      <c r="X437" s="286"/>
      <c r="Y437" s="286"/>
      <c r="Z437" s="285"/>
      <c r="AA437" s="285"/>
      <c r="AB437" s="285"/>
      <c r="AC437" s="285"/>
      <c r="AD437" s="285"/>
      <c r="AE437" s="285"/>
      <c r="AF437" s="285"/>
      <c r="AG437" s="285"/>
      <c r="AH437" s="285"/>
      <c r="AI437" s="285"/>
      <c r="AJ437" s="285"/>
      <c r="AK437" s="285"/>
      <c r="AL437" s="285"/>
      <c r="AM437" s="285"/>
      <c r="AN437" s="285"/>
      <c r="AO437" s="285"/>
      <c r="AP437" s="285"/>
      <c r="AR437" s="309"/>
    </row>
    <row r="438" spans="1:44" hidden="1">
      <c r="A438" s="337" t="s">
        <v>188</v>
      </c>
      <c r="B438" s="337"/>
      <c r="C438" s="368">
        <v>0</v>
      </c>
      <c r="D438" s="382">
        <v>3.7</v>
      </c>
      <c r="E438" s="369"/>
      <c r="F438" s="305">
        <v>0</v>
      </c>
      <c r="G438" s="382">
        <v>3.8</v>
      </c>
      <c r="H438" s="369"/>
      <c r="I438" s="305">
        <v>0</v>
      </c>
      <c r="J438" s="305"/>
      <c r="K438" s="382" t="e">
        <f>K426</f>
        <v>#REF!</v>
      </c>
      <c r="L438" s="369"/>
      <c r="M438" s="305" t="e">
        <f>-ROUND(K438*$C438/100,0)</f>
        <v>#REF!</v>
      </c>
      <c r="N438" s="305"/>
      <c r="O438" s="382" t="e">
        <f>O426</f>
        <v>#DIV/0!</v>
      </c>
      <c r="P438" s="369"/>
      <c r="Q438" s="305" t="e">
        <f>-ROUND(O438*$C438/100,0)</f>
        <v>#DIV/0!</v>
      </c>
      <c r="R438" s="305"/>
      <c r="S438" s="382" t="e">
        <f>S426</f>
        <v>#DIV/0!</v>
      </c>
      <c r="T438" s="369"/>
      <c r="U438" s="305" t="e">
        <f>-ROUND(S438*$C438/100,0)</f>
        <v>#DIV/0!</v>
      </c>
      <c r="V438" s="285"/>
      <c r="W438" s="286"/>
      <c r="X438" s="286"/>
      <c r="Y438" s="286"/>
      <c r="Z438" s="285"/>
      <c r="AA438" s="285"/>
      <c r="AB438" s="285"/>
      <c r="AC438" s="285"/>
      <c r="AD438" s="285"/>
      <c r="AE438" s="285"/>
      <c r="AF438" s="285"/>
      <c r="AG438" s="285"/>
      <c r="AH438" s="285"/>
      <c r="AI438" s="285"/>
      <c r="AJ438" s="285"/>
      <c r="AK438" s="285"/>
      <c r="AL438" s="285"/>
      <c r="AM438" s="285"/>
      <c r="AN438" s="285"/>
      <c r="AO438" s="285"/>
      <c r="AP438" s="285"/>
      <c r="AR438" s="309"/>
    </row>
    <row r="439" spans="1:44" hidden="1">
      <c r="A439" s="337" t="s">
        <v>189</v>
      </c>
      <c r="B439" s="337"/>
      <c r="C439" s="368">
        <v>0</v>
      </c>
      <c r="D439" s="384">
        <v>10.628</v>
      </c>
      <c r="E439" s="369" t="s">
        <v>144</v>
      </c>
      <c r="F439" s="305">
        <v>0</v>
      </c>
      <c r="G439" s="384">
        <v>10.878</v>
      </c>
      <c r="H439" s="369" t="s">
        <v>144</v>
      </c>
      <c r="I439" s="305">
        <v>0</v>
      </c>
      <c r="J439" s="305"/>
      <c r="K439" s="384" t="e">
        <f>K427</f>
        <v>#REF!</v>
      </c>
      <c r="L439" s="369" t="s">
        <v>144</v>
      </c>
      <c r="M439" s="305" t="e">
        <f>ROUND(K439*$C439/100*K434,0)</f>
        <v>#REF!</v>
      </c>
      <c r="N439" s="305"/>
      <c r="O439" s="384" t="e">
        <f>O427</f>
        <v>#DIV/0!</v>
      </c>
      <c r="P439" s="369" t="s">
        <v>144</v>
      </c>
      <c r="Q439" s="305" t="e">
        <f>ROUND(O439*$C439/100*O434,0)</f>
        <v>#DIV/0!</v>
      </c>
      <c r="R439" s="305"/>
      <c r="S439" s="384" t="e">
        <f>S427</f>
        <v>#DIV/0!</v>
      </c>
      <c r="T439" s="369" t="s">
        <v>144</v>
      </c>
      <c r="U439" s="305" t="e">
        <f>ROUND(S439*$C439/100*S434,0)</f>
        <v>#DIV/0!</v>
      </c>
      <c r="V439" s="285"/>
      <c r="W439" s="286"/>
      <c r="X439" s="286"/>
      <c r="Y439" s="286"/>
      <c r="Z439" s="285"/>
      <c r="AA439" s="285"/>
      <c r="AB439" s="285"/>
      <c r="AC439" s="285"/>
      <c r="AD439" s="285"/>
      <c r="AE439" s="285"/>
      <c r="AF439" s="285"/>
      <c r="AG439" s="285"/>
      <c r="AH439" s="285"/>
      <c r="AI439" s="285"/>
      <c r="AJ439" s="285"/>
      <c r="AK439" s="285"/>
      <c r="AL439" s="285"/>
      <c r="AM439" s="285"/>
      <c r="AN439" s="285"/>
      <c r="AO439" s="285"/>
      <c r="AP439" s="285"/>
      <c r="AR439" s="309"/>
    </row>
    <row r="440" spans="1:44" hidden="1">
      <c r="A440" s="337" t="s">
        <v>177</v>
      </c>
      <c r="B440" s="337"/>
      <c r="C440" s="368">
        <v>0</v>
      </c>
      <c r="D440" s="384">
        <v>7.3410000000000002</v>
      </c>
      <c r="E440" s="369" t="s">
        <v>144</v>
      </c>
      <c r="F440" s="305">
        <v>0</v>
      </c>
      <c r="G440" s="384">
        <v>7.5140000000000002</v>
      </c>
      <c r="H440" s="369" t="s">
        <v>144</v>
      </c>
      <c r="I440" s="305">
        <v>0</v>
      </c>
      <c r="J440" s="305"/>
      <c r="K440" s="384" t="e">
        <f>K428</f>
        <v>#REF!</v>
      </c>
      <c r="L440" s="369" t="s">
        <v>144</v>
      </c>
      <c r="M440" s="305" t="e">
        <f>ROUND(K440*$C440/100*K434,0)</f>
        <v>#REF!</v>
      </c>
      <c r="N440" s="305"/>
      <c r="O440" s="384" t="e">
        <f>O428</f>
        <v>#DIV/0!</v>
      </c>
      <c r="P440" s="369" t="s">
        <v>144</v>
      </c>
      <c r="Q440" s="305" t="e">
        <f>ROUND(O440*$C440/100*O434,0)</f>
        <v>#DIV/0!</v>
      </c>
      <c r="R440" s="305"/>
      <c r="S440" s="384" t="e">
        <f>S428</f>
        <v>#DIV/0!</v>
      </c>
      <c r="T440" s="369" t="s">
        <v>144</v>
      </c>
      <c r="U440" s="305" t="e">
        <f>ROUND(S440*$C440/100*S434,0)</f>
        <v>#DIV/0!</v>
      </c>
      <c r="V440" s="285"/>
      <c r="W440" s="286"/>
      <c r="X440" s="286"/>
      <c r="Y440" s="286"/>
      <c r="Z440" s="285"/>
      <c r="AA440" s="285"/>
      <c r="AB440" s="285"/>
      <c r="AC440" s="285"/>
      <c r="AD440" s="285"/>
      <c r="AE440" s="285"/>
      <c r="AF440" s="285"/>
      <c r="AG440" s="285"/>
      <c r="AH440" s="285"/>
      <c r="AI440" s="285"/>
      <c r="AJ440" s="285"/>
      <c r="AK440" s="285"/>
      <c r="AL440" s="285"/>
      <c r="AM440" s="285"/>
      <c r="AN440" s="285"/>
      <c r="AO440" s="285"/>
      <c r="AP440" s="285"/>
      <c r="AR440" s="309"/>
    </row>
    <row r="441" spans="1:44" hidden="1">
      <c r="A441" s="337" t="s">
        <v>178</v>
      </c>
      <c r="B441" s="337"/>
      <c r="C441" s="368">
        <v>0</v>
      </c>
      <c r="D441" s="384">
        <v>6.3240000000000007</v>
      </c>
      <c r="E441" s="369" t="s">
        <v>144</v>
      </c>
      <c r="F441" s="305">
        <v>0</v>
      </c>
      <c r="G441" s="384">
        <v>6.4720000000000004</v>
      </c>
      <c r="H441" s="369" t="s">
        <v>144</v>
      </c>
      <c r="I441" s="305">
        <v>0</v>
      </c>
      <c r="J441" s="305"/>
      <c r="K441" s="384" t="e">
        <f>K429</f>
        <v>#REF!</v>
      </c>
      <c r="L441" s="369" t="s">
        <v>144</v>
      </c>
      <c r="M441" s="305" t="e">
        <f>ROUND(K441*$C441/100*K434,0)</f>
        <v>#REF!</v>
      </c>
      <c r="N441" s="305"/>
      <c r="O441" s="384" t="e">
        <f>O429</f>
        <v>#DIV/0!</v>
      </c>
      <c r="P441" s="369" t="s">
        <v>144</v>
      </c>
      <c r="Q441" s="305" t="e">
        <f>ROUND(O441*$C441/100*O434,0)</f>
        <v>#DIV/0!</v>
      </c>
      <c r="R441" s="305"/>
      <c r="S441" s="384" t="e">
        <f>S429</f>
        <v>#DIV/0!</v>
      </c>
      <c r="T441" s="369" t="s">
        <v>144</v>
      </c>
      <c r="U441" s="305" t="e">
        <f>ROUND(S441*$C441/100*S434,0)</f>
        <v>#DIV/0!</v>
      </c>
      <c r="V441" s="285"/>
      <c r="W441" s="286"/>
      <c r="X441" s="286"/>
      <c r="Y441" s="286"/>
      <c r="Z441" s="285"/>
      <c r="AA441" s="285"/>
      <c r="AB441" s="285"/>
      <c r="AC441" s="285"/>
      <c r="AD441" s="285"/>
      <c r="AE441" s="285"/>
      <c r="AF441" s="285"/>
      <c r="AG441" s="285"/>
      <c r="AH441" s="285"/>
      <c r="AI441" s="285"/>
      <c r="AJ441" s="285"/>
      <c r="AK441" s="285"/>
      <c r="AL441" s="285"/>
      <c r="AM441" s="285"/>
      <c r="AN441" s="285"/>
      <c r="AO441" s="285"/>
      <c r="AP441" s="285"/>
      <c r="AR441" s="309"/>
    </row>
    <row r="442" spans="1:44" hidden="1">
      <c r="A442" s="337" t="s">
        <v>179</v>
      </c>
      <c r="B442" s="337"/>
      <c r="C442" s="368">
        <v>0</v>
      </c>
      <c r="D442" s="385">
        <v>57</v>
      </c>
      <c r="E442" s="369" t="s">
        <v>144</v>
      </c>
      <c r="F442" s="305">
        <v>0</v>
      </c>
      <c r="G442" s="385">
        <v>58</v>
      </c>
      <c r="H442" s="369" t="s">
        <v>144</v>
      </c>
      <c r="I442" s="305">
        <v>0</v>
      </c>
      <c r="J442" s="305"/>
      <c r="K442" s="385" t="str">
        <f>K430</f>
        <v xml:space="preserve"> </v>
      </c>
      <c r="L442" s="369" t="s">
        <v>144</v>
      </c>
      <c r="M442" s="305" t="e">
        <f>ROUND(K442*$C442/100*K434,0)</f>
        <v>#VALUE!</v>
      </c>
      <c r="N442" s="305"/>
      <c r="O442" s="385" t="e">
        <f>O430</f>
        <v>#DIV/0!</v>
      </c>
      <c r="P442" s="369" t="s">
        <v>144</v>
      </c>
      <c r="Q442" s="305" t="e">
        <f>ROUND(O442*$C442/100*O434,0)</f>
        <v>#DIV/0!</v>
      </c>
      <c r="R442" s="305"/>
      <c r="S442" s="385" t="e">
        <f>S430</f>
        <v>#DIV/0!</v>
      </c>
      <c r="T442" s="369" t="s">
        <v>144</v>
      </c>
      <c r="U442" s="305" t="e">
        <f>ROUND(S442*$C442/100*S434,0)</f>
        <v>#DIV/0!</v>
      </c>
      <c r="V442" s="285"/>
      <c r="W442" s="286"/>
      <c r="X442" s="286"/>
      <c r="Y442" s="286"/>
      <c r="Z442" s="285"/>
      <c r="AA442" s="285"/>
      <c r="AB442" s="285"/>
      <c r="AC442" s="285"/>
      <c r="AD442" s="285"/>
      <c r="AE442" s="285"/>
      <c r="AF442" s="285"/>
      <c r="AG442" s="285"/>
      <c r="AH442" s="285"/>
      <c r="AI442" s="285"/>
      <c r="AJ442" s="285"/>
      <c r="AK442" s="285"/>
      <c r="AL442" s="285"/>
      <c r="AM442" s="285"/>
      <c r="AN442" s="285"/>
      <c r="AO442" s="285"/>
      <c r="AP442" s="285"/>
      <c r="AR442" s="309"/>
    </row>
    <row r="443" spans="1:44" hidden="1">
      <c r="A443" s="337" t="s">
        <v>190</v>
      </c>
      <c r="B443" s="337"/>
      <c r="C443" s="368">
        <v>0</v>
      </c>
      <c r="D443" s="386">
        <v>60</v>
      </c>
      <c r="E443" s="369"/>
      <c r="F443" s="305">
        <v>0</v>
      </c>
      <c r="G443" s="386">
        <v>60</v>
      </c>
      <c r="H443" s="369"/>
      <c r="I443" s="305">
        <v>0</v>
      </c>
      <c r="J443" s="305"/>
      <c r="K443" s="386" t="str">
        <f>$K$198</f>
        <v xml:space="preserve"> </v>
      </c>
      <c r="L443" s="369"/>
      <c r="M443" s="305" t="e">
        <f>ROUND(K443*$C443,0)</f>
        <v>#VALUE!</v>
      </c>
      <c r="N443" s="305"/>
      <c r="O443" s="386" t="e">
        <f>$O$198</f>
        <v>#DIV/0!</v>
      </c>
      <c r="P443" s="369"/>
      <c r="Q443" s="305" t="e">
        <f>ROUND(O443*$C443,0)</f>
        <v>#DIV/0!</v>
      </c>
      <c r="R443" s="305"/>
      <c r="S443" s="386" t="e">
        <f>$S$198</f>
        <v>#DIV/0!</v>
      </c>
      <c r="T443" s="369"/>
      <c r="U443" s="305" t="e">
        <f>ROUND(S443*$C443,0)</f>
        <v>#DIV/0!</v>
      </c>
      <c r="V443" s="285"/>
      <c r="W443" s="286"/>
      <c r="X443" s="286"/>
      <c r="Y443" s="286"/>
      <c r="Z443" s="285"/>
      <c r="AA443" s="285"/>
      <c r="AB443" s="285"/>
      <c r="AC443" s="285"/>
      <c r="AD443" s="285"/>
      <c r="AE443" s="285"/>
      <c r="AF443" s="285"/>
      <c r="AG443" s="285"/>
      <c r="AH443" s="285"/>
      <c r="AI443" s="285"/>
      <c r="AJ443" s="285"/>
      <c r="AK443" s="285"/>
      <c r="AL443" s="285"/>
      <c r="AM443" s="285"/>
      <c r="AN443" s="285"/>
      <c r="AO443" s="285"/>
      <c r="AP443" s="285"/>
      <c r="AR443" s="309"/>
    </row>
    <row r="444" spans="1:44" hidden="1">
      <c r="A444" s="337" t="s">
        <v>191</v>
      </c>
      <c r="B444" s="337"/>
      <c r="C444" s="368">
        <v>0</v>
      </c>
      <c r="D444" s="387">
        <v>-30</v>
      </c>
      <c r="E444" s="369" t="s">
        <v>144</v>
      </c>
      <c r="F444" s="305">
        <v>0</v>
      </c>
      <c r="G444" s="387">
        <v>-30</v>
      </c>
      <c r="H444" s="369" t="s">
        <v>144</v>
      </c>
      <c r="I444" s="305">
        <v>0</v>
      </c>
      <c r="J444" s="305"/>
      <c r="K444" s="387">
        <f>$K$199</f>
        <v>-30</v>
      </c>
      <c r="L444" s="369" t="s">
        <v>144</v>
      </c>
      <c r="M444" s="305">
        <f>ROUND(K444*$C444/100,0)</f>
        <v>0</v>
      </c>
      <c r="N444" s="305"/>
      <c r="O444" s="387" t="str">
        <f>$O$199</f>
        <v xml:space="preserve"> </v>
      </c>
      <c r="P444" s="369" t="s">
        <v>144</v>
      </c>
      <c r="Q444" s="305" t="e">
        <f>ROUND(O444*$C444/100,0)</f>
        <v>#VALUE!</v>
      </c>
      <c r="R444" s="305"/>
      <c r="S444" s="387" t="str">
        <f>$S$199</f>
        <v xml:space="preserve"> </v>
      </c>
      <c r="T444" s="369" t="s">
        <v>144</v>
      </c>
      <c r="U444" s="305" t="e">
        <f>ROUND(S444*$C444/100,0)</f>
        <v>#VALUE!</v>
      </c>
      <c r="V444" s="285"/>
      <c r="W444" s="286"/>
      <c r="X444" s="286"/>
      <c r="Y444" s="286"/>
      <c r="Z444" s="285"/>
      <c r="AA444" s="285"/>
      <c r="AB444" s="285"/>
      <c r="AC444" s="285"/>
      <c r="AD444" s="285"/>
      <c r="AE444" s="285"/>
      <c r="AF444" s="285"/>
      <c r="AG444" s="285"/>
      <c r="AH444" s="285"/>
      <c r="AI444" s="285"/>
      <c r="AJ444" s="285"/>
      <c r="AK444" s="285"/>
      <c r="AL444" s="285"/>
      <c r="AM444" s="285"/>
      <c r="AN444" s="285"/>
      <c r="AO444" s="285"/>
      <c r="AP444" s="285"/>
      <c r="AR444" s="309"/>
    </row>
    <row r="445" spans="1:44" s="120" customFormat="1" hidden="1">
      <c r="A445" s="119" t="s">
        <v>180</v>
      </c>
      <c r="C445" s="121">
        <v>0</v>
      </c>
      <c r="D445" s="118">
        <v>0</v>
      </c>
      <c r="E445" s="122"/>
      <c r="F445" s="123"/>
      <c r="G445" s="314">
        <v>0</v>
      </c>
      <c r="H445" s="377" t="s">
        <v>144</v>
      </c>
      <c r="I445" s="305">
        <v>0</v>
      </c>
      <c r="J445" s="305"/>
      <c r="K445" s="314" t="str">
        <f>K183</f>
        <v xml:space="preserve"> </v>
      </c>
      <c r="L445" s="377" t="s">
        <v>144</v>
      </c>
      <c r="M445" s="305" t="e">
        <f>ROUND(K445*$C445/100*K434,0)</f>
        <v>#VALUE!</v>
      </c>
      <c r="N445" s="305"/>
      <c r="O445" s="314" t="str">
        <f>O183</f>
        <v xml:space="preserve"> </v>
      </c>
      <c r="P445" s="377" t="s">
        <v>144</v>
      </c>
      <c r="Q445" s="305" t="e">
        <f>ROUND(O445*$C445/100*O434,0)</f>
        <v>#VALUE!</v>
      </c>
      <c r="R445" s="305"/>
      <c r="S445" s="314">
        <f>S183</f>
        <v>0</v>
      </c>
      <c r="T445" s="377" t="s">
        <v>144</v>
      </c>
      <c r="U445" s="305">
        <f>ROUND(S445*$C445/100*S434,0)</f>
        <v>0</v>
      </c>
      <c r="V445" s="122"/>
      <c r="W445" s="311"/>
      <c r="X445" s="122"/>
      <c r="Y445" s="122"/>
      <c r="Z445" s="317"/>
      <c r="AA445" s="318"/>
      <c r="AF445" s="122"/>
      <c r="AG445" s="122"/>
      <c r="AH445" s="122"/>
      <c r="AI445" s="122"/>
      <c r="AJ445" s="122"/>
      <c r="AK445" s="122"/>
      <c r="AL445" s="122"/>
      <c r="AM445" s="122"/>
      <c r="AN445" s="122"/>
      <c r="AO445" s="122"/>
      <c r="AP445" s="122"/>
      <c r="AR445" s="124"/>
    </row>
    <row r="446" spans="1:44" s="120" customFormat="1" hidden="1">
      <c r="A446" s="119" t="s">
        <v>181</v>
      </c>
      <c r="C446" s="121">
        <v>0</v>
      </c>
      <c r="D446" s="118">
        <v>0</v>
      </c>
      <c r="E446" s="122"/>
      <c r="F446" s="123"/>
      <c r="G446" s="314">
        <v>0</v>
      </c>
      <c r="H446" s="377" t="s">
        <v>144</v>
      </c>
      <c r="I446" s="305">
        <v>0</v>
      </c>
      <c r="J446" s="305"/>
      <c r="K446" s="314" t="str">
        <f>K184</f>
        <v xml:space="preserve"> </v>
      </c>
      <c r="L446" s="377" t="s">
        <v>144</v>
      </c>
      <c r="M446" s="305" t="e">
        <f>ROUND(K446*$C446/100*K434,0)</f>
        <v>#VALUE!</v>
      </c>
      <c r="N446" s="305"/>
      <c r="O446" s="314" t="str">
        <f>O184</f>
        <v xml:space="preserve"> </v>
      </c>
      <c r="P446" s="377" t="s">
        <v>144</v>
      </c>
      <c r="Q446" s="305" t="e">
        <f>ROUND(O446*$C446/100*O434,0)</f>
        <v>#VALUE!</v>
      </c>
      <c r="R446" s="305"/>
      <c r="S446" s="314">
        <f>S184</f>
        <v>0</v>
      </c>
      <c r="T446" s="377" t="s">
        <v>144</v>
      </c>
      <c r="U446" s="305">
        <f>ROUND(S446*$C446/100*S434,0)</f>
        <v>0</v>
      </c>
      <c r="V446" s="122"/>
      <c r="W446" s="311"/>
      <c r="X446" s="122"/>
      <c r="Y446" s="122"/>
      <c r="Z446" s="317"/>
      <c r="AA446" s="318"/>
      <c r="AF446" s="122"/>
      <c r="AG446" s="122"/>
      <c r="AH446" s="122"/>
      <c r="AI446" s="122"/>
      <c r="AJ446" s="122"/>
      <c r="AK446" s="122"/>
      <c r="AL446" s="122"/>
      <c r="AM446" s="122"/>
      <c r="AN446" s="122"/>
      <c r="AO446" s="122"/>
      <c r="AP446" s="122"/>
      <c r="AR446" s="124"/>
    </row>
    <row r="447" spans="1:44" s="120" customFormat="1" hidden="1">
      <c r="A447" s="119" t="s">
        <v>182</v>
      </c>
      <c r="C447" s="121">
        <v>0</v>
      </c>
      <c r="D447" s="118">
        <v>0</v>
      </c>
      <c r="E447" s="122"/>
      <c r="F447" s="123"/>
      <c r="G447" s="314">
        <v>0</v>
      </c>
      <c r="H447" s="377" t="s">
        <v>144</v>
      </c>
      <c r="I447" s="305">
        <v>0</v>
      </c>
      <c r="J447" s="305"/>
      <c r="K447" s="314" t="str">
        <f>K185</f>
        <v xml:space="preserve"> </v>
      </c>
      <c r="L447" s="377" t="s">
        <v>144</v>
      </c>
      <c r="M447" s="305" t="e">
        <f>ROUND(K447*$C447/100*K434,0)</f>
        <v>#VALUE!</v>
      </c>
      <c r="N447" s="305"/>
      <c r="O447" s="314" t="str">
        <f>O185</f>
        <v xml:space="preserve"> </v>
      </c>
      <c r="P447" s="377" t="s">
        <v>144</v>
      </c>
      <c r="Q447" s="305" t="e">
        <f>ROUND(O447*$C447/100*O434,0)</f>
        <v>#VALUE!</v>
      </c>
      <c r="R447" s="305"/>
      <c r="S447" s="314">
        <f>S185</f>
        <v>0</v>
      </c>
      <c r="T447" s="377" t="s">
        <v>144</v>
      </c>
      <c r="U447" s="305">
        <f>ROUND(S447*$C447/100*S434,0)</f>
        <v>0</v>
      </c>
      <c r="V447" s="122"/>
      <c r="W447" s="311"/>
      <c r="X447" s="122"/>
      <c r="Y447" s="122"/>
      <c r="Z447" s="317"/>
      <c r="AA447" s="318"/>
      <c r="AF447" s="122"/>
      <c r="AG447" s="122"/>
      <c r="AH447" s="122"/>
      <c r="AI447" s="122"/>
      <c r="AJ447" s="122"/>
      <c r="AK447" s="122"/>
      <c r="AL447" s="122"/>
      <c r="AM447" s="122"/>
      <c r="AN447" s="122"/>
      <c r="AO447" s="122"/>
      <c r="AP447" s="122"/>
      <c r="AR447" s="124"/>
    </row>
    <row r="448" spans="1:44" hidden="1">
      <c r="A448" s="337" t="s">
        <v>157</v>
      </c>
      <c r="B448" s="337"/>
      <c r="C448" s="368">
        <v>33312</v>
      </c>
      <c r="D448" s="375"/>
      <c r="E448" s="369"/>
      <c r="F448" s="305">
        <v>8572</v>
      </c>
      <c r="G448" s="375"/>
      <c r="H448" s="369"/>
      <c r="I448" s="305">
        <v>8774</v>
      </c>
      <c r="J448" s="305"/>
      <c r="K448" s="375"/>
      <c r="L448" s="369"/>
      <c r="M448" s="305" t="e">
        <f>SUM(M421:M447)</f>
        <v>#REF!</v>
      </c>
      <c r="N448" s="305"/>
      <c r="O448" s="375"/>
      <c r="P448" s="369"/>
      <c r="Q448" s="305" t="e">
        <f>SUM(Q421:Q447)</f>
        <v>#VALUE!</v>
      </c>
      <c r="R448" s="305"/>
      <c r="S448" s="375"/>
      <c r="T448" s="369"/>
      <c r="U448" s="305" t="e">
        <f>SUM(U421:U447)</f>
        <v>#VALUE!</v>
      </c>
      <c r="V448" s="285"/>
      <c r="W448" s="286"/>
      <c r="X448" s="286"/>
      <c r="Y448" s="286"/>
      <c r="Z448" s="285"/>
      <c r="AA448" s="285"/>
      <c r="AB448" s="285"/>
      <c r="AC448" s="285"/>
      <c r="AD448" s="285"/>
      <c r="AE448" s="285"/>
      <c r="AF448" s="285"/>
      <c r="AG448" s="285"/>
      <c r="AH448" s="285"/>
      <c r="AI448" s="285"/>
      <c r="AJ448" s="285"/>
      <c r="AK448" s="285"/>
      <c r="AL448" s="285"/>
      <c r="AM448" s="285"/>
      <c r="AN448" s="285"/>
      <c r="AO448" s="285"/>
      <c r="AP448" s="285"/>
      <c r="AR448" s="309"/>
    </row>
    <row r="449" spans="1:44" hidden="1">
      <c r="A449" s="337" t="s">
        <v>128</v>
      </c>
      <c r="B449" s="337"/>
      <c r="C449" s="401">
        <v>103.57381938517956</v>
      </c>
      <c r="D449" s="325"/>
      <c r="E449" s="325"/>
      <c r="F449" s="391">
        <v>26.103189482042787</v>
      </c>
      <c r="G449" s="325"/>
      <c r="H449" s="325"/>
      <c r="I449" s="391">
        <v>26.103189482042787</v>
      </c>
      <c r="J449" s="370"/>
      <c r="K449" s="325"/>
      <c r="L449" s="325"/>
      <c r="M449" s="391" t="e">
        <f>M204/I204*I449</f>
        <v>#DIV/0!</v>
      </c>
      <c r="N449" s="370"/>
      <c r="O449" s="325"/>
      <c r="P449" s="325"/>
      <c r="Q449" s="391" t="e">
        <f>Q204/I204*I449</f>
        <v>#DIV/0!</v>
      </c>
      <c r="R449" s="370"/>
      <c r="S449" s="325"/>
      <c r="T449" s="325"/>
      <c r="U449" s="391" t="e">
        <f>U204/I204*I449</f>
        <v>#DIV/0!</v>
      </c>
      <c r="V449" s="341"/>
      <c r="W449" s="141"/>
      <c r="X449" s="286"/>
      <c r="Y449" s="286"/>
      <c r="Z449" s="285"/>
      <c r="AA449" s="285"/>
      <c r="AB449" s="285"/>
      <c r="AC449" s="285"/>
      <c r="AD449" s="285"/>
      <c r="AE449" s="285"/>
      <c r="AF449" s="285"/>
      <c r="AG449" s="285"/>
      <c r="AH449" s="285"/>
      <c r="AI449" s="285"/>
      <c r="AJ449" s="285"/>
      <c r="AK449" s="285"/>
      <c r="AL449" s="285"/>
      <c r="AM449" s="285"/>
      <c r="AN449" s="285"/>
      <c r="AO449" s="285"/>
      <c r="AP449" s="285"/>
      <c r="AR449" s="309"/>
    </row>
    <row r="450" spans="1:44" ht="16.5" hidden="1" thickBot="1">
      <c r="A450" s="337" t="s">
        <v>158</v>
      </c>
      <c r="B450" s="337"/>
      <c r="C450" s="359">
        <v>33415.573819385179</v>
      </c>
      <c r="D450" s="399"/>
      <c r="E450" s="393"/>
      <c r="F450" s="394">
        <v>8598.1031894820426</v>
      </c>
      <c r="G450" s="399"/>
      <c r="H450" s="393"/>
      <c r="I450" s="394">
        <v>8800.1031894820426</v>
      </c>
      <c r="J450" s="370"/>
      <c r="K450" s="399"/>
      <c r="L450" s="393"/>
      <c r="M450" s="394" t="e">
        <f>M448+M449</f>
        <v>#REF!</v>
      </c>
      <c r="N450" s="394"/>
      <c r="O450" s="399"/>
      <c r="P450" s="393"/>
      <c r="Q450" s="394" t="e">
        <f>Q448+Q449</f>
        <v>#VALUE!</v>
      </c>
      <c r="R450" s="394"/>
      <c r="S450" s="399"/>
      <c r="T450" s="393"/>
      <c r="U450" s="394" t="e">
        <f>U448+U449</f>
        <v>#VALUE!</v>
      </c>
      <c r="V450" s="342"/>
      <c r="W450" s="343"/>
      <c r="X450" s="286"/>
      <c r="Y450" s="286"/>
      <c r="Z450" s="285"/>
      <c r="AA450" s="285"/>
      <c r="AB450" s="285"/>
      <c r="AC450" s="285"/>
      <c r="AD450" s="285"/>
      <c r="AE450" s="285"/>
      <c r="AF450" s="285"/>
      <c r="AG450" s="285"/>
      <c r="AH450" s="285"/>
      <c r="AI450" s="285"/>
      <c r="AJ450" s="285"/>
      <c r="AK450" s="285"/>
      <c r="AL450" s="285"/>
      <c r="AM450" s="285"/>
      <c r="AN450" s="285"/>
      <c r="AO450" s="285"/>
      <c r="AP450" s="285"/>
      <c r="AR450" s="309"/>
    </row>
    <row r="451" spans="1:44" hidden="1">
      <c r="A451" s="337"/>
      <c r="B451" s="337"/>
      <c r="C451" s="345"/>
      <c r="D451" s="386" t="s">
        <v>10</v>
      </c>
      <c r="E451" s="337"/>
      <c r="F451" s="305"/>
      <c r="G451" s="382" t="s">
        <v>10</v>
      </c>
      <c r="H451" s="337"/>
      <c r="I451" s="305" t="s">
        <v>10</v>
      </c>
      <c r="J451" s="305"/>
      <c r="K451" s="382" t="s">
        <v>10</v>
      </c>
      <c r="L451" s="337"/>
      <c r="M451" s="305" t="s">
        <v>10</v>
      </c>
      <c r="N451" s="305"/>
      <c r="O451" s="382" t="s">
        <v>10</v>
      </c>
      <c r="P451" s="337"/>
      <c r="Q451" s="305" t="s">
        <v>10</v>
      </c>
      <c r="R451" s="305"/>
      <c r="S451" s="382" t="s">
        <v>10</v>
      </c>
      <c r="T451" s="337"/>
      <c r="U451" s="305" t="s">
        <v>10</v>
      </c>
      <c r="V451" s="285"/>
      <c r="W451" s="286"/>
      <c r="X451" s="286"/>
      <c r="Y451" s="286"/>
      <c r="Z451" s="285"/>
      <c r="AA451" s="285"/>
      <c r="AB451" s="285"/>
      <c r="AC451" s="285"/>
      <c r="AD451" s="285"/>
      <c r="AE451" s="285"/>
      <c r="AF451" s="285"/>
      <c r="AG451" s="285"/>
      <c r="AH451" s="285"/>
      <c r="AI451" s="285"/>
      <c r="AJ451" s="285"/>
      <c r="AK451" s="285"/>
      <c r="AL451" s="285"/>
      <c r="AM451" s="285"/>
      <c r="AN451" s="285"/>
      <c r="AO451" s="285"/>
      <c r="AP451" s="285"/>
      <c r="AR451" s="309"/>
    </row>
    <row r="452" spans="1:44" hidden="1">
      <c r="A452" s="337"/>
      <c r="B452" s="337"/>
      <c r="C452" s="345"/>
      <c r="D452" s="386" t="s">
        <v>10</v>
      </c>
      <c r="E452" s="337"/>
      <c r="F452" s="305"/>
      <c r="G452" s="382" t="s">
        <v>10</v>
      </c>
      <c r="H452" s="337"/>
      <c r="I452" s="305" t="s">
        <v>10</v>
      </c>
      <c r="J452" s="305"/>
      <c r="K452" s="382" t="s">
        <v>10</v>
      </c>
      <c r="L452" s="337"/>
      <c r="M452" s="305" t="s">
        <v>10</v>
      </c>
      <c r="N452" s="305"/>
      <c r="O452" s="382" t="s">
        <v>10</v>
      </c>
      <c r="P452" s="337"/>
      <c r="Q452" s="305" t="s">
        <v>10</v>
      </c>
      <c r="R452" s="305"/>
      <c r="S452" s="382" t="s">
        <v>10</v>
      </c>
      <c r="T452" s="337"/>
      <c r="U452" s="305" t="s">
        <v>10</v>
      </c>
      <c r="V452" s="285"/>
      <c r="W452" s="286"/>
      <c r="X452" s="286"/>
      <c r="Y452" s="286"/>
      <c r="Z452" s="285"/>
      <c r="AA452" s="285"/>
      <c r="AB452" s="285"/>
      <c r="AC452" s="285"/>
      <c r="AD452" s="285"/>
      <c r="AE452" s="285"/>
      <c r="AF452" s="285"/>
      <c r="AG452" s="285"/>
      <c r="AH452" s="285"/>
      <c r="AI452" s="285"/>
      <c r="AJ452" s="285"/>
      <c r="AK452" s="285"/>
      <c r="AL452" s="285"/>
      <c r="AM452" s="285"/>
      <c r="AN452" s="285"/>
      <c r="AO452" s="285"/>
      <c r="AP452" s="285"/>
      <c r="AR452" s="309"/>
    </row>
    <row r="453" spans="1:44" hidden="1">
      <c r="A453" s="344" t="s">
        <v>200</v>
      </c>
      <c r="B453" s="337"/>
      <c r="C453" s="337"/>
      <c r="D453" s="305"/>
      <c r="E453" s="337"/>
      <c r="F453" s="337"/>
      <c r="G453" s="305"/>
      <c r="H453" s="337"/>
      <c r="I453" s="337"/>
      <c r="J453" s="337"/>
      <c r="K453" s="305"/>
      <c r="L453" s="337"/>
      <c r="M453" s="337"/>
      <c r="N453" s="337"/>
      <c r="O453" s="305"/>
      <c r="P453" s="337"/>
      <c r="Q453" s="337"/>
      <c r="R453" s="337"/>
      <c r="S453" s="305"/>
      <c r="T453" s="337"/>
      <c r="U453" s="337"/>
      <c r="V453" s="285"/>
      <c r="W453" s="286"/>
      <c r="X453" s="286"/>
      <c r="Y453" s="286"/>
      <c r="Z453" s="285"/>
      <c r="AA453" s="285"/>
      <c r="AB453" s="285"/>
      <c r="AC453" s="285"/>
      <c r="AD453" s="285"/>
      <c r="AE453" s="285"/>
      <c r="AF453" s="285"/>
      <c r="AG453" s="285"/>
      <c r="AH453" s="285"/>
      <c r="AI453" s="285"/>
      <c r="AJ453" s="285"/>
      <c r="AK453" s="285"/>
      <c r="AL453" s="285"/>
      <c r="AM453" s="285"/>
      <c r="AN453" s="285"/>
      <c r="AO453" s="285"/>
      <c r="AP453" s="285"/>
      <c r="AR453" s="309"/>
    </row>
    <row r="454" spans="1:44" hidden="1">
      <c r="A454" s="337" t="s">
        <v>192</v>
      </c>
      <c r="B454" s="337"/>
      <c r="C454" s="337"/>
      <c r="D454" s="305"/>
      <c r="E454" s="337"/>
      <c r="F454" s="337"/>
      <c r="G454" s="305"/>
      <c r="H454" s="337"/>
      <c r="I454" s="337"/>
      <c r="J454" s="337"/>
      <c r="K454" s="305"/>
      <c r="L454" s="337"/>
      <c r="M454" s="337"/>
      <c r="N454" s="337"/>
      <c r="O454" s="305"/>
      <c r="P454" s="337"/>
      <c r="Q454" s="337"/>
      <c r="R454" s="337"/>
      <c r="S454" s="305"/>
      <c r="T454" s="337"/>
      <c r="U454" s="337"/>
      <c r="V454" s="285"/>
      <c r="W454" s="286"/>
      <c r="X454" s="286"/>
      <c r="Y454" s="286"/>
      <c r="Z454" s="285"/>
      <c r="AA454" s="285"/>
      <c r="AB454" s="285"/>
      <c r="AC454" s="285"/>
      <c r="AD454" s="285"/>
      <c r="AE454" s="285"/>
      <c r="AF454" s="285"/>
      <c r="AG454" s="285"/>
      <c r="AH454" s="285"/>
      <c r="AI454" s="285"/>
      <c r="AJ454" s="285"/>
      <c r="AK454" s="285"/>
      <c r="AL454" s="285"/>
      <c r="AM454" s="285"/>
      <c r="AN454" s="285"/>
      <c r="AO454" s="285"/>
      <c r="AP454" s="285"/>
    </row>
    <row r="455" spans="1:44" hidden="1">
      <c r="A455" s="337" t="s">
        <v>201</v>
      </c>
      <c r="B455" s="337"/>
      <c r="C455" s="337"/>
      <c r="D455" s="305"/>
      <c r="E455" s="337"/>
      <c r="F455" s="337"/>
      <c r="G455" s="305"/>
      <c r="H455" s="337"/>
      <c r="I455" s="337"/>
      <c r="J455" s="337"/>
      <c r="K455" s="305"/>
      <c r="L455" s="337"/>
      <c r="M455" s="337"/>
      <c r="N455" s="337"/>
      <c r="O455" s="305"/>
      <c r="P455" s="337"/>
      <c r="Q455" s="337"/>
      <c r="R455" s="337"/>
      <c r="S455" s="305"/>
      <c r="T455" s="337"/>
      <c r="U455" s="337"/>
      <c r="V455" s="285"/>
      <c r="W455" s="286"/>
      <c r="X455" s="286"/>
      <c r="Y455" s="286"/>
      <c r="Z455" s="285"/>
      <c r="AA455" s="285"/>
      <c r="AB455" s="285"/>
      <c r="AC455" s="285"/>
      <c r="AD455" s="285"/>
      <c r="AE455" s="285"/>
      <c r="AF455" s="285"/>
      <c r="AG455" s="285"/>
      <c r="AH455" s="285"/>
      <c r="AI455" s="285"/>
      <c r="AJ455" s="285"/>
      <c r="AK455" s="285"/>
      <c r="AL455" s="285"/>
      <c r="AM455" s="285"/>
      <c r="AN455" s="285"/>
      <c r="AO455" s="285"/>
      <c r="AP455" s="285"/>
    </row>
    <row r="456" spans="1:44" hidden="1">
      <c r="A456" s="337" t="s">
        <v>173</v>
      </c>
      <c r="B456" s="337"/>
      <c r="C456" s="368"/>
      <c r="D456" s="305"/>
      <c r="E456" s="337"/>
      <c r="F456" s="337"/>
      <c r="G456" s="305"/>
      <c r="H456" s="337"/>
      <c r="I456" s="337"/>
      <c r="J456" s="337"/>
      <c r="K456" s="305"/>
      <c r="L456" s="337"/>
      <c r="M456" s="337"/>
      <c r="N456" s="337"/>
      <c r="O456" s="305"/>
      <c r="P456" s="337"/>
      <c r="Q456" s="337"/>
      <c r="R456" s="337"/>
      <c r="S456" s="305"/>
      <c r="T456" s="337"/>
      <c r="U456" s="337"/>
      <c r="V456" s="285"/>
      <c r="W456" s="286"/>
      <c r="X456" s="286"/>
      <c r="Y456" s="286"/>
      <c r="Z456" s="285"/>
      <c r="AA456" s="285"/>
      <c r="AB456" s="285"/>
      <c r="AC456" s="285"/>
      <c r="AD456" s="285"/>
      <c r="AE456" s="285"/>
      <c r="AF456" s="285"/>
      <c r="AG456" s="285"/>
      <c r="AH456" s="285"/>
      <c r="AI456" s="285"/>
      <c r="AJ456" s="285"/>
      <c r="AK456" s="285"/>
      <c r="AL456" s="285"/>
      <c r="AM456" s="285"/>
      <c r="AN456" s="285"/>
      <c r="AO456" s="285"/>
      <c r="AP456" s="285"/>
    </row>
    <row r="457" spans="1:44" hidden="1">
      <c r="A457" s="337" t="s">
        <v>170</v>
      </c>
      <c r="B457" s="337"/>
      <c r="C457" s="368">
        <v>2</v>
      </c>
      <c r="D457" s="348">
        <v>117.12</v>
      </c>
      <c r="E457" s="369"/>
      <c r="F457" s="305">
        <v>234</v>
      </c>
      <c r="G457" s="348">
        <v>119.88</v>
      </c>
      <c r="H457" s="369"/>
      <c r="I457" s="305">
        <v>240</v>
      </c>
      <c r="J457" s="305"/>
      <c r="K457" s="348">
        <f>$K$169</f>
        <v>117.12</v>
      </c>
      <c r="L457" s="369"/>
      <c r="M457" s="305">
        <f>M492+M527</f>
        <v>234</v>
      </c>
      <c r="N457" s="305"/>
      <c r="O457" s="348" t="str">
        <f>$O$169</f>
        <v xml:space="preserve"> </v>
      </c>
      <c r="P457" s="369"/>
      <c r="Q457" s="305" t="e">
        <f>Q492+Q527</f>
        <v>#VALUE!</v>
      </c>
      <c r="R457" s="305"/>
      <c r="S457" s="348" t="str">
        <f>$S$169</f>
        <v xml:space="preserve"> </v>
      </c>
      <c r="T457" s="369"/>
      <c r="U457" s="305" t="e">
        <f>U492+U527</f>
        <v>#VALUE!</v>
      </c>
      <c r="V457" s="285"/>
      <c r="W457" s="286"/>
      <c r="X457" s="286"/>
      <c r="Y457" s="286"/>
      <c r="Z457" s="285"/>
      <c r="AA457" s="285"/>
      <c r="AB457" s="285"/>
      <c r="AC457" s="285"/>
      <c r="AD457" s="285"/>
      <c r="AE457" s="285"/>
      <c r="AF457" s="285"/>
      <c r="AG457" s="285"/>
      <c r="AH457" s="285"/>
      <c r="AI457" s="285"/>
      <c r="AJ457" s="285"/>
      <c r="AK457" s="285"/>
      <c r="AL457" s="285"/>
      <c r="AM457" s="285"/>
      <c r="AN457" s="285"/>
      <c r="AO457" s="285"/>
      <c r="AP457" s="285"/>
    </row>
    <row r="458" spans="1:44" hidden="1">
      <c r="A458" s="337" t="s">
        <v>171</v>
      </c>
      <c r="B458" s="337"/>
      <c r="C458" s="368">
        <v>82.084931506849301</v>
      </c>
      <c r="D458" s="348">
        <v>174.48</v>
      </c>
      <c r="E458" s="371"/>
      <c r="F458" s="305">
        <v>14322</v>
      </c>
      <c r="G458" s="348">
        <v>178.68</v>
      </c>
      <c r="H458" s="371"/>
      <c r="I458" s="305">
        <v>14667</v>
      </c>
      <c r="J458" s="305"/>
      <c r="K458" s="348">
        <f>$K$170</f>
        <v>174.48</v>
      </c>
      <c r="L458" s="371"/>
      <c r="M458" s="305">
        <f>M493+M528</f>
        <v>14322</v>
      </c>
      <c r="N458" s="305"/>
      <c r="O458" s="348" t="str">
        <f>$O$170</f>
        <v xml:space="preserve"> </v>
      </c>
      <c r="P458" s="371"/>
      <c r="Q458" s="305" t="e">
        <f>Q493+Q528</f>
        <v>#VALUE!</v>
      </c>
      <c r="R458" s="305"/>
      <c r="S458" s="348" t="str">
        <f>$S$170</f>
        <v xml:space="preserve"> </v>
      </c>
      <c r="T458" s="371"/>
      <c r="U458" s="305" t="e">
        <f>U493+U528</f>
        <v>#VALUE!</v>
      </c>
      <c r="V458" s="285"/>
      <c r="W458" s="286"/>
      <c r="X458" s="286"/>
      <c r="Y458" s="286"/>
      <c r="Z458" s="285"/>
      <c r="AA458" s="285"/>
      <c r="AB458" s="285"/>
      <c r="AC458" s="285"/>
      <c r="AD458" s="285"/>
      <c r="AE458" s="285"/>
      <c r="AF458" s="285"/>
      <c r="AG458" s="285"/>
      <c r="AH458" s="285"/>
      <c r="AI458" s="285"/>
      <c r="AJ458" s="285"/>
      <c r="AK458" s="285"/>
      <c r="AL458" s="285"/>
      <c r="AM458" s="285"/>
      <c r="AN458" s="285"/>
      <c r="AO458" s="285"/>
      <c r="AP458" s="285"/>
    </row>
    <row r="459" spans="1:44" hidden="1">
      <c r="A459" s="337" t="s">
        <v>172</v>
      </c>
      <c r="B459" s="337"/>
      <c r="C459" s="368">
        <v>2770.9452054794501</v>
      </c>
      <c r="D459" s="348">
        <v>12.24</v>
      </c>
      <c r="E459" s="371"/>
      <c r="F459" s="305">
        <v>33916</v>
      </c>
      <c r="G459" s="348">
        <v>12.48</v>
      </c>
      <c r="H459" s="371"/>
      <c r="I459" s="305">
        <v>34581</v>
      </c>
      <c r="J459" s="305"/>
      <c r="K459" s="348">
        <f>$K$171</f>
        <v>12.24</v>
      </c>
      <c r="L459" s="371"/>
      <c r="M459" s="305">
        <f>M494+M529</f>
        <v>33916</v>
      </c>
      <c r="N459" s="305"/>
      <c r="O459" s="348" t="str">
        <f>$O$171</f>
        <v xml:space="preserve"> </v>
      </c>
      <c r="P459" s="371"/>
      <c r="Q459" s="305" t="e">
        <f>Q494+Q529</f>
        <v>#VALUE!</v>
      </c>
      <c r="R459" s="305"/>
      <c r="S459" s="348" t="str">
        <f>$S$171</f>
        <v xml:space="preserve"> </v>
      </c>
      <c r="T459" s="371"/>
      <c r="U459" s="305" t="e">
        <f>U494+U529</f>
        <v>#VALUE!</v>
      </c>
      <c r="V459" s="285"/>
      <c r="W459" s="286"/>
      <c r="X459" s="286"/>
      <c r="Y459" s="286"/>
      <c r="Z459" s="285"/>
      <c r="AA459" s="285"/>
      <c r="AB459" s="285"/>
      <c r="AC459" s="285"/>
      <c r="AD459" s="285"/>
      <c r="AE459" s="285"/>
      <c r="AF459" s="285"/>
      <c r="AG459" s="285"/>
      <c r="AH459" s="285"/>
      <c r="AI459" s="285"/>
      <c r="AJ459" s="285"/>
      <c r="AK459" s="285"/>
      <c r="AL459" s="285"/>
      <c r="AM459" s="285"/>
      <c r="AN459" s="285"/>
      <c r="AO459" s="285"/>
      <c r="AP459" s="285"/>
    </row>
    <row r="460" spans="1:44" hidden="1">
      <c r="A460" s="337" t="s">
        <v>174</v>
      </c>
      <c r="B460" s="337"/>
      <c r="C460" s="368">
        <v>84.084931506849301</v>
      </c>
      <c r="D460" s="348"/>
      <c r="E460" s="369"/>
      <c r="F460" s="305"/>
      <c r="G460" s="348"/>
      <c r="H460" s="369"/>
      <c r="I460" s="305"/>
      <c r="J460" s="305"/>
      <c r="K460" s="348"/>
      <c r="L460" s="369"/>
      <c r="M460" s="305"/>
      <c r="N460" s="305"/>
      <c r="O460" s="348"/>
      <c r="P460" s="369"/>
      <c r="Q460" s="305"/>
      <c r="R460" s="305"/>
      <c r="S460" s="348"/>
      <c r="T460" s="369"/>
      <c r="U460" s="305"/>
      <c r="V460" s="285"/>
      <c r="W460" s="286"/>
      <c r="X460" s="286"/>
      <c r="Y460" s="286"/>
      <c r="Z460" s="285"/>
      <c r="AA460" s="285"/>
      <c r="AB460" s="285"/>
      <c r="AC460" s="285"/>
      <c r="AD460" s="285"/>
      <c r="AE460" s="285"/>
      <c r="AF460" s="285"/>
      <c r="AG460" s="285"/>
      <c r="AH460" s="285"/>
      <c r="AI460" s="285"/>
      <c r="AJ460" s="285"/>
      <c r="AK460" s="285"/>
      <c r="AL460" s="285"/>
      <c r="AM460" s="285"/>
      <c r="AN460" s="285"/>
      <c r="AO460" s="285"/>
      <c r="AP460" s="285"/>
    </row>
    <row r="461" spans="1:44" hidden="1">
      <c r="A461" s="337" t="s">
        <v>202</v>
      </c>
      <c r="B461" s="337"/>
      <c r="C461" s="368">
        <v>979.36817460317491</v>
      </c>
      <c r="D461" s="348"/>
      <c r="E461" s="369"/>
      <c r="F461" s="305"/>
      <c r="G461" s="348"/>
      <c r="H461" s="369"/>
      <c r="I461" s="305"/>
      <c r="J461" s="305"/>
      <c r="K461" s="348"/>
      <c r="L461" s="369"/>
      <c r="M461" s="305"/>
      <c r="N461" s="305"/>
      <c r="O461" s="348"/>
      <c r="P461" s="369"/>
      <c r="Q461" s="305"/>
      <c r="R461" s="305"/>
      <c r="S461" s="348"/>
      <c r="T461" s="369"/>
      <c r="U461" s="305"/>
      <c r="V461" s="285"/>
      <c r="W461" s="286"/>
      <c r="X461" s="286"/>
      <c r="Y461" s="286"/>
      <c r="Z461" s="285"/>
      <c r="AA461" s="285"/>
      <c r="AB461" s="285"/>
      <c r="AC461" s="285"/>
      <c r="AD461" s="285"/>
      <c r="AE461" s="285"/>
      <c r="AF461" s="285"/>
      <c r="AG461" s="285"/>
      <c r="AH461" s="285"/>
      <c r="AI461" s="285"/>
      <c r="AJ461" s="285"/>
      <c r="AK461" s="285"/>
      <c r="AL461" s="285"/>
      <c r="AM461" s="285"/>
      <c r="AN461" s="285"/>
      <c r="AO461" s="285"/>
      <c r="AP461" s="285"/>
    </row>
    <row r="462" spans="1:44" hidden="1">
      <c r="A462" s="337" t="s">
        <v>175</v>
      </c>
      <c r="B462" s="337"/>
      <c r="C462" s="368">
        <v>8076.5367188213504</v>
      </c>
      <c r="D462" s="386">
        <v>3.7</v>
      </c>
      <c r="E462" s="369"/>
      <c r="F462" s="305">
        <v>29883</v>
      </c>
      <c r="G462" s="386">
        <v>3.8</v>
      </c>
      <c r="H462" s="369"/>
      <c r="I462" s="305">
        <v>30691</v>
      </c>
      <c r="J462" s="305"/>
      <c r="K462" s="386" t="e">
        <f>$K$178</f>
        <v>#REF!</v>
      </c>
      <c r="L462" s="369"/>
      <c r="M462" s="305" t="e">
        <f>M497+M532</f>
        <v>#REF!</v>
      </c>
      <c r="N462" s="305"/>
      <c r="O462" s="386" t="e">
        <f>$O$178</f>
        <v>#DIV/0!</v>
      </c>
      <c r="P462" s="369"/>
      <c r="Q462" s="305" t="e">
        <f>Q497+Q532</f>
        <v>#DIV/0!</v>
      </c>
      <c r="R462" s="305"/>
      <c r="S462" s="386" t="e">
        <f>$S$178</f>
        <v>#DIV/0!</v>
      </c>
      <c r="T462" s="369"/>
      <c r="U462" s="305" t="e">
        <f>U497+U532</f>
        <v>#DIV/0!</v>
      </c>
      <c r="V462" s="285"/>
      <c r="W462" s="286"/>
      <c r="X462" s="286"/>
      <c r="Y462" s="286"/>
      <c r="Z462" s="285"/>
      <c r="AA462" s="285"/>
      <c r="AB462" s="285"/>
      <c r="AC462" s="285"/>
      <c r="AD462" s="285"/>
      <c r="AE462" s="285"/>
      <c r="AF462" s="285"/>
      <c r="AG462" s="285"/>
      <c r="AH462" s="285"/>
      <c r="AI462" s="285"/>
      <c r="AJ462" s="285"/>
      <c r="AK462" s="285"/>
      <c r="AL462" s="285"/>
      <c r="AM462" s="285"/>
      <c r="AN462" s="285"/>
      <c r="AO462" s="285"/>
      <c r="AP462" s="285"/>
    </row>
    <row r="463" spans="1:44" hidden="1">
      <c r="A463" s="337" t="s">
        <v>176</v>
      </c>
      <c r="B463" s="337"/>
      <c r="C463" s="368">
        <v>158922</v>
      </c>
      <c r="D463" s="350">
        <v>10.628</v>
      </c>
      <c r="E463" s="369" t="s">
        <v>144</v>
      </c>
      <c r="F463" s="305">
        <v>16890</v>
      </c>
      <c r="G463" s="350">
        <v>10.878</v>
      </c>
      <c r="H463" s="369" t="s">
        <v>144</v>
      </c>
      <c r="I463" s="305">
        <v>17288</v>
      </c>
      <c r="J463" s="305"/>
      <c r="K463" s="350" t="e">
        <f>$K$179</f>
        <v>#REF!</v>
      </c>
      <c r="L463" s="369" t="s">
        <v>144</v>
      </c>
      <c r="M463" s="305" t="e">
        <f>M498+M533</f>
        <v>#REF!</v>
      </c>
      <c r="N463" s="305"/>
      <c r="O463" s="350" t="e">
        <f>$O$179</f>
        <v>#DIV/0!</v>
      </c>
      <c r="P463" s="369" t="s">
        <v>144</v>
      </c>
      <c r="Q463" s="305" t="e">
        <f>Q498+Q533</f>
        <v>#DIV/0!</v>
      </c>
      <c r="R463" s="305"/>
      <c r="S463" s="350" t="e">
        <f>$S$179</f>
        <v>#DIV/0!</v>
      </c>
      <c r="T463" s="369" t="s">
        <v>144</v>
      </c>
      <c r="U463" s="305" t="e">
        <f>U498+U533</f>
        <v>#DIV/0!</v>
      </c>
      <c r="V463" s="285"/>
      <c r="W463" s="286"/>
      <c r="X463" s="286"/>
      <c r="Y463" s="286"/>
      <c r="Z463" s="285"/>
      <c r="AA463" s="285"/>
      <c r="AB463" s="285"/>
      <c r="AC463" s="285"/>
      <c r="AD463" s="285"/>
      <c r="AE463" s="285"/>
      <c r="AF463" s="285"/>
      <c r="AG463" s="285"/>
      <c r="AH463" s="285"/>
      <c r="AI463" s="285"/>
      <c r="AJ463" s="285"/>
      <c r="AK463" s="285"/>
      <c r="AL463" s="285"/>
      <c r="AM463" s="285"/>
      <c r="AN463" s="285"/>
      <c r="AO463" s="285"/>
      <c r="AP463" s="285"/>
    </row>
    <row r="464" spans="1:44" hidden="1">
      <c r="A464" s="337" t="s">
        <v>177</v>
      </c>
      <c r="B464" s="337"/>
      <c r="C464" s="368">
        <v>131844</v>
      </c>
      <c r="D464" s="350">
        <v>7.3410000000000002</v>
      </c>
      <c r="E464" s="369" t="s">
        <v>144</v>
      </c>
      <c r="F464" s="305">
        <v>9678</v>
      </c>
      <c r="G464" s="350">
        <v>7.5140000000000002</v>
      </c>
      <c r="H464" s="369" t="s">
        <v>144</v>
      </c>
      <c r="I464" s="305">
        <v>9907</v>
      </c>
      <c r="J464" s="305"/>
      <c r="K464" s="350" t="e">
        <f>$K$180</f>
        <v>#REF!</v>
      </c>
      <c r="L464" s="369" t="s">
        <v>144</v>
      </c>
      <c r="M464" s="305" t="e">
        <f>M499+M534</f>
        <v>#REF!</v>
      </c>
      <c r="N464" s="305"/>
      <c r="O464" s="350" t="e">
        <f>$O$180</f>
        <v>#DIV/0!</v>
      </c>
      <c r="P464" s="369" t="s">
        <v>144</v>
      </c>
      <c r="Q464" s="305" t="e">
        <f>Q499+Q534</f>
        <v>#DIV/0!</v>
      </c>
      <c r="R464" s="305"/>
      <c r="S464" s="350" t="e">
        <f>$S$180</f>
        <v>#DIV/0!</v>
      </c>
      <c r="T464" s="369" t="s">
        <v>144</v>
      </c>
      <c r="U464" s="305" t="e">
        <f>U499+U534</f>
        <v>#DIV/0!</v>
      </c>
      <c r="V464" s="285"/>
      <c r="W464" s="286"/>
      <c r="X464" s="286"/>
      <c r="Y464" s="286"/>
      <c r="Z464" s="285"/>
      <c r="AA464" s="285"/>
      <c r="AB464" s="285"/>
      <c r="AC464" s="285"/>
      <c r="AD464" s="285"/>
      <c r="AE464" s="285"/>
      <c r="AF464" s="285"/>
      <c r="AG464" s="285"/>
      <c r="AH464" s="285"/>
      <c r="AI464" s="285"/>
      <c r="AJ464" s="285"/>
      <c r="AK464" s="285"/>
      <c r="AL464" s="285"/>
      <c r="AM464" s="285"/>
      <c r="AN464" s="285"/>
      <c r="AO464" s="285"/>
      <c r="AP464" s="285"/>
    </row>
    <row r="465" spans="1:44" hidden="1">
      <c r="A465" s="337" t="s">
        <v>178</v>
      </c>
      <c r="B465" s="337"/>
      <c r="C465" s="368">
        <v>0</v>
      </c>
      <c r="D465" s="350">
        <v>6.3240000000000007</v>
      </c>
      <c r="E465" s="369" t="s">
        <v>144</v>
      </c>
      <c r="F465" s="305">
        <v>0</v>
      </c>
      <c r="G465" s="350">
        <v>6.4720000000000004</v>
      </c>
      <c r="H465" s="369" t="s">
        <v>144</v>
      </c>
      <c r="I465" s="305">
        <v>0</v>
      </c>
      <c r="J465" s="305"/>
      <c r="K465" s="350" t="e">
        <f>$K$181</f>
        <v>#REF!</v>
      </c>
      <c r="L465" s="369" t="s">
        <v>144</v>
      </c>
      <c r="M465" s="305" t="e">
        <f>M500+M535</f>
        <v>#REF!</v>
      </c>
      <c r="N465" s="305"/>
      <c r="O465" s="350" t="e">
        <f>$O$181</f>
        <v>#DIV/0!</v>
      </c>
      <c r="P465" s="369" t="s">
        <v>144</v>
      </c>
      <c r="Q465" s="305" t="e">
        <f>Q500+Q535</f>
        <v>#DIV/0!</v>
      </c>
      <c r="R465" s="305"/>
      <c r="S465" s="350" t="e">
        <f>$S$181</f>
        <v>#DIV/0!</v>
      </c>
      <c r="T465" s="369" t="s">
        <v>144</v>
      </c>
      <c r="U465" s="305" t="e">
        <f>U500+U535</f>
        <v>#DIV/0!</v>
      </c>
      <c r="V465" s="285"/>
      <c r="W465" s="286"/>
      <c r="X465" s="286"/>
      <c r="Y465" s="286"/>
      <c r="Z465" s="285"/>
      <c r="AA465" s="285"/>
      <c r="AB465" s="285"/>
      <c r="AC465" s="285"/>
      <c r="AD465" s="285"/>
      <c r="AE465" s="285"/>
      <c r="AF465" s="285"/>
      <c r="AG465" s="285"/>
      <c r="AH465" s="285"/>
      <c r="AI465" s="285"/>
      <c r="AJ465" s="285"/>
      <c r="AK465" s="285"/>
      <c r="AL465" s="285"/>
      <c r="AM465" s="285"/>
      <c r="AN465" s="285"/>
      <c r="AO465" s="285"/>
      <c r="AP465" s="285"/>
    </row>
    <row r="466" spans="1:44" hidden="1">
      <c r="A466" s="337" t="s">
        <v>179</v>
      </c>
      <c r="B466" s="337"/>
      <c r="C466" s="368">
        <v>1569.0261904761901</v>
      </c>
      <c r="D466" s="375">
        <v>57</v>
      </c>
      <c r="E466" s="369" t="s">
        <v>144</v>
      </c>
      <c r="F466" s="305">
        <v>894</v>
      </c>
      <c r="G466" s="375">
        <v>58</v>
      </c>
      <c r="H466" s="369" t="s">
        <v>144</v>
      </c>
      <c r="I466" s="305">
        <v>910</v>
      </c>
      <c r="J466" s="305"/>
      <c r="K466" s="375" t="str">
        <f>$K$182</f>
        <v xml:space="preserve"> </v>
      </c>
      <c r="L466" s="369" t="s">
        <v>144</v>
      </c>
      <c r="M466" s="305" t="e">
        <f>M501+M536</f>
        <v>#VALUE!</v>
      </c>
      <c r="N466" s="305"/>
      <c r="O466" s="375" t="e">
        <f>$O$182</f>
        <v>#DIV/0!</v>
      </c>
      <c r="P466" s="369" t="s">
        <v>144</v>
      </c>
      <c r="Q466" s="305" t="e">
        <f>Q501+Q536</f>
        <v>#DIV/0!</v>
      </c>
      <c r="R466" s="305"/>
      <c r="S466" s="375" t="e">
        <f>$S$182</f>
        <v>#DIV/0!</v>
      </c>
      <c r="T466" s="369" t="s">
        <v>144</v>
      </c>
      <c r="U466" s="305" t="e">
        <f>U501+U536</f>
        <v>#DIV/0!</v>
      </c>
      <c r="V466" s="285"/>
      <c r="W466" s="286"/>
      <c r="X466" s="286"/>
      <c r="Y466" s="286"/>
      <c r="Z466" s="285"/>
      <c r="AA466" s="285"/>
      <c r="AB466" s="285"/>
      <c r="AC466" s="285"/>
      <c r="AD466" s="285"/>
      <c r="AE466" s="285"/>
      <c r="AF466" s="285"/>
      <c r="AG466" s="285"/>
      <c r="AH466" s="285"/>
      <c r="AI466" s="285"/>
      <c r="AJ466" s="285"/>
      <c r="AK466" s="285"/>
      <c r="AL466" s="285"/>
      <c r="AM466" s="285"/>
      <c r="AN466" s="285"/>
      <c r="AO466" s="285"/>
      <c r="AP466" s="285"/>
    </row>
    <row r="467" spans="1:44" s="120" customFormat="1" hidden="1">
      <c r="A467" s="119" t="s">
        <v>180</v>
      </c>
      <c r="C467" s="210">
        <v>158922</v>
      </c>
      <c r="D467" s="118">
        <v>0</v>
      </c>
      <c r="E467" s="122"/>
      <c r="F467" s="123"/>
      <c r="G467" s="314">
        <v>0</v>
      </c>
      <c r="H467" s="377" t="s">
        <v>144</v>
      </c>
      <c r="I467" s="305">
        <v>0</v>
      </c>
      <c r="J467" s="305"/>
      <c r="K467" s="314" t="str">
        <f>K183</f>
        <v xml:space="preserve"> </v>
      </c>
      <c r="L467" s="377" t="s">
        <v>144</v>
      </c>
      <c r="M467" s="305" t="e">
        <f t="shared" ref="M467:M469" si="49">M502+M537</f>
        <v>#VALUE!</v>
      </c>
      <c r="N467" s="305"/>
      <c r="O467" s="314" t="str">
        <f>O183</f>
        <v xml:space="preserve"> </v>
      </c>
      <c r="P467" s="377" t="s">
        <v>144</v>
      </c>
      <c r="Q467" s="305" t="e">
        <f t="shared" ref="Q467:Q469" si="50">Q502+Q537</f>
        <v>#VALUE!</v>
      </c>
      <c r="R467" s="305"/>
      <c r="S467" s="314">
        <f>S183</f>
        <v>0</v>
      </c>
      <c r="T467" s="377" t="s">
        <v>144</v>
      </c>
      <c r="U467" s="305">
        <f t="shared" ref="U467:U469" si="51">U502+U537</f>
        <v>0</v>
      </c>
      <c r="V467" s="122"/>
      <c r="W467" s="311"/>
      <c r="X467" s="122"/>
      <c r="Y467" s="122"/>
      <c r="Z467" s="317"/>
      <c r="AA467" s="318"/>
      <c r="AF467" s="122"/>
      <c r="AG467" s="122"/>
      <c r="AH467" s="122"/>
      <c r="AI467" s="122"/>
      <c r="AJ467" s="122"/>
      <c r="AK467" s="122"/>
      <c r="AL467" s="122"/>
      <c r="AM467" s="122"/>
      <c r="AN467" s="122"/>
      <c r="AO467" s="122"/>
      <c r="AP467" s="122"/>
      <c r="AR467" s="124"/>
    </row>
    <row r="468" spans="1:44" s="120" customFormat="1" hidden="1">
      <c r="A468" s="119" t="s">
        <v>181</v>
      </c>
      <c r="C468" s="210">
        <v>131844</v>
      </c>
      <c r="D468" s="118">
        <v>0</v>
      </c>
      <c r="E468" s="122"/>
      <c r="F468" s="123"/>
      <c r="G468" s="314">
        <v>0</v>
      </c>
      <c r="H468" s="377" t="s">
        <v>144</v>
      </c>
      <c r="I468" s="305">
        <v>0</v>
      </c>
      <c r="J468" s="305"/>
      <c r="K468" s="314" t="str">
        <f>K184</f>
        <v xml:space="preserve"> </v>
      </c>
      <c r="L468" s="377" t="s">
        <v>144</v>
      </c>
      <c r="M468" s="305" t="e">
        <f t="shared" si="49"/>
        <v>#VALUE!</v>
      </c>
      <c r="N468" s="305"/>
      <c r="O468" s="314" t="str">
        <f>O184</f>
        <v xml:space="preserve"> </v>
      </c>
      <c r="P468" s="377" t="s">
        <v>144</v>
      </c>
      <c r="Q468" s="305" t="e">
        <f t="shared" si="50"/>
        <v>#VALUE!</v>
      </c>
      <c r="R468" s="305"/>
      <c r="S468" s="314">
        <f>S184</f>
        <v>0</v>
      </c>
      <c r="T468" s="377" t="s">
        <v>144</v>
      </c>
      <c r="U468" s="305">
        <f t="shared" si="51"/>
        <v>0</v>
      </c>
      <c r="V468" s="122"/>
      <c r="W468" s="311"/>
      <c r="X468" s="122"/>
      <c r="Y468" s="122"/>
      <c r="Z468" s="317"/>
      <c r="AA468" s="318"/>
      <c r="AF468" s="122"/>
      <c r="AG468" s="122"/>
      <c r="AH468" s="122"/>
      <c r="AI468" s="122"/>
      <c r="AJ468" s="122"/>
      <c r="AK468" s="122"/>
      <c r="AL468" s="122"/>
      <c r="AM468" s="122"/>
      <c r="AN468" s="122"/>
      <c r="AO468" s="122"/>
      <c r="AP468" s="122"/>
      <c r="AR468" s="124"/>
    </row>
    <row r="469" spans="1:44" s="120" customFormat="1" hidden="1">
      <c r="A469" s="119" t="s">
        <v>182</v>
      </c>
      <c r="C469" s="210">
        <v>0</v>
      </c>
      <c r="D469" s="118">
        <v>0</v>
      </c>
      <c r="E469" s="122"/>
      <c r="F469" s="123"/>
      <c r="G469" s="314">
        <v>0</v>
      </c>
      <c r="H469" s="377" t="s">
        <v>144</v>
      </c>
      <c r="I469" s="305">
        <v>0</v>
      </c>
      <c r="J469" s="305"/>
      <c r="K469" s="314" t="str">
        <f>K185</f>
        <v xml:space="preserve"> </v>
      </c>
      <c r="L469" s="377" t="s">
        <v>144</v>
      </c>
      <c r="M469" s="305" t="e">
        <f t="shared" si="49"/>
        <v>#VALUE!</v>
      </c>
      <c r="N469" s="305"/>
      <c r="O469" s="314" t="str">
        <f>O185</f>
        <v xml:space="preserve"> </v>
      </c>
      <c r="P469" s="377" t="s">
        <v>144</v>
      </c>
      <c r="Q469" s="305" t="e">
        <f t="shared" si="50"/>
        <v>#VALUE!</v>
      </c>
      <c r="R469" s="305"/>
      <c r="S469" s="314">
        <f>S185</f>
        <v>0</v>
      </c>
      <c r="T469" s="377" t="s">
        <v>144</v>
      </c>
      <c r="U469" s="305">
        <f t="shared" si="51"/>
        <v>0</v>
      </c>
      <c r="V469" s="403"/>
      <c r="W469" s="311"/>
      <c r="X469" s="122"/>
      <c r="Y469" s="122"/>
      <c r="Z469" s="317"/>
      <c r="AA469" s="318"/>
      <c r="AF469" s="122"/>
      <c r="AG469" s="122"/>
      <c r="AH469" s="122"/>
      <c r="AI469" s="122"/>
      <c r="AJ469" s="122"/>
      <c r="AK469" s="122"/>
      <c r="AL469" s="122"/>
      <c r="AM469" s="122"/>
      <c r="AN469" s="122"/>
      <c r="AO469" s="122"/>
      <c r="AP469" s="122"/>
      <c r="AR469" s="124"/>
    </row>
    <row r="470" spans="1:44" hidden="1">
      <c r="A470" s="379" t="s">
        <v>186</v>
      </c>
      <c r="B470" s="337"/>
      <c r="C470" s="368"/>
      <c r="D470" s="380">
        <v>-0.01</v>
      </c>
      <c r="E470" s="369"/>
      <c r="F470" s="305"/>
      <c r="G470" s="380">
        <v>-0.01</v>
      </c>
      <c r="H470" s="369"/>
      <c r="I470" s="305"/>
      <c r="J470" s="305"/>
      <c r="K470" s="380">
        <v>-0.01</v>
      </c>
      <c r="L470" s="369"/>
      <c r="M470" s="305"/>
      <c r="N470" s="305"/>
      <c r="O470" s="380">
        <v>-0.01</v>
      </c>
      <c r="P470" s="369"/>
      <c r="Q470" s="305"/>
      <c r="R470" s="305"/>
      <c r="S470" s="380">
        <v>-0.01</v>
      </c>
      <c r="T470" s="369"/>
      <c r="U470" s="305"/>
      <c r="V470" s="285"/>
      <c r="W470" s="286"/>
      <c r="X470" s="286"/>
      <c r="Y470" s="286"/>
      <c r="Z470" s="285"/>
      <c r="AA470" s="285"/>
      <c r="AB470" s="285"/>
      <c r="AC470" s="285"/>
      <c r="AD470" s="285"/>
      <c r="AE470" s="285"/>
      <c r="AF470" s="285"/>
      <c r="AG470" s="285"/>
      <c r="AH470" s="285"/>
      <c r="AI470" s="285"/>
      <c r="AJ470" s="285"/>
      <c r="AK470" s="285"/>
      <c r="AL470" s="285"/>
      <c r="AM470" s="285"/>
      <c r="AN470" s="285"/>
      <c r="AO470" s="285"/>
      <c r="AP470" s="285"/>
    </row>
    <row r="471" spans="1:44" hidden="1">
      <c r="A471" s="337" t="s">
        <v>170</v>
      </c>
      <c r="B471" s="337"/>
      <c r="C471" s="368">
        <v>0</v>
      </c>
      <c r="D471" s="382">
        <v>117.12</v>
      </c>
      <c r="E471" s="383"/>
      <c r="F471" s="305">
        <v>0</v>
      </c>
      <c r="G471" s="382">
        <v>119.88</v>
      </c>
      <c r="H471" s="383"/>
      <c r="I471" s="305">
        <v>0</v>
      </c>
      <c r="J471" s="305"/>
      <c r="K471" s="382">
        <f>K457</f>
        <v>117.12</v>
      </c>
      <c r="L471" s="383"/>
      <c r="M471" s="305">
        <f t="shared" ref="M471:M480" si="52">M506+M541</f>
        <v>0</v>
      </c>
      <c r="N471" s="305"/>
      <c r="O471" s="382" t="str">
        <f>O457</f>
        <v xml:space="preserve"> </v>
      </c>
      <c r="P471" s="383"/>
      <c r="Q471" s="305" t="e">
        <f t="shared" ref="Q471:Q480" si="53">Q506+Q541</f>
        <v>#VALUE!</v>
      </c>
      <c r="R471" s="305"/>
      <c r="S471" s="382" t="str">
        <f>S457</f>
        <v xml:space="preserve"> </v>
      </c>
      <c r="T471" s="383"/>
      <c r="U471" s="305" t="e">
        <f t="shared" ref="U471:U480" si="54">U506+U541</f>
        <v>#VALUE!</v>
      </c>
      <c r="V471" s="285"/>
      <c r="W471" s="286"/>
      <c r="X471" s="286"/>
      <c r="Y471" s="286"/>
      <c r="Z471" s="285"/>
      <c r="AA471" s="285"/>
      <c r="AB471" s="285"/>
      <c r="AC471" s="285"/>
      <c r="AD471" s="285"/>
      <c r="AE471" s="285"/>
      <c r="AF471" s="285"/>
      <c r="AG471" s="285"/>
      <c r="AH471" s="285"/>
      <c r="AI471" s="285"/>
      <c r="AJ471" s="285"/>
      <c r="AK471" s="285"/>
      <c r="AL471" s="285"/>
      <c r="AM471" s="285"/>
      <c r="AN471" s="285"/>
      <c r="AO471" s="285"/>
      <c r="AP471" s="285"/>
    </row>
    <row r="472" spans="1:44" hidden="1">
      <c r="A472" s="337" t="s">
        <v>171</v>
      </c>
      <c r="B472" s="337"/>
      <c r="C472" s="368">
        <v>0</v>
      </c>
      <c r="D472" s="382">
        <v>174.48</v>
      </c>
      <c r="E472" s="383"/>
      <c r="F472" s="305">
        <v>0</v>
      </c>
      <c r="G472" s="382">
        <v>178.68</v>
      </c>
      <c r="H472" s="383"/>
      <c r="I472" s="305">
        <v>0</v>
      </c>
      <c r="J472" s="305"/>
      <c r="K472" s="382">
        <f>K458</f>
        <v>174.48</v>
      </c>
      <c r="L472" s="383"/>
      <c r="M472" s="305">
        <f t="shared" si="52"/>
        <v>0</v>
      </c>
      <c r="N472" s="305"/>
      <c r="O472" s="382" t="str">
        <f>O458</f>
        <v xml:space="preserve"> </v>
      </c>
      <c r="P472" s="383"/>
      <c r="Q472" s="305" t="e">
        <f t="shared" si="53"/>
        <v>#VALUE!</v>
      </c>
      <c r="R472" s="305"/>
      <c r="S472" s="382" t="str">
        <f>S458</f>
        <v xml:space="preserve"> </v>
      </c>
      <c r="T472" s="383"/>
      <c r="U472" s="305" t="e">
        <f t="shared" si="54"/>
        <v>#VALUE!</v>
      </c>
      <c r="V472" s="285"/>
      <c r="W472" s="286"/>
      <c r="X472" s="351"/>
      <c r="Y472" s="286"/>
      <c r="Z472" s="285"/>
      <c r="AA472" s="285"/>
      <c r="AB472" s="285"/>
      <c r="AC472" s="285"/>
      <c r="AD472" s="285"/>
      <c r="AE472" s="285"/>
      <c r="AF472" s="285"/>
      <c r="AG472" s="285"/>
      <c r="AH472" s="285"/>
      <c r="AI472" s="285"/>
      <c r="AJ472" s="285"/>
      <c r="AK472" s="285"/>
      <c r="AL472" s="285"/>
      <c r="AM472" s="285"/>
      <c r="AN472" s="285"/>
      <c r="AO472" s="285"/>
      <c r="AP472" s="285"/>
    </row>
    <row r="473" spans="1:44" hidden="1">
      <c r="A473" s="337" t="s">
        <v>187</v>
      </c>
      <c r="B473" s="337"/>
      <c r="C473" s="368">
        <v>0</v>
      </c>
      <c r="D473" s="382">
        <v>12.24</v>
      </c>
      <c r="E473" s="383"/>
      <c r="F473" s="305">
        <v>0</v>
      </c>
      <c r="G473" s="382">
        <v>12.48</v>
      </c>
      <c r="H473" s="383"/>
      <c r="I473" s="305">
        <v>0</v>
      </c>
      <c r="J473" s="305"/>
      <c r="K473" s="382">
        <f>K459</f>
        <v>12.24</v>
      </c>
      <c r="L473" s="383"/>
      <c r="M473" s="305">
        <f t="shared" si="52"/>
        <v>0</v>
      </c>
      <c r="N473" s="305"/>
      <c r="O473" s="382" t="str">
        <f>O459</f>
        <v xml:space="preserve"> </v>
      </c>
      <c r="P473" s="383"/>
      <c r="Q473" s="305" t="e">
        <f t="shared" si="53"/>
        <v>#VALUE!</v>
      </c>
      <c r="R473" s="305"/>
      <c r="S473" s="382" t="str">
        <f>S459</f>
        <v xml:space="preserve"> </v>
      </c>
      <c r="T473" s="383"/>
      <c r="U473" s="305" t="e">
        <f t="shared" si="54"/>
        <v>#VALUE!</v>
      </c>
      <c r="V473" s="285"/>
      <c r="W473" s="286"/>
      <c r="X473" s="286"/>
      <c r="Y473" s="286"/>
      <c r="Z473" s="285"/>
      <c r="AA473" s="285"/>
      <c r="AB473" s="285"/>
      <c r="AC473" s="285"/>
      <c r="AD473" s="285"/>
      <c r="AE473" s="285"/>
      <c r="AF473" s="285"/>
      <c r="AG473" s="285"/>
      <c r="AH473" s="285"/>
      <c r="AI473" s="285"/>
      <c r="AJ473" s="285"/>
      <c r="AK473" s="285"/>
      <c r="AL473" s="285"/>
      <c r="AM473" s="285"/>
      <c r="AN473" s="285"/>
      <c r="AO473" s="285"/>
      <c r="AP473" s="285"/>
    </row>
    <row r="474" spans="1:44" hidden="1">
      <c r="A474" s="337" t="s">
        <v>188</v>
      </c>
      <c r="B474" s="337"/>
      <c r="C474" s="368">
        <v>0</v>
      </c>
      <c r="D474" s="382">
        <v>3.7</v>
      </c>
      <c r="E474" s="369"/>
      <c r="F474" s="305">
        <v>0</v>
      </c>
      <c r="G474" s="382">
        <v>3.8</v>
      </c>
      <c r="H474" s="369"/>
      <c r="I474" s="305">
        <v>0</v>
      </c>
      <c r="J474" s="305"/>
      <c r="K474" s="382" t="e">
        <f>K462</f>
        <v>#REF!</v>
      </c>
      <c r="L474" s="369"/>
      <c r="M474" s="305" t="e">
        <f t="shared" si="52"/>
        <v>#REF!</v>
      </c>
      <c r="N474" s="305"/>
      <c r="O474" s="382" t="e">
        <f>O462</f>
        <v>#DIV/0!</v>
      </c>
      <c r="P474" s="369"/>
      <c r="Q474" s="305" t="e">
        <f t="shared" si="53"/>
        <v>#DIV/0!</v>
      </c>
      <c r="R474" s="305"/>
      <c r="S474" s="382" t="e">
        <f>S462</f>
        <v>#DIV/0!</v>
      </c>
      <c r="T474" s="369"/>
      <c r="U474" s="305" t="e">
        <f t="shared" si="54"/>
        <v>#DIV/0!</v>
      </c>
      <c r="V474" s="285"/>
      <c r="W474" s="286"/>
      <c r="X474" s="286"/>
      <c r="Y474" s="286"/>
      <c r="Z474" s="285"/>
      <c r="AA474" s="285"/>
      <c r="AB474" s="285"/>
      <c r="AC474" s="285"/>
      <c r="AD474" s="285"/>
      <c r="AE474" s="285"/>
      <c r="AF474" s="285"/>
      <c r="AG474" s="285"/>
      <c r="AH474" s="285"/>
      <c r="AI474" s="285"/>
      <c r="AJ474" s="285"/>
      <c r="AK474" s="285"/>
      <c r="AL474" s="285"/>
      <c r="AM474" s="285"/>
      <c r="AN474" s="285"/>
      <c r="AO474" s="285"/>
      <c r="AP474" s="285"/>
    </row>
    <row r="475" spans="1:44" hidden="1">
      <c r="A475" s="337" t="s">
        <v>189</v>
      </c>
      <c r="B475" s="337"/>
      <c r="C475" s="368">
        <v>0</v>
      </c>
      <c r="D475" s="384">
        <v>10.628</v>
      </c>
      <c r="E475" s="369" t="s">
        <v>144</v>
      </c>
      <c r="F475" s="305">
        <v>0</v>
      </c>
      <c r="G475" s="384">
        <v>10.878</v>
      </c>
      <c r="H475" s="369" t="s">
        <v>144</v>
      </c>
      <c r="I475" s="305">
        <v>0</v>
      </c>
      <c r="J475" s="305"/>
      <c r="K475" s="384" t="e">
        <f>K463</f>
        <v>#REF!</v>
      </c>
      <c r="L475" s="369" t="s">
        <v>144</v>
      </c>
      <c r="M475" s="305" t="e">
        <f t="shared" si="52"/>
        <v>#REF!</v>
      </c>
      <c r="N475" s="305"/>
      <c r="O475" s="384" t="e">
        <f>O463</f>
        <v>#DIV/0!</v>
      </c>
      <c r="P475" s="369" t="s">
        <v>144</v>
      </c>
      <c r="Q475" s="305" t="e">
        <f t="shared" si="53"/>
        <v>#DIV/0!</v>
      </c>
      <c r="R475" s="305"/>
      <c r="S475" s="384" t="e">
        <f>S463</f>
        <v>#DIV/0!</v>
      </c>
      <c r="T475" s="369" t="s">
        <v>144</v>
      </c>
      <c r="U475" s="305" t="e">
        <f t="shared" si="54"/>
        <v>#DIV/0!</v>
      </c>
      <c r="V475" s="285"/>
      <c r="W475" s="286"/>
      <c r="X475" s="286"/>
      <c r="Y475" s="286"/>
      <c r="Z475" s="285"/>
      <c r="AA475" s="285"/>
      <c r="AB475" s="285"/>
      <c r="AC475" s="285"/>
      <c r="AD475" s="285"/>
      <c r="AE475" s="285"/>
      <c r="AF475" s="285"/>
      <c r="AG475" s="285"/>
      <c r="AH475" s="285"/>
      <c r="AI475" s="285"/>
      <c r="AJ475" s="285"/>
      <c r="AK475" s="285"/>
      <c r="AL475" s="285"/>
      <c r="AM475" s="285"/>
      <c r="AN475" s="285"/>
      <c r="AO475" s="285"/>
      <c r="AP475" s="285"/>
    </row>
    <row r="476" spans="1:44" hidden="1">
      <c r="A476" s="337" t="s">
        <v>177</v>
      </c>
      <c r="B476" s="337"/>
      <c r="C476" s="368">
        <v>0</v>
      </c>
      <c r="D476" s="384">
        <v>7.3410000000000002</v>
      </c>
      <c r="E476" s="369" t="s">
        <v>144</v>
      </c>
      <c r="F476" s="305">
        <v>0</v>
      </c>
      <c r="G476" s="384">
        <v>7.5140000000000002</v>
      </c>
      <c r="H476" s="369" t="s">
        <v>144</v>
      </c>
      <c r="I476" s="305">
        <v>0</v>
      </c>
      <c r="J476" s="305"/>
      <c r="K476" s="384" t="e">
        <f>K464</f>
        <v>#REF!</v>
      </c>
      <c r="L476" s="369" t="s">
        <v>144</v>
      </c>
      <c r="M476" s="305" t="e">
        <f t="shared" si="52"/>
        <v>#REF!</v>
      </c>
      <c r="N476" s="305"/>
      <c r="O476" s="384" t="e">
        <f>O464</f>
        <v>#DIV/0!</v>
      </c>
      <c r="P476" s="369" t="s">
        <v>144</v>
      </c>
      <c r="Q476" s="305" t="e">
        <f t="shared" si="53"/>
        <v>#DIV/0!</v>
      </c>
      <c r="R476" s="305"/>
      <c r="S476" s="384" t="e">
        <f>S464</f>
        <v>#DIV/0!</v>
      </c>
      <c r="T476" s="369" t="s">
        <v>144</v>
      </c>
      <c r="U476" s="305" t="e">
        <f t="shared" si="54"/>
        <v>#DIV/0!</v>
      </c>
      <c r="V476" s="285"/>
      <c r="W476" s="286"/>
      <c r="X476" s="286"/>
      <c r="Y476" s="286"/>
      <c r="Z476" s="285"/>
      <c r="AA476" s="285"/>
      <c r="AB476" s="285"/>
      <c r="AC476" s="285"/>
      <c r="AD476" s="285"/>
      <c r="AE476" s="285"/>
      <c r="AF476" s="285"/>
      <c r="AG476" s="285"/>
      <c r="AH476" s="285"/>
      <c r="AI476" s="285"/>
      <c r="AJ476" s="285"/>
      <c r="AK476" s="285"/>
      <c r="AL476" s="285"/>
      <c r="AM476" s="285"/>
      <c r="AN476" s="285"/>
      <c r="AO476" s="285"/>
      <c r="AP476" s="285"/>
    </row>
    <row r="477" spans="1:44" hidden="1">
      <c r="A477" s="337" t="s">
        <v>178</v>
      </c>
      <c r="B477" s="337"/>
      <c r="C477" s="368">
        <v>0</v>
      </c>
      <c r="D477" s="384">
        <v>6.3240000000000007</v>
      </c>
      <c r="E477" s="369" t="s">
        <v>144</v>
      </c>
      <c r="F477" s="305">
        <v>0</v>
      </c>
      <c r="G477" s="384">
        <v>6.4720000000000004</v>
      </c>
      <c r="H477" s="369" t="s">
        <v>144</v>
      </c>
      <c r="I477" s="305">
        <v>0</v>
      </c>
      <c r="J477" s="305"/>
      <c r="K477" s="384" t="e">
        <f>K465</f>
        <v>#REF!</v>
      </c>
      <c r="L477" s="369" t="s">
        <v>144</v>
      </c>
      <c r="M477" s="305" t="e">
        <f t="shared" si="52"/>
        <v>#REF!</v>
      </c>
      <c r="N477" s="305"/>
      <c r="O477" s="384" t="e">
        <f>O465</f>
        <v>#DIV/0!</v>
      </c>
      <c r="P477" s="369" t="s">
        <v>144</v>
      </c>
      <c r="Q477" s="305" t="e">
        <f t="shared" si="53"/>
        <v>#DIV/0!</v>
      </c>
      <c r="R477" s="305"/>
      <c r="S477" s="384" t="e">
        <f>S465</f>
        <v>#DIV/0!</v>
      </c>
      <c r="T477" s="369" t="s">
        <v>144</v>
      </c>
      <c r="U477" s="305" t="e">
        <f t="shared" si="54"/>
        <v>#DIV/0!</v>
      </c>
      <c r="V477" s="285"/>
      <c r="W477" s="286"/>
      <c r="X477" s="286"/>
      <c r="Y477" s="286"/>
      <c r="Z477" s="285"/>
      <c r="AA477" s="285"/>
      <c r="AB477" s="285"/>
      <c r="AC477" s="285"/>
      <c r="AD477" s="285"/>
      <c r="AE477" s="285"/>
      <c r="AF477" s="285"/>
      <c r="AG477" s="285"/>
      <c r="AH477" s="285"/>
      <c r="AI477" s="285"/>
      <c r="AJ477" s="285"/>
      <c r="AK477" s="285"/>
      <c r="AL477" s="285"/>
      <c r="AM477" s="285"/>
      <c r="AN477" s="285"/>
      <c r="AO477" s="285"/>
      <c r="AP477" s="285"/>
    </row>
    <row r="478" spans="1:44" hidden="1">
      <c r="A478" s="337" t="s">
        <v>179</v>
      </c>
      <c r="B478" s="337"/>
      <c r="C478" s="368">
        <v>0</v>
      </c>
      <c r="D478" s="385">
        <v>57</v>
      </c>
      <c r="E478" s="369" t="s">
        <v>144</v>
      </c>
      <c r="F478" s="305">
        <v>0</v>
      </c>
      <c r="G478" s="385">
        <v>58</v>
      </c>
      <c r="H478" s="369" t="s">
        <v>144</v>
      </c>
      <c r="I478" s="305">
        <v>0</v>
      </c>
      <c r="J478" s="305"/>
      <c r="K478" s="385" t="str">
        <f>K466</f>
        <v xml:space="preserve"> </v>
      </c>
      <c r="L478" s="369" t="s">
        <v>144</v>
      </c>
      <c r="M478" s="305" t="e">
        <f t="shared" si="52"/>
        <v>#VALUE!</v>
      </c>
      <c r="N478" s="305"/>
      <c r="O478" s="385" t="e">
        <f>O466</f>
        <v>#DIV/0!</v>
      </c>
      <c r="P478" s="369" t="s">
        <v>144</v>
      </c>
      <c r="Q478" s="305" t="e">
        <f t="shared" si="53"/>
        <v>#DIV/0!</v>
      </c>
      <c r="R478" s="305"/>
      <c r="S478" s="385" t="e">
        <f>S466</f>
        <v>#DIV/0!</v>
      </c>
      <c r="T478" s="369" t="s">
        <v>144</v>
      </c>
      <c r="U478" s="305" t="e">
        <f t="shared" si="54"/>
        <v>#DIV/0!</v>
      </c>
      <c r="V478" s="285"/>
      <c r="W478" s="286"/>
      <c r="X478" s="286"/>
      <c r="Y478" s="286"/>
      <c r="Z478" s="285"/>
      <c r="AA478" s="285"/>
      <c r="AB478" s="285"/>
      <c r="AC478" s="285"/>
      <c r="AD478" s="285"/>
      <c r="AE478" s="285"/>
      <c r="AF478" s="285"/>
      <c r="AG478" s="285"/>
      <c r="AH478" s="285"/>
      <c r="AI478" s="285"/>
      <c r="AJ478" s="285"/>
      <c r="AK478" s="285"/>
      <c r="AL478" s="285"/>
      <c r="AM478" s="285"/>
      <c r="AN478" s="285"/>
      <c r="AO478" s="285"/>
      <c r="AP478" s="285"/>
    </row>
    <row r="479" spans="1:44" hidden="1">
      <c r="A479" s="337" t="s">
        <v>190</v>
      </c>
      <c r="B479" s="337"/>
      <c r="C479" s="368">
        <v>0</v>
      </c>
      <c r="D479" s="386">
        <v>60</v>
      </c>
      <c r="E479" s="369"/>
      <c r="F479" s="305">
        <v>0</v>
      </c>
      <c r="G479" s="386">
        <v>60</v>
      </c>
      <c r="H479" s="369"/>
      <c r="I479" s="305">
        <v>0</v>
      </c>
      <c r="J479" s="305"/>
      <c r="K479" s="386" t="str">
        <f>$K$198</f>
        <v xml:space="preserve"> </v>
      </c>
      <c r="L479" s="369"/>
      <c r="M479" s="305" t="e">
        <f t="shared" si="52"/>
        <v>#VALUE!</v>
      </c>
      <c r="N479" s="305"/>
      <c r="O479" s="386" t="e">
        <f>$O$198</f>
        <v>#DIV/0!</v>
      </c>
      <c r="P479" s="369"/>
      <c r="Q479" s="305" t="e">
        <f t="shared" si="53"/>
        <v>#DIV/0!</v>
      </c>
      <c r="R479" s="305"/>
      <c r="S479" s="386" t="e">
        <f>$S$198</f>
        <v>#DIV/0!</v>
      </c>
      <c r="T479" s="369"/>
      <c r="U479" s="305" t="e">
        <f t="shared" si="54"/>
        <v>#DIV/0!</v>
      </c>
      <c r="V479" s="285"/>
      <c r="W479" s="286"/>
      <c r="X479" s="286"/>
      <c r="Y479" s="286"/>
      <c r="Z479" s="285"/>
      <c r="AA479" s="285"/>
      <c r="AB479" s="285"/>
      <c r="AC479" s="285"/>
      <c r="AD479" s="285"/>
      <c r="AE479" s="285"/>
      <c r="AF479" s="285"/>
      <c r="AG479" s="285"/>
      <c r="AH479" s="285"/>
      <c r="AI479" s="285"/>
      <c r="AJ479" s="285"/>
      <c r="AK479" s="285"/>
      <c r="AL479" s="285"/>
      <c r="AM479" s="285"/>
      <c r="AN479" s="285"/>
      <c r="AO479" s="285"/>
      <c r="AP479" s="285"/>
    </row>
    <row r="480" spans="1:44" hidden="1">
      <c r="A480" s="337" t="s">
        <v>191</v>
      </c>
      <c r="B480" s="337"/>
      <c r="C480" s="368">
        <v>0</v>
      </c>
      <c r="D480" s="387">
        <v>-30</v>
      </c>
      <c r="E480" s="369" t="s">
        <v>144</v>
      </c>
      <c r="F480" s="305">
        <v>0</v>
      </c>
      <c r="G480" s="387">
        <v>-30</v>
      </c>
      <c r="H480" s="369" t="s">
        <v>144</v>
      </c>
      <c r="I480" s="305">
        <v>0</v>
      </c>
      <c r="J480" s="305"/>
      <c r="K480" s="387">
        <f>$K$199</f>
        <v>-30</v>
      </c>
      <c r="L480" s="369" t="s">
        <v>144</v>
      </c>
      <c r="M480" s="305">
        <f t="shared" si="52"/>
        <v>0</v>
      </c>
      <c r="N480" s="305"/>
      <c r="O480" s="387" t="str">
        <f>$O$199</f>
        <v xml:space="preserve"> </v>
      </c>
      <c r="P480" s="369" t="s">
        <v>144</v>
      </c>
      <c r="Q480" s="305" t="e">
        <f t="shared" si="53"/>
        <v>#VALUE!</v>
      </c>
      <c r="R480" s="305"/>
      <c r="S480" s="387" t="str">
        <f>$S$199</f>
        <v xml:space="preserve"> </v>
      </c>
      <c r="T480" s="369" t="s">
        <v>144</v>
      </c>
      <c r="U480" s="305" t="e">
        <f t="shared" si="54"/>
        <v>#VALUE!</v>
      </c>
      <c r="V480" s="285"/>
      <c r="W480" s="286"/>
      <c r="X480" s="286"/>
      <c r="Y480" s="286"/>
      <c r="Z480" s="285"/>
      <c r="AA480" s="285"/>
      <c r="AB480" s="285"/>
      <c r="AC480" s="285"/>
      <c r="AD480" s="285"/>
      <c r="AE480" s="285"/>
      <c r="AF480" s="285"/>
      <c r="AG480" s="285"/>
      <c r="AH480" s="285"/>
      <c r="AI480" s="285"/>
      <c r="AJ480" s="285"/>
      <c r="AK480" s="285"/>
      <c r="AL480" s="285"/>
      <c r="AM480" s="285"/>
      <c r="AN480" s="285"/>
      <c r="AO480" s="285"/>
      <c r="AP480" s="285"/>
    </row>
    <row r="481" spans="1:44" s="120" customFormat="1" hidden="1">
      <c r="A481" s="119" t="s">
        <v>180</v>
      </c>
      <c r="C481" s="121">
        <v>0</v>
      </c>
      <c r="D481" s="118">
        <v>0</v>
      </c>
      <c r="E481" s="122"/>
      <c r="F481" s="123"/>
      <c r="G481" s="314">
        <v>0</v>
      </c>
      <c r="H481" s="377" t="s">
        <v>144</v>
      </c>
      <c r="I481" s="123">
        <v>0</v>
      </c>
      <c r="J481" s="123"/>
      <c r="K481" s="314" t="str">
        <f>K183</f>
        <v xml:space="preserve"> </v>
      </c>
      <c r="L481" s="377" t="s">
        <v>144</v>
      </c>
      <c r="M481" s="123" t="e">
        <f>M522+M562</f>
        <v>#VALUE!</v>
      </c>
      <c r="N481" s="123"/>
      <c r="O481" s="314" t="str">
        <f>O183</f>
        <v xml:space="preserve"> </v>
      </c>
      <c r="P481" s="377" t="s">
        <v>144</v>
      </c>
      <c r="Q481" s="123" t="e">
        <f>Q522+Q562</f>
        <v>#VALUE!</v>
      </c>
      <c r="R481" s="123"/>
      <c r="S481" s="314">
        <f>S183</f>
        <v>0</v>
      </c>
      <c r="T481" s="377" t="s">
        <v>144</v>
      </c>
      <c r="U481" s="123" t="e">
        <f>U522+U562</f>
        <v>#VALUE!</v>
      </c>
      <c r="V481" s="122"/>
      <c r="W481" s="311"/>
      <c r="X481" s="122"/>
      <c r="Y481" s="122"/>
      <c r="Z481" s="317"/>
      <c r="AA481" s="318"/>
      <c r="AF481" s="122"/>
      <c r="AG481" s="122"/>
      <c r="AH481" s="122"/>
      <c r="AI481" s="122"/>
      <c r="AJ481" s="122"/>
      <c r="AK481" s="122"/>
      <c r="AL481" s="122"/>
      <c r="AM481" s="122"/>
      <c r="AN481" s="122"/>
      <c r="AO481" s="122"/>
      <c r="AP481" s="122"/>
      <c r="AR481" s="124"/>
    </row>
    <row r="482" spans="1:44" s="120" customFormat="1" hidden="1">
      <c r="A482" s="119" t="s">
        <v>181</v>
      </c>
      <c r="C482" s="121">
        <v>0</v>
      </c>
      <c r="D482" s="118">
        <v>0</v>
      </c>
      <c r="E482" s="122"/>
      <c r="F482" s="123"/>
      <c r="G482" s="314">
        <v>0</v>
      </c>
      <c r="H482" s="377" t="s">
        <v>144</v>
      </c>
      <c r="I482" s="123">
        <v>0</v>
      </c>
      <c r="J482" s="123"/>
      <c r="K482" s="314" t="str">
        <f>K184</f>
        <v xml:space="preserve"> </v>
      </c>
      <c r="L482" s="377" t="s">
        <v>144</v>
      </c>
      <c r="M482" s="123">
        <f>M523+M563</f>
        <v>0</v>
      </c>
      <c r="N482" s="123"/>
      <c r="O482" s="314" t="str">
        <f>O184</f>
        <v xml:space="preserve"> </v>
      </c>
      <c r="P482" s="377" t="s">
        <v>144</v>
      </c>
      <c r="Q482" s="123">
        <f>Q523+Q563</f>
        <v>0</v>
      </c>
      <c r="R482" s="123"/>
      <c r="S482" s="314">
        <f>S184</f>
        <v>0</v>
      </c>
      <c r="T482" s="377" t="s">
        <v>144</v>
      </c>
      <c r="U482" s="123">
        <f>U523+U563</f>
        <v>0</v>
      </c>
      <c r="V482" s="122"/>
      <c r="W482" s="311"/>
      <c r="X482" s="122"/>
      <c r="Y482" s="122"/>
      <c r="Z482" s="317"/>
      <c r="AA482" s="318"/>
      <c r="AF482" s="122"/>
      <c r="AG482" s="122"/>
      <c r="AH482" s="122"/>
      <c r="AI482" s="122"/>
      <c r="AJ482" s="122"/>
      <c r="AK482" s="122"/>
      <c r="AL482" s="122"/>
      <c r="AM482" s="122"/>
      <c r="AN482" s="122"/>
      <c r="AO482" s="122"/>
      <c r="AP482" s="122"/>
      <c r="AR482" s="124"/>
    </row>
    <row r="483" spans="1:44" s="120" customFormat="1" hidden="1">
      <c r="A483" s="119" t="s">
        <v>182</v>
      </c>
      <c r="C483" s="121">
        <v>0</v>
      </c>
      <c r="D483" s="118">
        <v>0</v>
      </c>
      <c r="E483" s="122"/>
      <c r="F483" s="123"/>
      <c r="G483" s="314">
        <v>0</v>
      </c>
      <c r="H483" s="377" t="s">
        <v>144</v>
      </c>
      <c r="I483" s="123">
        <v>0</v>
      </c>
      <c r="J483" s="123"/>
      <c r="K483" s="314" t="str">
        <f>K185</f>
        <v xml:space="preserve"> </v>
      </c>
      <c r="L483" s="377" t="s">
        <v>144</v>
      </c>
      <c r="M483" s="123">
        <f>M524+M564</f>
        <v>0</v>
      </c>
      <c r="N483" s="123"/>
      <c r="O483" s="314" t="str">
        <f>O185</f>
        <v xml:space="preserve"> </v>
      </c>
      <c r="P483" s="377" t="s">
        <v>144</v>
      </c>
      <c r="Q483" s="123">
        <f>Q524+Q564</f>
        <v>0</v>
      </c>
      <c r="R483" s="123"/>
      <c r="S483" s="314">
        <f>S185</f>
        <v>0</v>
      </c>
      <c r="T483" s="377" t="s">
        <v>144</v>
      </c>
      <c r="U483" s="123">
        <f>U524+U564</f>
        <v>0</v>
      </c>
      <c r="V483" s="122"/>
      <c r="W483" s="311"/>
      <c r="X483" s="122"/>
      <c r="Y483" s="122"/>
      <c r="Z483" s="317"/>
      <c r="AA483" s="318"/>
      <c r="AF483" s="122"/>
      <c r="AG483" s="122"/>
      <c r="AH483" s="122"/>
      <c r="AI483" s="122"/>
      <c r="AJ483" s="122"/>
      <c r="AK483" s="122"/>
      <c r="AL483" s="122"/>
      <c r="AM483" s="122"/>
      <c r="AN483" s="122"/>
      <c r="AO483" s="122"/>
      <c r="AP483" s="122"/>
      <c r="AR483" s="124"/>
    </row>
    <row r="484" spans="1:44" hidden="1">
      <c r="A484" s="337" t="s">
        <v>157</v>
      </c>
      <c r="B484" s="337"/>
      <c r="C484" s="368">
        <v>290766</v>
      </c>
      <c r="D484" s="404"/>
      <c r="E484" s="369"/>
      <c r="F484" s="305">
        <v>105817</v>
      </c>
      <c r="G484" s="305"/>
      <c r="H484" s="369"/>
      <c r="I484" s="305">
        <v>108284</v>
      </c>
      <c r="J484" s="305"/>
      <c r="K484" s="305"/>
      <c r="L484" s="369"/>
      <c r="M484" s="305" t="e">
        <f t="shared" ref="M484" si="55">M519+M554</f>
        <v>#REF!</v>
      </c>
      <c r="N484" s="305"/>
      <c r="O484" s="305"/>
      <c r="P484" s="369"/>
      <c r="Q484" s="305" t="e">
        <f t="shared" ref="Q484" si="56">Q519+Q554</f>
        <v>#VALUE!</v>
      </c>
      <c r="R484" s="305"/>
      <c r="S484" s="305"/>
      <c r="T484" s="369"/>
      <c r="U484" s="305" t="e">
        <f t="shared" ref="U484" si="57">U519+U554</f>
        <v>#VALUE!</v>
      </c>
      <c r="V484" s="285"/>
      <c r="W484" s="286"/>
      <c r="X484" s="286"/>
      <c r="Y484" s="286"/>
      <c r="Z484" s="285"/>
      <c r="AA484" s="285"/>
      <c r="AB484" s="285"/>
      <c r="AC484" s="285"/>
      <c r="AD484" s="285"/>
      <c r="AE484" s="285"/>
      <c r="AF484" s="285"/>
      <c r="AG484" s="285"/>
      <c r="AH484" s="285"/>
      <c r="AI484" s="285"/>
      <c r="AJ484" s="285"/>
      <c r="AK484" s="285"/>
      <c r="AL484" s="285"/>
      <c r="AM484" s="285"/>
      <c r="AN484" s="285"/>
      <c r="AO484" s="285"/>
      <c r="AP484" s="285"/>
    </row>
    <row r="485" spans="1:44" hidden="1">
      <c r="A485" s="337" t="s">
        <v>128</v>
      </c>
      <c r="B485" s="337"/>
      <c r="C485" s="390">
        <v>1983.5291043492841</v>
      </c>
      <c r="D485" s="325"/>
      <c r="E485" s="325"/>
      <c r="F485" s="391">
        <v>790.20164473136481</v>
      </c>
      <c r="G485" s="325"/>
      <c r="H485" s="325"/>
      <c r="I485" s="391">
        <v>790.20164473136481</v>
      </c>
      <c r="J485" s="370"/>
      <c r="K485" s="325"/>
      <c r="L485" s="325"/>
      <c r="M485" s="391" t="e">
        <f>M204/I204*I485</f>
        <v>#DIV/0!</v>
      </c>
      <c r="N485" s="370"/>
      <c r="O485" s="325"/>
      <c r="P485" s="325"/>
      <c r="Q485" s="391" t="e">
        <f>Q204/I204*I485</f>
        <v>#DIV/0!</v>
      </c>
      <c r="R485" s="370"/>
      <c r="S485" s="325"/>
      <c r="T485" s="325"/>
      <c r="U485" s="391" t="e">
        <f>U204/I204*I485</f>
        <v>#DIV/0!</v>
      </c>
      <c r="V485" s="341"/>
      <c r="W485" s="141"/>
      <c r="X485" s="286"/>
      <c r="Y485" s="286"/>
      <c r="Z485" s="285"/>
      <c r="AA485" s="285"/>
      <c r="AB485" s="285"/>
      <c r="AC485" s="285"/>
      <c r="AD485" s="285"/>
      <c r="AE485" s="285"/>
      <c r="AF485" s="285"/>
      <c r="AG485" s="285"/>
      <c r="AH485" s="285"/>
      <c r="AI485" s="285"/>
      <c r="AJ485" s="285"/>
      <c r="AK485" s="285"/>
      <c r="AL485" s="285"/>
      <c r="AM485" s="285"/>
      <c r="AN485" s="285"/>
      <c r="AO485" s="285"/>
      <c r="AP485" s="285"/>
    </row>
    <row r="486" spans="1:44" ht="16.5" hidden="1" thickBot="1">
      <c r="A486" s="337" t="s">
        <v>158</v>
      </c>
      <c r="B486" s="337"/>
      <c r="C486" s="359">
        <v>292749.52910434926</v>
      </c>
      <c r="D486" s="399"/>
      <c r="E486" s="393"/>
      <c r="F486" s="394">
        <v>106607.20164473137</v>
      </c>
      <c r="G486" s="399"/>
      <c r="H486" s="393"/>
      <c r="I486" s="394">
        <v>109074.20164473137</v>
      </c>
      <c r="J486" s="370"/>
      <c r="K486" s="399"/>
      <c r="L486" s="393"/>
      <c r="M486" s="394" t="e">
        <f>M484+M485</f>
        <v>#REF!</v>
      </c>
      <c r="N486" s="394"/>
      <c r="O486" s="399"/>
      <c r="P486" s="393"/>
      <c r="Q486" s="394" t="e">
        <f>Q484+Q485</f>
        <v>#VALUE!</v>
      </c>
      <c r="R486" s="394"/>
      <c r="S486" s="399"/>
      <c r="T486" s="393"/>
      <c r="U486" s="394" t="e">
        <f>U484+U485</f>
        <v>#VALUE!</v>
      </c>
      <c r="V486" s="342"/>
      <c r="W486" s="343"/>
      <c r="X486" s="286"/>
      <c r="Y486" s="286"/>
      <c r="Z486" s="285"/>
      <c r="AA486" s="285"/>
      <c r="AB486" s="285"/>
      <c r="AC486" s="285"/>
      <c r="AD486" s="285"/>
      <c r="AE486" s="285"/>
      <c r="AF486" s="285"/>
      <c r="AG486" s="285"/>
      <c r="AH486" s="285"/>
      <c r="AI486" s="285"/>
      <c r="AJ486" s="285"/>
      <c r="AK486" s="285"/>
      <c r="AL486" s="285"/>
      <c r="AM486" s="285"/>
      <c r="AN486" s="285"/>
      <c r="AO486" s="285"/>
      <c r="AP486" s="285"/>
    </row>
    <row r="487" spans="1:44" hidden="1">
      <c r="A487" s="337"/>
      <c r="B487" s="337"/>
      <c r="C487" s="345"/>
      <c r="D487" s="386" t="s">
        <v>10</v>
      </c>
      <c r="E487" s="337"/>
      <c r="F487" s="305"/>
      <c r="G487" s="382" t="s">
        <v>10</v>
      </c>
      <c r="H487" s="337"/>
      <c r="I487" s="305" t="s">
        <v>10</v>
      </c>
      <c r="J487" s="305"/>
      <c r="K487" s="382" t="s">
        <v>10</v>
      </c>
      <c r="L487" s="337"/>
      <c r="M487" s="305" t="s">
        <v>10</v>
      </c>
      <c r="N487" s="305"/>
      <c r="O487" s="382" t="s">
        <v>10</v>
      </c>
      <c r="P487" s="337"/>
      <c r="Q487" s="305" t="s">
        <v>10</v>
      </c>
      <c r="R487" s="305"/>
      <c r="S487" s="382" t="s">
        <v>10</v>
      </c>
      <c r="T487" s="337"/>
      <c r="U487" s="305" t="s">
        <v>10</v>
      </c>
      <c r="V487" s="285"/>
      <c r="W487" s="286"/>
      <c r="X487" s="286"/>
      <c r="Y487" s="286"/>
      <c r="Z487" s="285"/>
      <c r="AA487" s="285"/>
      <c r="AB487" s="285"/>
      <c r="AC487" s="285"/>
      <c r="AD487" s="285"/>
      <c r="AE487" s="285"/>
      <c r="AF487" s="285"/>
      <c r="AG487" s="285"/>
      <c r="AH487" s="285"/>
      <c r="AI487" s="285"/>
      <c r="AJ487" s="285"/>
      <c r="AK487" s="285"/>
      <c r="AL487" s="285"/>
      <c r="AM487" s="285"/>
      <c r="AN487" s="285"/>
      <c r="AO487" s="285"/>
      <c r="AP487" s="285"/>
    </row>
    <row r="488" spans="1:44" hidden="1">
      <c r="A488" s="344" t="s">
        <v>200</v>
      </c>
      <c r="B488" s="337"/>
      <c r="C488" s="337"/>
      <c r="D488" s="305"/>
      <c r="E488" s="337"/>
      <c r="F488" s="337"/>
      <c r="G488" s="305"/>
      <c r="H488" s="337"/>
      <c r="I488" s="337"/>
      <c r="J488" s="337"/>
      <c r="K488" s="305"/>
      <c r="L488" s="337"/>
      <c r="M488" s="337"/>
      <c r="N488" s="337"/>
      <c r="O488" s="305"/>
      <c r="P488" s="337"/>
      <c r="Q488" s="337"/>
      <c r="R488" s="337"/>
      <c r="S488" s="305"/>
      <c r="T488" s="337"/>
      <c r="U488" s="337"/>
      <c r="V488" s="285"/>
      <c r="W488" s="286"/>
      <c r="X488" s="286"/>
      <c r="Y488" s="286"/>
      <c r="Z488" s="285"/>
      <c r="AA488" s="285"/>
      <c r="AB488" s="285"/>
      <c r="AC488" s="285"/>
      <c r="AD488" s="285"/>
      <c r="AE488" s="285"/>
      <c r="AF488" s="285"/>
      <c r="AG488" s="285"/>
      <c r="AH488" s="285"/>
      <c r="AI488" s="285"/>
      <c r="AJ488" s="285"/>
      <c r="AK488" s="285"/>
      <c r="AL488" s="285"/>
      <c r="AM488" s="285"/>
      <c r="AN488" s="285"/>
      <c r="AO488" s="285"/>
      <c r="AP488" s="285"/>
    </row>
    <row r="489" spans="1:44" hidden="1">
      <c r="A489" s="337" t="s">
        <v>195</v>
      </c>
      <c r="B489" s="337"/>
      <c r="C489" s="337"/>
      <c r="D489" s="305"/>
      <c r="E489" s="337"/>
      <c r="F489" s="337"/>
      <c r="G489" s="305"/>
      <c r="H489" s="337"/>
      <c r="I489" s="337"/>
      <c r="J489" s="337"/>
      <c r="K489" s="305"/>
      <c r="L489" s="337"/>
      <c r="M489" s="337"/>
      <c r="N489" s="337"/>
      <c r="O489" s="305"/>
      <c r="P489" s="337"/>
      <c r="Q489" s="337"/>
      <c r="R489" s="337"/>
      <c r="S489" s="305"/>
      <c r="T489" s="337"/>
      <c r="U489" s="337"/>
      <c r="V489" s="285"/>
      <c r="W489" s="286"/>
      <c r="X489" s="286"/>
      <c r="Y489" s="286"/>
      <c r="Z489" s="285"/>
      <c r="AA489" s="285"/>
      <c r="AB489" s="285"/>
      <c r="AC489" s="285"/>
      <c r="AD489" s="285"/>
      <c r="AE489" s="285"/>
      <c r="AF489" s="285"/>
      <c r="AG489" s="285"/>
      <c r="AH489" s="285"/>
      <c r="AI489" s="285"/>
      <c r="AJ489" s="285"/>
      <c r="AK489" s="285"/>
      <c r="AL489" s="285"/>
      <c r="AM489" s="285"/>
      <c r="AN489" s="285"/>
      <c r="AO489" s="285"/>
      <c r="AP489" s="285"/>
    </row>
    <row r="490" spans="1:44" hidden="1">
      <c r="A490" s="337" t="s">
        <v>201</v>
      </c>
      <c r="B490" s="337"/>
      <c r="C490" s="337"/>
      <c r="D490" s="305"/>
      <c r="E490" s="337"/>
      <c r="F490" s="337"/>
      <c r="G490" s="305"/>
      <c r="H490" s="337"/>
      <c r="I490" s="337"/>
      <c r="J490" s="337"/>
      <c r="K490" s="305"/>
      <c r="L490" s="337"/>
      <c r="M490" s="337"/>
      <c r="N490" s="337"/>
      <c r="O490" s="305"/>
      <c r="P490" s="337"/>
      <c r="Q490" s="337"/>
      <c r="R490" s="337"/>
      <c r="S490" s="305"/>
      <c r="T490" s="337"/>
      <c r="U490" s="337"/>
      <c r="V490" s="285"/>
      <c r="W490" s="286"/>
      <c r="X490" s="286"/>
      <c r="Y490" s="286"/>
      <c r="Z490" s="285"/>
      <c r="AA490" s="285"/>
      <c r="AB490" s="285"/>
      <c r="AC490" s="285"/>
      <c r="AD490" s="285"/>
      <c r="AE490" s="285"/>
      <c r="AF490" s="285"/>
      <c r="AG490" s="285"/>
      <c r="AH490" s="285"/>
      <c r="AI490" s="285"/>
      <c r="AJ490" s="285"/>
      <c r="AK490" s="285"/>
      <c r="AL490" s="285"/>
      <c r="AM490" s="285"/>
      <c r="AN490" s="285"/>
      <c r="AO490" s="285"/>
      <c r="AP490" s="285"/>
    </row>
    <row r="491" spans="1:44" hidden="1">
      <c r="A491" s="337" t="s">
        <v>173</v>
      </c>
      <c r="B491" s="337"/>
      <c r="C491" s="368"/>
      <c r="D491" s="305"/>
      <c r="E491" s="337"/>
      <c r="F491" s="337"/>
      <c r="G491" s="305"/>
      <c r="H491" s="337"/>
      <c r="I491" s="337"/>
      <c r="J491" s="337"/>
      <c r="K491" s="305"/>
      <c r="L491" s="337"/>
      <c r="M491" s="337"/>
      <c r="N491" s="337"/>
      <c r="O491" s="305"/>
      <c r="P491" s="337"/>
      <c r="Q491" s="337"/>
      <c r="R491" s="337"/>
      <c r="S491" s="305"/>
      <c r="T491" s="337"/>
      <c r="U491" s="337"/>
      <c r="V491" s="285"/>
      <c r="W491" s="286"/>
      <c r="X491" s="286"/>
      <c r="Y491" s="286"/>
      <c r="Z491" s="285"/>
      <c r="AA491" s="285"/>
      <c r="AB491" s="285"/>
      <c r="AC491" s="285"/>
      <c r="AD491" s="285"/>
      <c r="AE491" s="285"/>
      <c r="AF491" s="285"/>
      <c r="AG491" s="285"/>
      <c r="AH491" s="285"/>
      <c r="AI491" s="285"/>
      <c r="AJ491" s="285"/>
      <c r="AK491" s="285"/>
      <c r="AL491" s="285"/>
      <c r="AM491" s="285"/>
      <c r="AN491" s="285"/>
      <c r="AO491" s="285"/>
      <c r="AP491" s="285"/>
    </row>
    <row r="492" spans="1:44" hidden="1">
      <c r="A492" s="337" t="s">
        <v>170</v>
      </c>
      <c r="B492" s="337"/>
      <c r="C492" s="368">
        <v>2</v>
      </c>
      <c r="D492" s="348">
        <v>117.12</v>
      </c>
      <c r="E492" s="369"/>
      <c r="F492" s="305">
        <v>234</v>
      </c>
      <c r="G492" s="348">
        <v>119.88</v>
      </c>
      <c r="H492" s="369"/>
      <c r="I492" s="305">
        <v>240</v>
      </c>
      <c r="J492" s="305"/>
      <c r="K492" s="348">
        <f>$K$169</f>
        <v>117.12</v>
      </c>
      <c r="L492" s="369"/>
      <c r="M492" s="305">
        <f>ROUND(K492*$C492,0)</f>
        <v>234</v>
      </c>
      <c r="N492" s="305"/>
      <c r="O492" s="348" t="str">
        <f>$O$169</f>
        <v xml:space="preserve"> </v>
      </c>
      <c r="P492" s="369"/>
      <c r="Q492" s="305" t="e">
        <f>ROUND(O492*$C492,0)</f>
        <v>#VALUE!</v>
      </c>
      <c r="R492" s="305"/>
      <c r="S492" s="348" t="str">
        <f>$S$169</f>
        <v xml:space="preserve"> </v>
      </c>
      <c r="T492" s="369"/>
      <c r="U492" s="305" t="e">
        <f>ROUND(S492*$C492,0)</f>
        <v>#VALUE!</v>
      </c>
      <c r="V492" s="285"/>
      <c r="W492" s="286"/>
      <c r="X492" s="286"/>
      <c r="Y492" s="286"/>
      <c r="Z492" s="285"/>
      <c r="AA492" s="285"/>
      <c r="AB492" s="285"/>
      <c r="AC492" s="285"/>
      <c r="AD492" s="285"/>
      <c r="AE492" s="285"/>
      <c r="AF492" s="285"/>
      <c r="AG492" s="285"/>
      <c r="AH492" s="285"/>
      <c r="AI492" s="285"/>
      <c r="AJ492" s="285"/>
      <c r="AK492" s="285"/>
      <c r="AL492" s="285"/>
      <c r="AM492" s="285"/>
      <c r="AN492" s="285"/>
      <c r="AO492" s="285"/>
      <c r="AP492" s="285"/>
    </row>
    <row r="493" spans="1:44" hidden="1">
      <c r="A493" s="337" t="s">
        <v>171</v>
      </c>
      <c r="B493" s="337"/>
      <c r="C493" s="368">
        <v>81.084931506849301</v>
      </c>
      <c r="D493" s="348">
        <v>174.48</v>
      </c>
      <c r="E493" s="371"/>
      <c r="F493" s="305">
        <v>14148</v>
      </c>
      <c r="G493" s="348">
        <v>178.68</v>
      </c>
      <c r="H493" s="371"/>
      <c r="I493" s="305">
        <v>14488</v>
      </c>
      <c r="J493" s="305"/>
      <c r="K493" s="348">
        <f>$K$170</f>
        <v>174.48</v>
      </c>
      <c r="L493" s="371"/>
      <c r="M493" s="305">
        <f>ROUND(K493*$C493,0)</f>
        <v>14148</v>
      </c>
      <c r="N493" s="305"/>
      <c r="O493" s="348" t="str">
        <f>$O$170</f>
        <v xml:space="preserve"> </v>
      </c>
      <c r="P493" s="371"/>
      <c r="Q493" s="305" t="e">
        <f>ROUND(O493*$C493,0)</f>
        <v>#VALUE!</v>
      </c>
      <c r="R493" s="305"/>
      <c r="S493" s="348" t="str">
        <f>$S$170</f>
        <v xml:space="preserve"> </v>
      </c>
      <c r="T493" s="371"/>
      <c r="U493" s="305" t="e">
        <f>ROUND(S493*$C493,0)</f>
        <v>#VALUE!</v>
      </c>
      <c r="V493" s="285"/>
      <c r="W493" s="286"/>
      <c r="X493" s="286"/>
      <c r="Y493" s="286"/>
      <c r="Z493" s="285"/>
      <c r="AA493" s="285"/>
      <c r="AB493" s="285"/>
      <c r="AC493" s="285"/>
      <c r="AD493" s="285"/>
      <c r="AE493" s="285"/>
      <c r="AF493" s="285"/>
      <c r="AG493" s="285"/>
      <c r="AH493" s="285"/>
      <c r="AI493" s="285"/>
      <c r="AJ493" s="285"/>
      <c r="AK493" s="285"/>
      <c r="AL493" s="285"/>
      <c r="AM493" s="285"/>
      <c r="AN493" s="285"/>
      <c r="AO493" s="285"/>
      <c r="AP493" s="285"/>
    </row>
    <row r="494" spans="1:44" hidden="1">
      <c r="A494" s="337" t="s">
        <v>172</v>
      </c>
      <c r="B494" s="337"/>
      <c r="C494" s="368">
        <v>2711.9452054794501</v>
      </c>
      <c r="D494" s="348">
        <v>12.24</v>
      </c>
      <c r="E494" s="371"/>
      <c r="F494" s="305">
        <v>33194</v>
      </c>
      <c r="G494" s="348">
        <v>12.48</v>
      </c>
      <c r="H494" s="371"/>
      <c r="I494" s="305">
        <v>33845</v>
      </c>
      <c r="J494" s="305"/>
      <c r="K494" s="348">
        <f>$K$171</f>
        <v>12.24</v>
      </c>
      <c r="L494" s="371"/>
      <c r="M494" s="305">
        <f>ROUND(K494*$C494,0)</f>
        <v>33194</v>
      </c>
      <c r="N494" s="305"/>
      <c r="O494" s="348" t="str">
        <f>$O$171</f>
        <v xml:space="preserve"> </v>
      </c>
      <c r="P494" s="371"/>
      <c r="Q494" s="305" t="e">
        <f>ROUND(O494*$C494,0)</f>
        <v>#VALUE!</v>
      </c>
      <c r="R494" s="305"/>
      <c r="S494" s="348" t="str">
        <f>$S$171</f>
        <v xml:space="preserve"> </v>
      </c>
      <c r="T494" s="371"/>
      <c r="U494" s="305" t="e">
        <f>ROUND(S494*$C494,0)</f>
        <v>#VALUE!</v>
      </c>
      <c r="V494" s="285"/>
      <c r="W494" s="286"/>
      <c r="X494" s="286"/>
      <c r="Y494" s="286"/>
      <c r="Z494" s="285"/>
      <c r="AA494" s="285"/>
      <c r="AB494" s="285"/>
      <c r="AC494" s="285"/>
      <c r="AD494" s="285"/>
      <c r="AE494" s="285"/>
      <c r="AF494" s="285"/>
      <c r="AG494" s="285"/>
      <c r="AH494" s="285"/>
      <c r="AI494" s="285"/>
      <c r="AJ494" s="285"/>
      <c r="AK494" s="285"/>
      <c r="AL494" s="285"/>
      <c r="AM494" s="285"/>
      <c r="AN494" s="285"/>
      <c r="AO494" s="285"/>
      <c r="AP494" s="285"/>
    </row>
    <row r="495" spans="1:44" hidden="1">
      <c r="A495" s="337" t="s">
        <v>174</v>
      </c>
      <c r="B495" s="337"/>
      <c r="C495" s="368">
        <v>83.084931506849301</v>
      </c>
      <c r="D495" s="348"/>
      <c r="E495" s="369"/>
      <c r="F495" s="305"/>
      <c r="G495" s="348"/>
      <c r="H495" s="369"/>
      <c r="I495" s="305"/>
      <c r="J495" s="305"/>
      <c r="K495" s="348"/>
      <c r="L495" s="369"/>
      <c r="M495" s="305"/>
      <c r="N495" s="305"/>
      <c r="O495" s="348"/>
      <c r="P495" s="369"/>
      <c r="Q495" s="305"/>
      <c r="R495" s="305"/>
      <c r="S495" s="348"/>
      <c r="T495" s="369"/>
      <c r="U495" s="305"/>
      <c r="V495" s="285"/>
      <c r="W495" s="286"/>
      <c r="X495" s="286"/>
      <c r="Y495" s="286"/>
      <c r="Z495" s="285"/>
      <c r="AA495" s="285"/>
      <c r="AB495" s="285"/>
      <c r="AC495" s="285"/>
      <c r="AD495" s="285"/>
      <c r="AE495" s="285"/>
      <c r="AF495" s="285"/>
      <c r="AG495" s="285"/>
      <c r="AH495" s="285"/>
      <c r="AI495" s="285"/>
      <c r="AJ495" s="285"/>
      <c r="AK495" s="285"/>
      <c r="AL495" s="285"/>
      <c r="AM495" s="285"/>
      <c r="AN495" s="285"/>
      <c r="AO495" s="285"/>
      <c r="AP495" s="285"/>
    </row>
    <row r="496" spans="1:44" hidden="1">
      <c r="A496" s="337" t="s">
        <v>202</v>
      </c>
      <c r="B496" s="337"/>
      <c r="C496" s="368">
        <v>967.71261904761934</v>
      </c>
      <c r="D496" s="348"/>
      <c r="E496" s="369"/>
      <c r="F496" s="305"/>
      <c r="G496" s="348"/>
      <c r="H496" s="369"/>
      <c r="I496" s="305"/>
      <c r="J496" s="305"/>
      <c r="K496" s="348"/>
      <c r="L496" s="369"/>
      <c r="M496" s="305"/>
      <c r="N496" s="305"/>
      <c r="O496" s="348"/>
      <c r="P496" s="369"/>
      <c r="Q496" s="305"/>
      <c r="R496" s="305"/>
      <c r="S496" s="348"/>
      <c r="T496" s="369"/>
      <c r="U496" s="305"/>
      <c r="V496" s="285"/>
      <c r="W496" s="286"/>
      <c r="X496" s="286"/>
      <c r="Y496" s="286"/>
      <c r="Z496" s="285"/>
      <c r="AA496" s="285"/>
      <c r="AB496" s="285"/>
      <c r="AC496" s="285"/>
      <c r="AD496" s="285"/>
      <c r="AE496" s="285"/>
      <c r="AF496" s="285"/>
      <c r="AG496" s="285"/>
      <c r="AH496" s="285"/>
      <c r="AI496" s="285"/>
      <c r="AJ496" s="285"/>
      <c r="AK496" s="285"/>
      <c r="AL496" s="285"/>
      <c r="AM496" s="285"/>
      <c r="AN496" s="285"/>
      <c r="AO496" s="285"/>
      <c r="AP496" s="285"/>
    </row>
    <row r="497" spans="1:44" hidden="1">
      <c r="A497" s="337" t="s">
        <v>175</v>
      </c>
      <c r="B497" s="337"/>
      <c r="C497" s="368">
        <v>7906.5367188213504</v>
      </c>
      <c r="D497" s="386">
        <v>3.7</v>
      </c>
      <c r="E497" s="369"/>
      <c r="F497" s="305">
        <v>29254</v>
      </c>
      <c r="G497" s="386">
        <v>3.8</v>
      </c>
      <c r="H497" s="369"/>
      <c r="I497" s="305">
        <v>30045</v>
      </c>
      <c r="J497" s="305"/>
      <c r="K497" s="386" t="e">
        <f>$K$178</f>
        <v>#REF!</v>
      </c>
      <c r="L497" s="369"/>
      <c r="M497" s="305" t="e">
        <f>ROUND(K497*$C497,0)</f>
        <v>#REF!</v>
      </c>
      <c r="N497" s="305"/>
      <c r="O497" s="386" t="e">
        <f>$O$178</f>
        <v>#DIV/0!</v>
      </c>
      <c r="P497" s="369"/>
      <c r="Q497" s="305" t="e">
        <f>ROUND(O497*$C497,0)</f>
        <v>#DIV/0!</v>
      </c>
      <c r="R497" s="305"/>
      <c r="S497" s="386" t="e">
        <f>$S$178</f>
        <v>#DIV/0!</v>
      </c>
      <c r="T497" s="369"/>
      <c r="U497" s="305" t="e">
        <f>ROUND(S497*$C497,0)</f>
        <v>#DIV/0!</v>
      </c>
      <c r="V497" s="285"/>
      <c r="W497" s="286"/>
      <c r="X497" s="286"/>
      <c r="Y497" s="286"/>
      <c r="Z497" s="285"/>
      <c r="AA497" s="285"/>
      <c r="AB497" s="285"/>
      <c r="AC497" s="285"/>
      <c r="AD497" s="285"/>
      <c r="AE497" s="285"/>
      <c r="AF497" s="285"/>
      <c r="AG497" s="285"/>
      <c r="AH497" s="285"/>
      <c r="AI497" s="285"/>
      <c r="AJ497" s="285"/>
      <c r="AK497" s="285"/>
      <c r="AL497" s="285"/>
      <c r="AM497" s="285"/>
      <c r="AN497" s="285"/>
      <c r="AO497" s="285"/>
      <c r="AP497" s="285"/>
    </row>
    <row r="498" spans="1:44" hidden="1">
      <c r="A498" s="337" t="s">
        <v>176</v>
      </c>
      <c r="B498" s="337"/>
      <c r="C498" s="368">
        <v>154025</v>
      </c>
      <c r="D498" s="350">
        <v>10.628</v>
      </c>
      <c r="E498" s="369" t="s">
        <v>144</v>
      </c>
      <c r="F498" s="305">
        <v>16370</v>
      </c>
      <c r="G498" s="350">
        <v>10.878</v>
      </c>
      <c r="H498" s="369" t="s">
        <v>144</v>
      </c>
      <c r="I498" s="305">
        <v>16755</v>
      </c>
      <c r="J498" s="305"/>
      <c r="K498" s="350" t="e">
        <f>$K$179</f>
        <v>#REF!</v>
      </c>
      <c r="L498" s="369" t="s">
        <v>144</v>
      </c>
      <c r="M498" s="305" t="e">
        <f>ROUND(K498*$C498/100,0)</f>
        <v>#REF!</v>
      </c>
      <c r="N498" s="305"/>
      <c r="O498" s="350" t="e">
        <f>$O$179</f>
        <v>#DIV/0!</v>
      </c>
      <c r="P498" s="369" t="s">
        <v>144</v>
      </c>
      <c r="Q498" s="305" t="e">
        <f>ROUND(O498*$C498/100,0)</f>
        <v>#DIV/0!</v>
      </c>
      <c r="R498" s="305"/>
      <c r="S498" s="350" t="e">
        <f>$S$179</f>
        <v>#DIV/0!</v>
      </c>
      <c r="T498" s="369" t="s">
        <v>144</v>
      </c>
      <c r="U498" s="305" t="e">
        <f>ROUND(S498*$C498/100,0)</f>
        <v>#DIV/0!</v>
      </c>
      <c r="V498" s="285"/>
      <c r="W498" s="286"/>
      <c r="X498" s="286"/>
      <c r="Y498" s="286"/>
      <c r="Z498" s="285"/>
      <c r="AA498" s="285"/>
      <c r="AB498" s="285"/>
      <c r="AC498" s="285"/>
      <c r="AD498" s="285"/>
      <c r="AE498" s="285"/>
      <c r="AF498" s="285"/>
      <c r="AG498" s="285"/>
      <c r="AH498" s="285"/>
      <c r="AI498" s="285"/>
      <c r="AJ498" s="285"/>
      <c r="AK498" s="285"/>
      <c r="AL498" s="285"/>
      <c r="AM498" s="285"/>
      <c r="AN498" s="285"/>
      <c r="AO498" s="285"/>
      <c r="AP498" s="285"/>
    </row>
    <row r="499" spans="1:44" hidden="1">
      <c r="A499" s="337" t="s">
        <v>177</v>
      </c>
      <c r="B499" s="337"/>
      <c r="C499" s="368">
        <v>130955</v>
      </c>
      <c r="D499" s="350">
        <v>7.3410000000000002</v>
      </c>
      <c r="E499" s="369" t="s">
        <v>144</v>
      </c>
      <c r="F499" s="305">
        <v>9613</v>
      </c>
      <c r="G499" s="350">
        <v>7.5140000000000002</v>
      </c>
      <c r="H499" s="369" t="s">
        <v>144</v>
      </c>
      <c r="I499" s="305">
        <v>9840</v>
      </c>
      <c r="J499" s="305"/>
      <c r="K499" s="350" t="e">
        <f>$K$180</f>
        <v>#REF!</v>
      </c>
      <c r="L499" s="369" t="s">
        <v>144</v>
      </c>
      <c r="M499" s="305" t="e">
        <f>ROUND(K499*$C499/100,0)</f>
        <v>#REF!</v>
      </c>
      <c r="N499" s="305"/>
      <c r="O499" s="350" t="e">
        <f>$O$180</f>
        <v>#DIV/0!</v>
      </c>
      <c r="P499" s="369" t="s">
        <v>144</v>
      </c>
      <c r="Q499" s="305" t="e">
        <f>ROUND(O499*$C499/100,0)</f>
        <v>#DIV/0!</v>
      </c>
      <c r="R499" s="305"/>
      <c r="S499" s="350" t="e">
        <f>$S$180</f>
        <v>#DIV/0!</v>
      </c>
      <c r="T499" s="369" t="s">
        <v>144</v>
      </c>
      <c r="U499" s="305" t="e">
        <f>ROUND(S499*$C499/100,0)</f>
        <v>#DIV/0!</v>
      </c>
      <c r="V499" s="285"/>
      <c r="W499" s="286"/>
      <c r="X499" s="286"/>
      <c r="Y499" s="286"/>
      <c r="Z499" s="285"/>
      <c r="AA499" s="285"/>
      <c r="AB499" s="285"/>
      <c r="AC499" s="285"/>
      <c r="AD499" s="285"/>
      <c r="AE499" s="285"/>
      <c r="AF499" s="285"/>
      <c r="AG499" s="285"/>
      <c r="AH499" s="285"/>
      <c r="AI499" s="285"/>
      <c r="AJ499" s="285"/>
      <c r="AK499" s="285"/>
      <c r="AL499" s="285"/>
      <c r="AM499" s="285"/>
      <c r="AN499" s="285"/>
      <c r="AO499" s="285"/>
      <c r="AP499" s="285"/>
    </row>
    <row r="500" spans="1:44" hidden="1">
      <c r="A500" s="337" t="s">
        <v>178</v>
      </c>
      <c r="B500" s="337"/>
      <c r="C500" s="368">
        <v>0</v>
      </c>
      <c r="D500" s="350">
        <v>6.3240000000000007</v>
      </c>
      <c r="E500" s="369" t="s">
        <v>144</v>
      </c>
      <c r="F500" s="305">
        <v>0</v>
      </c>
      <c r="G500" s="350">
        <v>6.4720000000000004</v>
      </c>
      <c r="H500" s="369" t="s">
        <v>144</v>
      </c>
      <c r="I500" s="305">
        <v>0</v>
      </c>
      <c r="J500" s="305"/>
      <c r="K500" s="350" t="e">
        <f>$K$181</f>
        <v>#REF!</v>
      </c>
      <c r="L500" s="369" t="s">
        <v>144</v>
      </c>
      <c r="M500" s="305" t="e">
        <f>ROUND(K500*$C500/100,0)</f>
        <v>#REF!</v>
      </c>
      <c r="N500" s="305"/>
      <c r="O500" s="350" t="e">
        <f>$O$181</f>
        <v>#DIV/0!</v>
      </c>
      <c r="P500" s="369" t="s">
        <v>144</v>
      </c>
      <c r="Q500" s="305" t="e">
        <f>ROUND(O500*$C500/100,0)</f>
        <v>#DIV/0!</v>
      </c>
      <c r="R500" s="305"/>
      <c r="S500" s="350" t="e">
        <f>$S$181</f>
        <v>#DIV/0!</v>
      </c>
      <c r="T500" s="369" t="s">
        <v>144</v>
      </c>
      <c r="U500" s="305" t="e">
        <f>ROUND(S500*$C500/100,0)</f>
        <v>#DIV/0!</v>
      </c>
      <c r="V500" s="285"/>
      <c r="W500" s="286"/>
      <c r="X500" s="286"/>
      <c r="Y500" s="286"/>
      <c r="Z500" s="285"/>
      <c r="AA500" s="285"/>
      <c r="AB500" s="285"/>
      <c r="AC500" s="285"/>
      <c r="AD500" s="285"/>
      <c r="AE500" s="285"/>
      <c r="AF500" s="285"/>
      <c r="AG500" s="285"/>
      <c r="AH500" s="285"/>
      <c r="AI500" s="285"/>
      <c r="AJ500" s="285"/>
      <c r="AK500" s="285"/>
      <c r="AL500" s="285"/>
      <c r="AM500" s="285"/>
      <c r="AN500" s="285"/>
      <c r="AO500" s="285"/>
      <c r="AP500" s="285"/>
    </row>
    <row r="501" spans="1:44" hidden="1">
      <c r="A501" s="337" t="s">
        <v>179</v>
      </c>
      <c r="B501" s="337"/>
      <c r="C501" s="368">
        <v>1569.0261904761901</v>
      </c>
      <c r="D501" s="375">
        <v>57</v>
      </c>
      <c r="E501" s="369" t="s">
        <v>144</v>
      </c>
      <c r="F501" s="305">
        <v>894</v>
      </c>
      <c r="G501" s="375">
        <v>58</v>
      </c>
      <c r="H501" s="369" t="s">
        <v>144</v>
      </c>
      <c r="I501" s="305">
        <v>910</v>
      </c>
      <c r="J501" s="305"/>
      <c r="K501" s="375" t="str">
        <f>$K$182</f>
        <v xml:space="preserve"> </v>
      </c>
      <c r="L501" s="369" t="s">
        <v>144</v>
      </c>
      <c r="M501" s="305" t="e">
        <f>ROUND(K501*$C501/100,0)</f>
        <v>#VALUE!</v>
      </c>
      <c r="N501" s="305"/>
      <c r="O501" s="375" t="e">
        <f>$O$182</f>
        <v>#DIV/0!</v>
      </c>
      <c r="P501" s="369" t="s">
        <v>144</v>
      </c>
      <c r="Q501" s="305" t="e">
        <f>ROUND(O501*$C501/100,0)</f>
        <v>#DIV/0!</v>
      </c>
      <c r="R501" s="305"/>
      <c r="S501" s="375" t="e">
        <f>$S$182</f>
        <v>#DIV/0!</v>
      </c>
      <c r="T501" s="369" t="s">
        <v>144</v>
      </c>
      <c r="U501" s="305" t="e">
        <f>ROUND(S501*$C501/100,0)</f>
        <v>#DIV/0!</v>
      </c>
      <c r="V501" s="285"/>
      <c r="W501" s="286"/>
      <c r="X501" s="286"/>
      <c r="Y501" s="286"/>
      <c r="Z501" s="285"/>
      <c r="AA501" s="285"/>
      <c r="AB501" s="285"/>
      <c r="AC501" s="285"/>
      <c r="AD501" s="285"/>
      <c r="AE501" s="285"/>
      <c r="AF501" s="285"/>
      <c r="AG501" s="285"/>
      <c r="AH501" s="285"/>
      <c r="AI501" s="285"/>
      <c r="AJ501" s="285"/>
      <c r="AK501" s="285"/>
      <c r="AL501" s="285"/>
      <c r="AM501" s="285"/>
      <c r="AN501" s="285"/>
      <c r="AO501" s="285"/>
      <c r="AP501" s="285"/>
    </row>
    <row r="502" spans="1:44" s="120" customFormat="1" hidden="1">
      <c r="A502" s="119" t="s">
        <v>180</v>
      </c>
      <c r="C502" s="121">
        <v>154025</v>
      </c>
      <c r="D502" s="118">
        <v>0</v>
      </c>
      <c r="E502" s="122"/>
      <c r="F502" s="123"/>
      <c r="G502" s="314">
        <v>0</v>
      </c>
      <c r="H502" s="377" t="s">
        <v>144</v>
      </c>
      <c r="I502" s="123">
        <v>0</v>
      </c>
      <c r="J502" s="123"/>
      <c r="K502" s="314" t="str">
        <f>K183</f>
        <v xml:space="preserve"> </v>
      </c>
      <c r="L502" s="377" t="s">
        <v>144</v>
      </c>
      <c r="M502" s="123" t="e">
        <f t="shared" ref="M502:M504" si="58">ROUND(K502*$C502/100,0)</f>
        <v>#VALUE!</v>
      </c>
      <c r="N502" s="123"/>
      <c r="O502" s="314" t="str">
        <f>O183</f>
        <v xml:space="preserve"> </v>
      </c>
      <c r="P502" s="377" t="s">
        <v>144</v>
      </c>
      <c r="Q502" s="123" t="e">
        <f t="shared" ref="Q502:Q504" si="59">ROUND(O502*$C502/100,0)</f>
        <v>#VALUE!</v>
      </c>
      <c r="R502" s="123"/>
      <c r="S502" s="314">
        <f>S183</f>
        <v>0</v>
      </c>
      <c r="T502" s="377" t="s">
        <v>144</v>
      </c>
      <c r="U502" s="123">
        <f t="shared" ref="U502:U504" si="60">ROUND(S502*$C502/100,0)</f>
        <v>0</v>
      </c>
      <c r="V502" s="122"/>
      <c r="W502" s="311"/>
      <c r="X502" s="122"/>
      <c r="Y502" s="122"/>
      <c r="Z502" s="317"/>
      <c r="AA502" s="318"/>
      <c r="AF502" s="122"/>
      <c r="AG502" s="122"/>
      <c r="AH502" s="122"/>
      <c r="AI502" s="122"/>
      <c r="AJ502" s="122"/>
      <c r="AK502" s="122"/>
      <c r="AL502" s="122"/>
      <c r="AM502" s="122"/>
      <c r="AN502" s="122"/>
      <c r="AO502" s="122"/>
      <c r="AP502" s="122"/>
      <c r="AR502" s="124"/>
    </row>
    <row r="503" spans="1:44" s="120" customFormat="1" hidden="1">
      <c r="A503" s="119" t="s">
        <v>181</v>
      </c>
      <c r="C503" s="121">
        <v>130955</v>
      </c>
      <c r="D503" s="118">
        <v>0</v>
      </c>
      <c r="E503" s="122"/>
      <c r="F503" s="123"/>
      <c r="G503" s="314">
        <v>0</v>
      </c>
      <c r="H503" s="377" t="s">
        <v>144</v>
      </c>
      <c r="I503" s="123">
        <v>0</v>
      </c>
      <c r="J503" s="123"/>
      <c r="K503" s="314" t="str">
        <f>K184</f>
        <v xml:space="preserve"> </v>
      </c>
      <c r="L503" s="377" t="s">
        <v>144</v>
      </c>
      <c r="M503" s="123" t="e">
        <f t="shared" si="58"/>
        <v>#VALUE!</v>
      </c>
      <c r="N503" s="123"/>
      <c r="O503" s="314" t="str">
        <f>O184</f>
        <v xml:space="preserve"> </v>
      </c>
      <c r="P503" s="377" t="s">
        <v>144</v>
      </c>
      <c r="Q503" s="123" t="e">
        <f t="shared" si="59"/>
        <v>#VALUE!</v>
      </c>
      <c r="R503" s="123"/>
      <c r="S503" s="314">
        <f>S184</f>
        <v>0</v>
      </c>
      <c r="T503" s="377" t="s">
        <v>144</v>
      </c>
      <c r="U503" s="123">
        <f t="shared" si="60"/>
        <v>0</v>
      </c>
      <c r="V503" s="122"/>
      <c r="W503" s="311"/>
      <c r="X503" s="122"/>
      <c r="Y503" s="122"/>
      <c r="Z503" s="317"/>
      <c r="AA503" s="318"/>
      <c r="AF503" s="122"/>
      <c r="AG503" s="122"/>
      <c r="AH503" s="122"/>
      <c r="AI503" s="122"/>
      <c r="AJ503" s="122"/>
      <c r="AK503" s="122"/>
      <c r="AL503" s="122"/>
      <c r="AM503" s="122"/>
      <c r="AN503" s="122"/>
      <c r="AO503" s="122"/>
      <c r="AP503" s="122"/>
      <c r="AR503" s="124"/>
    </row>
    <row r="504" spans="1:44" s="120" customFormat="1" hidden="1">
      <c r="A504" s="119" t="s">
        <v>182</v>
      </c>
      <c r="C504" s="121">
        <v>0</v>
      </c>
      <c r="D504" s="118">
        <v>0</v>
      </c>
      <c r="E504" s="122"/>
      <c r="F504" s="123"/>
      <c r="G504" s="314">
        <v>0</v>
      </c>
      <c r="H504" s="377" t="s">
        <v>144</v>
      </c>
      <c r="I504" s="123">
        <v>0</v>
      </c>
      <c r="J504" s="123"/>
      <c r="K504" s="314" t="str">
        <f>K185</f>
        <v xml:space="preserve"> </v>
      </c>
      <c r="L504" s="377" t="s">
        <v>144</v>
      </c>
      <c r="M504" s="123" t="e">
        <f t="shared" si="58"/>
        <v>#VALUE!</v>
      </c>
      <c r="N504" s="123"/>
      <c r="O504" s="314" t="str">
        <f>O185</f>
        <v xml:space="preserve"> </v>
      </c>
      <c r="P504" s="377" t="s">
        <v>144</v>
      </c>
      <c r="Q504" s="123" t="e">
        <f t="shared" si="59"/>
        <v>#VALUE!</v>
      </c>
      <c r="R504" s="123"/>
      <c r="S504" s="314">
        <f>S185</f>
        <v>0</v>
      </c>
      <c r="T504" s="377" t="s">
        <v>144</v>
      </c>
      <c r="U504" s="123">
        <f t="shared" si="60"/>
        <v>0</v>
      </c>
      <c r="V504" s="122"/>
      <c r="W504" s="311"/>
      <c r="X504" s="122"/>
      <c r="Y504" s="122"/>
      <c r="Z504" s="317"/>
      <c r="AA504" s="318"/>
      <c r="AF504" s="122"/>
      <c r="AG504" s="122"/>
      <c r="AH504" s="122"/>
      <c r="AI504" s="122"/>
      <c r="AJ504" s="122"/>
      <c r="AK504" s="122"/>
      <c r="AL504" s="122"/>
      <c r="AM504" s="122"/>
      <c r="AN504" s="122"/>
      <c r="AO504" s="122"/>
      <c r="AP504" s="122"/>
      <c r="AR504" s="124"/>
    </row>
    <row r="505" spans="1:44" hidden="1">
      <c r="A505" s="379" t="s">
        <v>186</v>
      </c>
      <c r="B505" s="337"/>
      <c r="C505" s="368"/>
      <c r="D505" s="380">
        <v>-0.01</v>
      </c>
      <c r="E505" s="369"/>
      <c r="F505" s="305"/>
      <c r="G505" s="380">
        <v>-0.01</v>
      </c>
      <c r="H505" s="369"/>
      <c r="I505" s="305"/>
      <c r="J505" s="305"/>
      <c r="K505" s="380">
        <v>-0.01</v>
      </c>
      <c r="L505" s="369"/>
      <c r="M505" s="305"/>
      <c r="N505" s="305"/>
      <c r="O505" s="380">
        <v>-0.01</v>
      </c>
      <c r="P505" s="369"/>
      <c r="Q505" s="305"/>
      <c r="R505" s="305"/>
      <c r="S505" s="380">
        <v>-0.01</v>
      </c>
      <c r="T505" s="369"/>
      <c r="U505" s="305"/>
      <c r="V505" s="285"/>
      <c r="W505" s="286"/>
      <c r="X505" s="286"/>
      <c r="Y505" s="286"/>
      <c r="Z505" s="285"/>
      <c r="AA505" s="285"/>
      <c r="AB505" s="285"/>
      <c r="AC505" s="285"/>
      <c r="AD505" s="285"/>
      <c r="AE505" s="285"/>
      <c r="AF505" s="285"/>
      <c r="AG505" s="285"/>
      <c r="AH505" s="285"/>
      <c r="AI505" s="285"/>
      <c r="AJ505" s="285"/>
      <c r="AK505" s="285"/>
      <c r="AL505" s="285"/>
      <c r="AM505" s="285"/>
      <c r="AN505" s="285"/>
      <c r="AO505" s="285"/>
      <c r="AP505" s="285"/>
    </row>
    <row r="506" spans="1:44" hidden="1">
      <c r="A506" s="337" t="s">
        <v>170</v>
      </c>
      <c r="B506" s="337"/>
      <c r="C506" s="368">
        <v>0</v>
      </c>
      <c r="D506" s="382">
        <v>117.12</v>
      </c>
      <c r="E506" s="383"/>
      <c r="F506" s="305">
        <v>0</v>
      </c>
      <c r="G506" s="382">
        <v>119.88</v>
      </c>
      <c r="H506" s="383"/>
      <c r="I506" s="305">
        <v>0</v>
      </c>
      <c r="J506" s="305"/>
      <c r="K506" s="382">
        <f>K492</f>
        <v>117.12</v>
      </c>
      <c r="L506" s="383"/>
      <c r="M506" s="305">
        <f>-ROUND(K506*$C506/100,0)</f>
        <v>0</v>
      </c>
      <c r="N506" s="305"/>
      <c r="O506" s="382" t="str">
        <f>O492</f>
        <v xml:space="preserve"> </v>
      </c>
      <c r="P506" s="383"/>
      <c r="Q506" s="305" t="e">
        <f>-ROUND(O506*$C506/100,0)</f>
        <v>#VALUE!</v>
      </c>
      <c r="R506" s="305"/>
      <c r="S506" s="382" t="str">
        <f>S492</f>
        <v xml:space="preserve"> </v>
      </c>
      <c r="T506" s="383"/>
      <c r="U506" s="305" t="e">
        <f>-ROUND(S506*$C506/100,0)</f>
        <v>#VALUE!</v>
      </c>
      <c r="V506" s="285"/>
      <c r="W506" s="286"/>
      <c r="X506" s="286"/>
      <c r="Y506" s="286"/>
      <c r="Z506" s="285"/>
      <c r="AA506" s="285"/>
      <c r="AB506" s="285"/>
      <c r="AC506" s="285"/>
      <c r="AD506" s="285"/>
      <c r="AE506" s="285"/>
      <c r="AF506" s="285"/>
      <c r="AG506" s="285"/>
      <c r="AH506" s="285"/>
      <c r="AI506" s="285"/>
      <c r="AJ506" s="285"/>
      <c r="AK506" s="285"/>
      <c r="AL506" s="285"/>
      <c r="AM506" s="285"/>
      <c r="AN506" s="285"/>
      <c r="AO506" s="285"/>
      <c r="AP506" s="285"/>
    </row>
    <row r="507" spans="1:44" hidden="1">
      <c r="A507" s="337" t="s">
        <v>171</v>
      </c>
      <c r="B507" s="337"/>
      <c r="C507" s="368">
        <v>0</v>
      </c>
      <c r="D507" s="382">
        <v>174.48</v>
      </c>
      <c r="E507" s="383"/>
      <c r="F507" s="305">
        <v>0</v>
      </c>
      <c r="G507" s="382">
        <v>178.68</v>
      </c>
      <c r="H507" s="383"/>
      <c r="I507" s="305">
        <v>0</v>
      </c>
      <c r="J507" s="305"/>
      <c r="K507" s="382">
        <f>K493</f>
        <v>174.48</v>
      </c>
      <c r="L507" s="383"/>
      <c r="M507" s="305">
        <f>-ROUND(K507*$C507/100,0)</f>
        <v>0</v>
      </c>
      <c r="N507" s="305"/>
      <c r="O507" s="382" t="str">
        <f>O493</f>
        <v xml:space="preserve"> </v>
      </c>
      <c r="P507" s="383"/>
      <c r="Q507" s="305" t="e">
        <f>-ROUND(O507*$C507/100,0)</f>
        <v>#VALUE!</v>
      </c>
      <c r="R507" s="305"/>
      <c r="S507" s="382" t="str">
        <f>S493</f>
        <v xml:space="preserve"> </v>
      </c>
      <c r="T507" s="383"/>
      <c r="U507" s="305" t="e">
        <f>-ROUND(S507*$C507/100,0)</f>
        <v>#VALUE!</v>
      </c>
      <c r="V507" s="285"/>
      <c r="W507" s="286"/>
      <c r="X507" s="286"/>
      <c r="Y507" s="286"/>
      <c r="Z507" s="285"/>
      <c r="AA507" s="285"/>
      <c r="AB507" s="285"/>
      <c r="AC507" s="285"/>
      <c r="AD507" s="285"/>
      <c r="AE507" s="285"/>
      <c r="AF507" s="285"/>
      <c r="AG507" s="285"/>
      <c r="AH507" s="285"/>
      <c r="AI507" s="285"/>
      <c r="AJ507" s="285"/>
      <c r="AK507" s="285"/>
      <c r="AL507" s="285"/>
      <c r="AM507" s="285"/>
      <c r="AN507" s="285"/>
      <c r="AO507" s="285"/>
      <c r="AP507" s="285"/>
    </row>
    <row r="508" spans="1:44" hidden="1">
      <c r="A508" s="337" t="s">
        <v>187</v>
      </c>
      <c r="B508" s="337"/>
      <c r="C508" s="368">
        <v>0</v>
      </c>
      <c r="D508" s="382">
        <v>12.24</v>
      </c>
      <c r="E508" s="383"/>
      <c r="F508" s="305">
        <v>0</v>
      </c>
      <c r="G508" s="382">
        <v>12.48</v>
      </c>
      <c r="H508" s="383"/>
      <c r="I508" s="305">
        <v>0</v>
      </c>
      <c r="J508" s="305"/>
      <c r="K508" s="382">
        <f>K494</f>
        <v>12.24</v>
      </c>
      <c r="L508" s="383"/>
      <c r="M508" s="305">
        <f>-ROUND(K508*$C508/100,0)</f>
        <v>0</v>
      </c>
      <c r="N508" s="305"/>
      <c r="O508" s="382" t="str">
        <f>O494</f>
        <v xml:space="preserve"> </v>
      </c>
      <c r="P508" s="383"/>
      <c r="Q508" s="305" t="e">
        <f>-ROUND(O508*$C508/100,0)</f>
        <v>#VALUE!</v>
      </c>
      <c r="R508" s="305"/>
      <c r="S508" s="382" t="str">
        <f>S494</f>
        <v xml:space="preserve"> </v>
      </c>
      <c r="T508" s="383"/>
      <c r="U508" s="305" t="e">
        <f>-ROUND(S508*$C508/100,0)</f>
        <v>#VALUE!</v>
      </c>
      <c r="V508" s="285"/>
      <c r="W508" s="286"/>
      <c r="X508" s="286"/>
      <c r="Y508" s="286"/>
      <c r="Z508" s="285"/>
      <c r="AA508" s="285"/>
      <c r="AB508" s="285"/>
      <c r="AC508" s="285"/>
      <c r="AD508" s="285"/>
      <c r="AE508" s="285"/>
      <c r="AF508" s="285"/>
      <c r="AG508" s="285"/>
      <c r="AH508" s="285"/>
      <c r="AI508" s="285"/>
      <c r="AJ508" s="285"/>
      <c r="AK508" s="285"/>
      <c r="AL508" s="285"/>
      <c r="AM508" s="285"/>
      <c r="AN508" s="285"/>
      <c r="AO508" s="285"/>
      <c r="AP508" s="285"/>
    </row>
    <row r="509" spans="1:44" hidden="1">
      <c r="A509" s="337" t="s">
        <v>188</v>
      </c>
      <c r="B509" s="337"/>
      <c r="C509" s="368">
        <v>0</v>
      </c>
      <c r="D509" s="382">
        <v>3.7</v>
      </c>
      <c r="E509" s="369"/>
      <c r="F509" s="305">
        <v>0</v>
      </c>
      <c r="G509" s="382">
        <v>3.8</v>
      </c>
      <c r="H509" s="369"/>
      <c r="I509" s="305">
        <v>0</v>
      </c>
      <c r="J509" s="305"/>
      <c r="K509" s="382" t="e">
        <f>K497</f>
        <v>#REF!</v>
      </c>
      <c r="L509" s="369"/>
      <c r="M509" s="305" t="e">
        <f>-ROUND(K509*$C509/100,0)</f>
        <v>#REF!</v>
      </c>
      <c r="N509" s="305"/>
      <c r="O509" s="382" t="e">
        <f>O497</f>
        <v>#DIV/0!</v>
      </c>
      <c r="P509" s="369"/>
      <c r="Q509" s="305" t="e">
        <f>-ROUND(O509*$C509/100,0)</f>
        <v>#DIV/0!</v>
      </c>
      <c r="R509" s="305"/>
      <c r="S509" s="382" t="e">
        <f>S497</f>
        <v>#DIV/0!</v>
      </c>
      <c r="T509" s="369"/>
      <c r="U509" s="305" t="e">
        <f>-ROUND(S509*$C509/100,0)</f>
        <v>#DIV/0!</v>
      </c>
      <c r="V509" s="285"/>
      <c r="W509" s="286"/>
      <c r="X509" s="286"/>
      <c r="Y509" s="286"/>
      <c r="Z509" s="285"/>
      <c r="AA509" s="285"/>
      <c r="AB509" s="285"/>
      <c r="AC509" s="285"/>
      <c r="AD509" s="285"/>
      <c r="AE509" s="285"/>
      <c r="AF509" s="285"/>
      <c r="AG509" s="285"/>
      <c r="AH509" s="285"/>
      <c r="AI509" s="285"/>
      <c r="AJ509" s="285"/>
      <c r="AK509" s="285"/>
      <c r="AL509" s="285"/>
      <c r="AM509" s="285"/>
      <c r="AN509" s="285"/>
      <c r="AO509" s="285"/>
      <c r="AP509" s="285"/>
    </row>
    <row r="510" spans="1:44" hidden="1">
      <c r="A510" s="337" t="s">
        <v>189</v>
      </c>
      <c r="B510" s="337"/>
      <c r="C510" s="368">
        <v>0</v>
      </c>
      <c r="D510" s="384">
        <v>10.628</v>
      </c>
      <c r="E510" s="369" t="s">
        <v>144</v>
      </c>
      <c r="F510" s="305">
        <v>0</v>
      </c>
      <c r="G510" s="384">
        <v>10.878</v>
      </c>
      <c r="H510" s="369" t="s">
        <v>144</v>
      </c>
      <c r="I510" s="305">
        <v>0</v>
      </c>
      <c r="J510" s="305"/>
      <c r="K510" s="384" t="e">
        <f>K498</f>
        <v>#REF!</v>
      </c>
      <c r="L510" s="369" t="s">
        <v>144</v>
      </c>
      <c r="M510" s="305" t="e">
        <f>ROUND(K510*$C510/100*K505,0)</f>
        <v>#REF!</v>
      </c>
      <c r="N510" s="305"/>
      <c r="O510" s="384" t="e">
        <f>O498</f>
        <v>#DIV/0!</v>
      </c>
      <c r="P510" s="369" t="s">
        <v>144</v>
      </c>
      <c r="Q510" s="305" t="e">
        <f>ROUND(O510*$C510/100*O505,0)</f>
        <v>#DIV/0!</v>
      </c>
      <c r="R510" s="305"/>
      <c r="S510" s="384" t="e">
        <f>S498</f>
        <v>#DIV/0!</v>
      </c>
      <c r="T510" s="369" t="s">
        <v>144</v>
      </c>
      <c r="U510" s="305" t="e">
        <f>ROUND(S510*$C510/100*S505,0)</f>
        <v>#DIV/0!</v>
      </c>
      <c r="V510" s="285"/>
      <c r="W510" s="286"/>
      <c r="X510" s="286"/>
      <c r="Y510" s="286"/>
      <c r="Z510" s="285"/>
      <c r="AA510" s="285"/>
      <c r="AB510" s="285"/>
      <c r="AC510" s="285"/>
      <c r="AD510" s="285"/>
      <c r="AE510" s="285"/>
      <c r="AF510" s="285"/>
      <c r="AG510" s="285"/>
      <c r="AH510" s="285"/>
      <c r="AI510" s="285"/>
      <c r="AJ510" s="285"/>
      <c r="AK510" s="285"/>
      <c r="AL510" s="285"/>
      <c r="AM510" s="285"/>
      <c r="AN510" s="285"/>
      <c r="AO510" s="285"/>
      <c r="AP510" s="285"/>
    </row>
    <row r="511" spans="1:44" hidden="1">
      <c r="A511" s="337" t="s">
        <v>177</v>
      </c>
      <c r="B511" s="337"/>
      <c r="C511" s="368">
        <v>0</v>
      </c>
      <c r="D511" s="384">
        <v>7.3410000000000002</v>
      </c>
      <c r="E511" s="369" t="s">
        <v>144</v>
      </c>
      <c r="F511" s="305">
        <v>0</v>
      </c>
      <c r="G511" s="384">
        <v>7.5140000000000002</v>
      </c>
      <c r="H511" s="369" t="s">
        <v>144</v>
      </c>
      <c r="I511" s="305">
        <v>0</v>
      </c>
      <c r="J511" s="305"/>
      <c r="K511" s="384" t="e">
        <f>K499</f>
        <v>#REF!</v>
      </c>
      <c r="L511" s="369" t="s">
        <v>144</v>
      </c>
      <c r="M511" s="305" t="e">
        <f>ROUND(K511*$C511/100*K505,0)</f>
        <v>#REF!</v>
      </c>
      <c r="N511" s="305"/>
      <c r="O511" s="384" t="e">
        <f>O499</f>
        <v>#DIV/0!</v>
      </c>
      <c r="P511" s="369" t="s">
        <v>144</v>
      </c>
      <c r="Q511" s="305" t="e">
        <f>ROUND(O511*$C511/100*O505,0)</f>
        <v>#DIV/0!</v>
      </c>
      <c r="R511" s="305"/>
      <c r="S511" s="384" t="e">
        <f>S499</f>
        <v>#DIV/0!</v>
      </c>
      <c r="T511" s="369" t="s">
        <v>144</v>
      </c>
      <c r="U511" s="305" t="e">
        <f>ROUND(S511*$C511/100*S505,0)</f>
        <v>#DIV/0!</v>
      </c>
      <c r="V511" s="285"/>
      <c r="W511" s="286"/>
      <c r="X511" s="286"/>
      <c r="Y511" s="286"/>
      <c r="Z511" s="285"/>
      <c r="AA511" s="285"/>
      <c r="AB511" s="285"/>
      <c r="AC511" s="285"/>
      <c r="AD511" s="285"/>
      <c r="AE511" s="285"/>
      <c r="AF511" s="285"/>
      <c r="AG511" s="285"/>
      <c r="AH511" s="285"/>
      <c r="AI511" s="285"/>
      <c r="AJ511" s="285"/>
      <c r="AK511" s="285"/>
      <c r="AL511" s="285"/>
      <c r="AM511" s="285"/>
      <c r="AN511" s="285"/>
      <c r="AO511" s="285"/>
      <c r="AP511" s="285"/>
    </row>
    <row r="512" spans="1:44" hidden="1">
      <c r="A512" s="337" t="s">
        <v>178</v>
      </c>
      <c r="B512" s="337"/>
      <c r="C512" s="368">
        <v>0</v>
      </c>
      <c r="D512" s="384">
        <v>6.3240000000000007</v>
      </c>
      <c r="E512" s="369" t="s">
        <v>144</v>
      </c>
      <c r="F512" s="305">
        <v>0</v>
      </c>
      <c r="G512" s="384">
        <v>6.4720000000000004</v>
      </c>
      <c r="H512" s="369" t="s">
        <v>144</v>
      </c>
      <c r="I512" s="305">
        <v>0</v>
      </c>
      <c r="J512" s="305"/>
      <c r="K512" s="384" t="e">
        <f>K500</f>
        <v>#REF!</v>
      </c>
      <c r="L512" s="369" t="s">
        <v>144</v>
      </c>
      <c r="M512" s="305" t="e">
        <f>ROUND(K512*$C512/100*K505,0)</f>
        <v>#REF!</v>
      </c>
      <c r="N512" s="305"/>
      <c r="O512" s="384" t="e">
        <f>O500</f>
        <v>#DIV/0!</v>
      </c>
      <c r="P512" s="369" t="s">
        <v>144</v>
      </c>
      <c r="Q512" s="305" t="e">
        <f>ROUND(O512*$C512/100*O505,0)</f>
        <v>#DIV/0!</v>
      </c>
      <c r="R512" s="305"/>
      <c r="S512" s="384" t="e">
        <f>S500</f>
        <v>#DIV/0!</v>
      </c>
      <c r="T512" s="369" t="s">
        <v>144</v>
      </c>
      <c r="U512" s="305" t="e">
        <f>ROUND(S512*$C512/100*S505,0)</f>
        <v>#DIV/0!</v>
      </c>
      <c r="V512" s="285"/>
      <c r="W512" s="286"/>
      <c r="X512" s="286"/>
      <c r="Y512" s="286"/>
      <c r="Z512" s="285"/>
      <c r="AA512" s="285"/>
      <c r="AB512" s="285"/>
      <c r="AC512" s="285"/>
      <c r="AD512" s="285"/>
      <c r="AE512" s="285"/>
      <c r="AF512" s="285"/>
      <c r="AG512" s="285"/>
      <c r="AH512" s="285"/>
      <c r="AI512" s="285"/>
      <c r="AJ512" s="285"/>
      <c r="AK512" s="285"/>
      <c r="AL512" s="285"/>
      <c r="AM512" s="285"/>
      <c r="AN512" s="285"/>
      <c r="AO512" s="285"/>
      <c r="AP512" s="285"/>
    </row>
    <row r="513" spans="1:44" hidden="1">
      <c r="A513" s="337" t="s">
        <v>179</v>
      </c>
      <c r="B513" s="337"/>
      <c r="C513" s="368">
        <v>0</v>
      </c>
      <c r="D513" s="385">
        <v>57</v>
      </c>
      <c r="E513" s="369" t="s">
        <v>144</v>
      </c>
      <c r="F513" s="305">
        <v>0</v>
      </c>
      <c r="G513" s="385">
        <v>58</v>
      </c>
      <c r="H513" s="369" t="s">
        <v>144</v>
      </c>
      <c r="I513" s="305">
        <v>0</v>
      </c>
      <c r="J513" s="305"/>
      <c r="K513" s="385" t="str">
        <f>K501</f>
        <v xml:space="preserve"> </v>
      </c>
      <c r="L513" s="369" t="s">
        <v>144</v>
      </c>
      <c r="M513" s="305" t="e">
        <f>ROUND(K513*$C513/100*K505,0)</f>
        <v>#VALUE!</v>
      </c>
      <c r="N513" s="305"/>
      <c r="O513" s="385" t="e">
        <f>O501</f>
        <v>#DIV/0!</v>
      </c>
      <c r="P513" s="369" t="s">
        <v>144</v>
      </c>
      <c r="Q513" s="305" t="e">
        <f>ROUND(O513*$C513/100*O505,0)</f>
        <v>#DIV/0!</v>
      </c>
      <c r="R513" s="305"/>
      <c r="S513" s="385" t="e">
        <f>S501</f>
        <v>#DIV/0!</v>
      </c>
      <c r="T513" s="369" t="s">
        <v>144</v>
      </c>
      <c r="U513" s="305" t="e">
        <f>ROUND(S513*$C513/100*S505,0)</f>
        <v>#DIV/0!</v>
      </c>
      <c r="V513" s="285"/>
      <c r="W513" s="286"/>
      <c r="X513" s="286"/>
      <c r="Y513" s="286"/>
      <c r="Z513" s="285"/>
      <c r="AA513" s="285"/>
      <c r="AB513" s="285"/>
      <c r="AC513" s="285"/>
      <c r="AD513" s="285"/>
      <c r="AE513" s="285"/>
      <c r="AF513" s="285"/>
      <c r="AG513" s="285"/>
      <c r="AH513" s="285"/>
      <c r="AI513" s="285"/>
      <c r="AJ513" s="285"/>
      <c r="AK513" s="285"/>
      <c r="AL513" s="285"/>
      <c r="AM513" s="285"/>
      <c r="AN513" s="285"/>
      <c r="AO513" s="285"/>
      <c r="AP513" s="285"/>
    </row>
    <row r="514" spans="1:44" hidden="1">
      <c r="A514" s="337" t="s">
        <v>190</v>
      </c>
      <c r="B514" s="337"/>
      <c r="C514" s="368">
        <v>0</v>
      </c>
      <c r="D514" s="386">
        <v>60</v>
      </c>
      <c r="E514" s="369"/>
      <c r="F514" s="305">
        <v>0</v>
      </c>
      <c r="G514" s="386">
        <v>60</v>
      </c>
      <c r="H514" s="369"/>
      <c r="I514" s="305">
        <v>0</v>
      </c>
      <c r="J514" s="305"/>
      <c r="K514" s="386" t="str">
        <f>$K$198</f>
        <v xml:space="preserve"> </v>
      </c>
      <c r="L514" s="369"/>
      <c r="M514" s="305" t="e">
        <f>ROUND(K514*$C514,0)</f>
        <v>#VALUE!</v>
      </c>
      <c r="N514" s="305"/>
      <c r="O514" s="386" t="e">
        <f>$O$198</f>
        <v>#DIV/0!</v>
      </c>
      <c r="P514" s="369"/>
      <c r="Q514" s="305" t="e">
        <f>ROUND(O514*$C514,0)</f>
        <v>#DIV/0!</v>
      </c>
      <c r="R514" s="305"/>
      <c r="S514" s="386" t="e">
        <f>$S$198</f>
        <v>#DIV/0!</v>
      </c>
      <c r="T514" s="369"/>
      <c r="U514" s="305" t="e">
        <f>ROUND(S514*$C514,0)</f>
        <v>#DIV/0!</v>
      </c>
      <c r="V514" s="285"/>
      <c r="W514" s="286"/>
      <c r="X514" s="286"/>
      <c r="Y514" s="286"/>
      <c r="Z514" s="285"/>
      <c r="AA514" s="285"/>
      <c r="AB514" s="285"/>
      <c r="AC514" s="285"/>
      <c r="AD514" s="285"/>
      <c r="AE514" s="285"/>
      <c r="AF514" s="285"/>
      <c r="AG514" s="285"/>
      <c r="AH514" s="285"/>
      <c r="AI514" s="285"/>
      <c r="AJ514" s="285"/>
      <c r="AK514" s="285"/>
      <c r="AL514" s="285"/>
      <c r="AM514" s="285"/>
      <c r="AN514" s="285"/>
      <c r="AO514" s="285"/>
      <c r="AP514" s="285"/>
    </row>
    <row r="515" spans="1:44" hidden="1">
      <c r="A515" s="337" t="s">
        <v>191</v>
      </c>
      <c r="B515" s="337"/>
      <c r="C515" s="368">
        <v>0</v>
      </c>
      <c r="D515" s="387">
        <v>-30</v>
      </c>
      <c r="E515" s="369" t="s">
        <v>144</v>
      </c>
      <c r="F515" s="305">
        <v>0</v>
      </c>
      <c r="G515" s="387">
        <v>-30</v>
      </c>
      <c r="H515" s="369" t="s">
        <v>144</v>
      </c>
      <c r="I515" s="305">
        <v>0</v>
      </c>
      <c r="J515" s="305"/>
      <c r="K515" s="387">
        <f>$K$199</f>
        <v>-30</v>
      </c>
      <c r="L515" s="369" t="s">
        <v>144</v>
      </c>
      <c r="M515" s="305">
        <f>ROUND(K515*$C515/100,0)</f>
        <v>0</v>
      </c>
      <c r="N515" s="305"/>
      <c r="O515" s="387" t="str">
        <f>$O$199</f>
        <v xml:space="preserve"> </v>
      </c>
      <c r="P515" s="369" t="s">
        <v>144</v>
      </c>
      <c r="Q515" s="305" t="e">
        <f>ROUND(O515*$C515/100,0)</f>
        <v>#VALUE!</v>
      </c>
      <c r="R515" s="305"/>
      <c r="S515" s="387" t="str">
        <f>$S$199</f>
        <v xml:space="preserve"> </v>
      </c>
      <c r="T515" s="369" t="s">
        <v>144</v>
      </c>
      <c r="U515" s="305" t="e">
        <f>ROUND(S515*$C515/100,0)</f>
        <v>#VALUE!</v>
      </c>
      <c r="V515" s="285"/>
      <c r="W515" s="286"/>
      <c r="X515" s="286"/>
      <c r="Y515" s="286"/>
      <c r="Z515" s="285"/>
      <c r="AA515" s="285"/>
      <c r="AB515" s="285"/>
      <c r="AC515" s="285"/>
      <c r="AD515" s="285"/>
      <c r="AE515" s="285"/>
      <c r="AF515" s="285"/>
      <c r="AG515" s="285"/>
      <c r="AH515" s="285"/>
      <c r="AI515" s="285"/>
      <c r="AJ515" s="285"/>
      <c r="AK515" s="285"/>
      <c r="AL515" s="285"/>
      <c r="AM515" s="285"/>
      <c r="AN515" s="285"/>
      <c r="AO515" s="285"/>
      <c r="AP515" s="285"/>
    </row>
    <row r="516" spans="1:44" s="120" customFormat="1" hidden="1">
      <c r="A516" s="119" t="s">
        <v>180</v>
      </c>
      <c r="C516" s="121">
        <v>0</v>
      </c>
      <c r="D516" s="118">
        <v>0</v>
      </c>
      <c r="E516" s="122"/>
      <c r="F516" s="123"/>
      <c r="G516" s="314">
        <v>0</v>
      </c>
      <c r="H516" s="377" t="s">
        <v>144</v>
      </c>
      <c r="I516" s="305">
        <v>0</v>
      </c>
      <c r="J516" s="305"/>
      <c r="K516" s="314" t="str">
        <f>K183</f>
        <v xml:space="preserve"> </v>
      </c>
      <c r="L516" s="377" t="s">
        <v>144</v>
      </c>
      <c r="M516" s="305" t="e">
        <f>ROUND(K516*$C516/100*K505,0)</f>
        <v>#VALUE!</v>
      </c>
      <c r="N516" s="305"/>
      <c r="O516" s="314" t="str">
        <f>O183</f>
        <v xml:space="preserve"> </v>
      </c>
      <c r="P516" s="377" t="s">
        <v>144</v>
      </c>
      <c r="Q516" s="305" t="e">
        <f>ROUND(O516*$C516/100*O505,0)</f>
        <v>#VALUE!</v>
      </c>
      <c r="R516" s="305"/>
      <c r="S516" s="314">
        <f>S183</f>
        <v>0</v>
      </c>
      <c r="T516" s="377" t="s">
        <v>144</v>
      </c>
      <c r="U516" s="305">
        <f>ROUND(S516*$C516/100*S505,0)</f>
        <v>0</v>
      </c>
      <c r="V516" s="122"/>
      <c r="W516" s="311"/>
      <c r="X516" s="122"/>
      <c r="Y516" s="122"/>
      <c r="Z516" s="317"/>
      <c r="AA516" s="318"/>
      <c r="AF516" s="122"/>
      <c r="AG516" s="122"/>
      <c r="AH516" s="122"/>
      <c r="AI516" s="122"/>
      <c r="AJ516" s="122"/>
      <c r="AK516" s="122"/>
      <c r="AL516" s="122"/>
      <c r="AM516" s="122"/>
      <c r="AN516" s="122"/>
      <c r="AO516" s="122"/>
      <c r="AP516" s="122"/>
      <c r="AR516" s="124"/>
    </row>
    <row r="517" spans="1:44" s="120" customFormat="1" hidden="1">
      <c r="A517" s="119" t="s">
        <v>181</v>
      </c>
      <c r="C517" s="121">
        <v>0</v>
      </c>
      <c r="D517" s="118">
        <v>0</v>
      </c>
      <c r="E517" s="122"/>
      <c r="F517" s="123"/>
      <c r="G517" s="314">
        <v>0</v>
      </c>
      <c r="H517" s="377" t="s">
        <v>144</v>
      </c>
      <c r="I517" s="305">
        <v>0</v>
      </c>
      <c r="J517" s="305"/>
      <c r="K517" s="314" t="str">
        <f>K184</f>
        <v xml:space="preserve"> </v>
      </c>
      <c r="L517" s="377" t="s">
        <v>144</v>
      </c>
      <c r="M517" s="305" t="e">
        <f>ROUND(K517*$C517/100*K505,0)</f>
        <v>#VALUE!</v>
      </c>
      <c r="N517" s="305"/>
      <c r="O517" s="314" t="str">
        <f>O184</f>
        <v xml:space="preserve"> </v>
      </c>
      <c r="P517" s="377" t="s">
        <v>144</v>
      </c>
      <c r="Q517" s="305" t="e">
        <f>ROUND(O517*$C517/100*O505,0)</f>
        <v>#VALUE!</v>
      </c>
      <c r="R517" s="305"/>
      <c r="S517" s="314">
        <f>S184</f>
        <v>0</v>
      </c>
      <c r="T517" s="377" t="s">
        <v>144</v>
      </c>
      <c r="U517" s="305">
        <f>ROUND(S517*$C517/100*S505,0)</f>
        <v>0</v>
      </c>
      <c r="V517" s="122"/>
      <c r="W517" s="311"/>
      <c r="X517" s="122"/>
      <c r="Y517" s="122"/>
      <c r="Z517" s="317"/>
      <c r="AA517" s="318"/>
      <c r="AF517" s="122"/>
      <c r="AG517" s="122"/>
      <c r="AH517" s="122"/>
      <c r="AI517" s="122"/>
      <c r="AJ517" s="122"/>
      <c r="AK517" s="122"/>
      <c r="AL517" s="122"/>
      <c r="AM517" s="122"/>
      <c r="AN517" s="122"/>
      <c r="AO517" s="122"/>
      <c r="AP517" s="122"/>
      <c r="AR517" s="124"/>
    </row>
    <row r="518" spans="1:44" s="120" customFormat="1" hidden="1">
      <c r="A518" s="119" t="s">
        <v>182</v>
      </c>
      <c r="C518" s="121">
        <v>0</v>
      </c>
      <c r="D518" s="118">
        <v>0</v>
      </c>
      <c r="E518" s="122"/>
      <c r="F518" s="123"/>
      <c r="G518" s="314">
        <v>0</v>
      </c>
      <c r="H518" s="377" t="s">
        <v>144</v>
      </c>
      <c r="I518" s="305">
        <v>0</v>
      </c>
      <c r="J518" s="305"/>
      <c r="K518" s="314" t="str">
        <f>K185</f>
        <v xml:space="preserve"> </v>
      </c>
      <c r="L518" s="377" t="s">
        <v>144</v>
      </c>
      <c r="M518" s="305" t="e">
        <f>ROUND(K518*$C518/100*K505,0)</f>
        <v>#VALUE!</v>
      </c>
      <c r="N518" s="305"/>
      <c r="O518" s="314" t="str">
        <f>O185</f>
        <v xml:space="preserve"> </v>
      </c>
      <c r="P518" s="377" t="s">
        <v>144</v>
      </c>
      <c r="Q518" s="305" t="e">
        <f>ROUND(O518*$C518/100*O505,0)</f>
        <v>#VALUE!</v>
      </c>
      <c r="R518" s="305"/>
      <c r="S518" s="314">
        <f>S185</f>
        <v>0</v>
      </c>
      <c r="T518" s="377" t="s">
        <v>144</v>
      </c>
      <c r="U518" s="305">
        <f>ROUND(S518*$C518/100*S505,0)</f>
        <v>0</v>
      </c>
      <c r="V518" s="122"/>
      <c r="W518" s="311"/>
      <c r="X518" s="122"/>
      <c r="Y518" s="122"/>
      <c r="Z518" s="317"/>
      <c r="AA518" s="318"/>
      <c r="AF518" s="122"/>
      <c r="AG518" s="122"/>
      <c r="AH518" s="122"/>
      <c r="AI518" s="122"/>
      <c r="AJ518" s="122"/>
      <c r="AK518" s="122"/>
      <c r="AL518" s="122"/>
      <c r="AM518" s="122"/>
      <c r="AN518" s="122"/>
      <c r="AO518" s="122"/>
      <c r="AP518" s="122"/>
      <c r="AR518" s="124"/>
    </row>
    <row r="519" spans="1:44" hidden="1">
      <c r="A519" s="337" t="s">
        <v>157</v>
      </c>
      <c r="B519" s="337"/>
      <c r="C519" s="368">
        <v>284980</v>
      </c>
      <c r="D519" s="375"/>
      <c r="E519" s="369"/>
      <c r="F519" s="305">
        <v>103707</v>
      </c>
      <c r="G519" s="375"/>
      <c r="H519" s="369"/>
      <c r="I519" s="305">
        <v>106123</v>
      </c>
      <c r="J519" s="305"/>
      <c r="K519" s="375"/>
      <c r="L519" s="369"/>
      <c r="M519" s="305" t="e">
        <f>SUM(M492:M518)</f>
        <v>#REF!</v>
      </c>
      <c r="N519" s="305"/>
      <c r="O519" s="375"/>
      <c r="P519" s="369"/>
      <c r="Q519" s="305" t="e">
        <f>SUM(Q492:Q518)</f>
        <v>#VALUE!</v>
      </c>
      <c r="R519" s="305"/>
      <c r="S519" s="375"/>
      <c r="T519" s="369"/>
      <c r="U519" s="305" t="e">
        <f>SUM(U492:U518)</f>
        <v>#VALUE!</v>
      </c>
      <c r="V519" s="285"/>
      <c r="W519" s="286"/>
      <c r="X519" s="286"/>
      <c r="Y519" s="286"/>
      <c r="Z519" s="285"/>
      <c r="AA519" s="285"/>
      <c r="AB519" s="285"/>
      <c r="AC519" s="285"/>
      <c r="AD519" s="285"/>
      <c r="AE519" s="285"/>
      <c r="AF519" s="285"/>
      <c r="AG519" s="285"/>
      <c r="AH519" s="285"/>
      <c r="AI519" s="285"/>
      <c r="AJ519" s="285"/>
      <c r="AK519" s="285"/>
      <c r="AL519" s="285"/>
      <c r="AM519" s="285"/>
      <c r="AN519" s="285"/>
      <c r="AO519" s="285"/>
      <c r="AP519" s="285"/>
    </row>
    <row r="520" spans="1:44" hidden="1">
      <c r="A520" s="337" t="s">
        <v>128</v>
      </c>
      <c r="B520" s="337"/>
      <c r="C520" s="401">
        <v>1965.5392472718752</v>
      </c>
      <c r="D520" s="325"/>
      <c r="E520" s="325"/>
      <c r="F520" s="391">
        <v>783.73149966378082</v>
      </c>
      <c r="G520" s="325"/>
      <c r="H520" s="325"/>
      <c r="I520" s="391">
        <v>783.73149966378082</v>
      </c>
      <c r="J520" s="370"/>
      <c r="K520" s="325"/>
      <c r="L520" s="325"/>
      <c r="M520" s="391" t="e">
        <f>M204/I204*I520</f>
        <v>#DIV/0!</v>
      </c>
      <c r="N520" s="370"/>
      <c r="O520" s="325"/>
      <c r="P520" s="325"/>
      <c r="Q520" s="391" t="e">
        <f>Q204/I204*I520</f>
        <v>#DIV/0!</v>
      </c>
      <c r="R520" s="370"/>
      <c r="S520" s="325"/>
      <c r="T520" s="325"/>
      <c r="U520" s="391" t="e">
        <f>U204/I204*I520</f>
        <v>#DIV/0!</v>
      </c>
      <c r="V520" s="341"/>
      <c r="W520" s="141"/>
      <c r="X520" s="286"/>
      <c r="Y520" s="286"/>
      <c r="Z520" s="285"/>
      <c r="AA520" s="285"/>
      <c r="AB520" s="285"/>
      <c r="AC520" s="285"/>
      <c r="AD520" s="285"/>
      <c r="AE520" s="285"/>
      <c r="AF520" s="285"/>
      <c r="AG520" s="285"/>
      <c r="AH520" s="285"/>
      <c r="AI520" s="285"/>
      <c r="AJ520" s="285"/>
      <c r="AK520" s="285"/>
      <c r="AL520" s="285"/>
      <c r="AM520" s="285"/>
      <c r="AN520" s="285"/>
      <c r="AO520" s="285"/>
      <c r="AP520" s="285"/>
    </row>
    <row r="521" spans="1:44" ht="16.5" hidden="1" thickBot="1">
      <c r="A521" s="337" t="s">
        <v>158</v>
      </c>
      <c r="B521" s="337"/>
      <c r="C521" s="359">
        <v>286945.5392472719</v>
      </c>
      <c r="D521" s="399"/>
      <c r="E521" s="393"/>
      <c r="F521" s="394">
        <v>104490.73149966379</v>
      </c>
      <c r="G521" s="399"/>
      <c r="H521" s="393"/>
      <c r="I521" s="394">
        <v>106906.73149966379</v>
      </c>
      <c r="J521" s="370"/>
      <c r="K521" s="399"/>
      <c r="L521" s="393"/>
      <c r="M521" s="394" t="e">
        <f>M519+M520</f>
        <v>#REF!</v>
      </c>
      <c r="N521" s="394"/>
      <c r="O521" s="399"/>
      <c r="P521" s="393"/>
      <c r="Q521" s="394" t="e">
        <f>Q519+Q520</f>
        <v>#VALUE!</v>
      </c>
      <c r="R521" s="394"/>
      <c r="S521" s="399"/>
      <c r="T521" s="393"/>
      <c r="U521" s="394" t="e">
        <f>U519+U520</f>
        <v>#VALUE!</v>
      </c>
      <c r="V521" s="342"/>
      <c r="W521" s="343"/>
      <c r="X521" s="286"/>
      <c r="Y521" s="286"/>
      <c r="Z521" s="285"/>
      <c r="AA521" s="285"/>
      <c r="AB521" s="285"/>
      <c r="AC521" s="285"/>
      <c r="AD521" s="285"/>
      <c r="AE521" s="285"/>
      <c r="AF521" s="285"/>
      <c r="AG521" s="285"/>
      <c r="AH521" s="285"/>
      <c r="AI521" s="285"/>
      <c r="AJ521" s="285"/>
      <c r="AK521" s="285"/>
      <c r="AL521" s="285"/>
      <c r="AM521" s="285"/>
      <c r="AN521" s="285"/>
      <c r="AO521" s="285"/>
      <c r="AP521" s="285"/>
    </row>
    <row r="522" spans="1:44" hidden="1">
      <c r="A522" s="337"/>
      <c r="B522" s="337"/>
      <c r="C522" s="345"/>
      <c r="D522" s="386" t="s">
        <v>10</v>
      </c>
      <c r="E522" s="337"/>
      <c r="F522" s="305"/>
      <c r="G522" s="382" t="s">
        <v>10</v>
      </c>
      <c r="H522" s="337"/>
      <c r="I522" s="305" t="s">
        <v>10</v>
      </c>
      <c r="J522" s="305"/>
      <c r="K522" s="382" t="s">
        <v>10</v>
      </c>
      <c r="L522" s="337"/>
      <c r="M522" s="305" t="s">
        <v>10</v>
      </c>
      <c r="N522" s="305"/>
      <c r="O522" s="382" t="s">
        <v>10</v>
      </c>
      <c r="P522" s="337"/>
      <c r="Q522" s="305" t="s">
        <v>10</v>
      </c>
      <c r="R522" s="305"/>
      <c r="S522" s="382" t="s">
        <v>10</v>
      </c>
      <c r="T522" s="337"/>
      <c r="U522" s="305" t="s">
        <v>10</v>
      </c>
      <c r="V522" s="285"/>
      <c r="W522" s="286"/>
      <c r="X522" s="286"/>
      <c r="Y522" s="286"/>
      <c r="Z522" s="285"/>
      <c r="AA522" s="285"/>
      <c r="AB522" s="285"/>
      <c r="AC522" s="285"/>
      <c r="AD522" s="285"/>
      <c r="AE522" s="285"/>
      <c r="AF522" s="285"/>
      <c r="AG522" s="285"/>
      <c r="AH522" s="285"/>
      <c r="AI522" s="285"/>
      <c r="AJ522" s="285"/>
      <c r="AK522" s="285"/>
      <c r="AL522" s="285"/>
      <c r="AM522" s="285"/>
      <c r="AN522" s="285"/>
      <c r="AO522" s="285"/>
      <c r="AP522" s="285"/>
    </row>
    <row r="523" spans="1:44" hidden="1">
      <c r="A523" s="344" t="s">
        <v>200</v>
      </c>
      <c r="B523" s="337"/>
      <c r="C523" s="337"/>
      <c r="D523" s="305"/>
      <c r="E523" s="337"/>
      <c r="F523" s="337"/>
      <c r="G523" s="305"/>
      <c r="H523" s="337"/>
      <c r="I523" s="337"/>
      <c r="J523" s="337"/>
      <c r="K523" s="305"/>
      <c r="L523" s="337"/>
      <c r="M523" s="337"/>
      <c r="N523" s="337"/>
      <c r="O523" s="305"/>
      <c r="P523" s="337"/>
      <c r="Q523" s="337"/>
      <c r="R523" s="337"/>
      <c r="S523" s="305"/>
      <c r="T523" s="337"/>
      <c r="U523" s="337"/>
      <c r="V523" s="285"/>
      <c r="W523" s="286"/>
      <c r="X523" s="286"/>
      <c r="Y523" s="286"/>
      <c r="Z523" s="285"/>
      <c r="AA523" s="285"/>
      <c r="AB523" s="285"/>
      <c r="AC523" s="285"/>
      <c r="AD523" s="285"/>
      <c r="AE523" s="285"/>
      <c r="AF523" s="285"/>
      <c r="AG523" s="285"/>
      <c r="AH523" s="285"/>
      <c r="AI523" s="285"/>
      <c r="AJ523" s="285"/>
      <c r="AK523" s="285"/>
      <c r="AL523" s="285"/>
      <c r="AM523" s="285"/>
      <c r="AN523" s="285"/>
      <c r="AO523" s="285"/>
      <c r="AP523" s="285"/>
    </row>
    <row r="524" spans="1:44" hidden="1">
      <c r="A524" s="337" t="s">
        <v>197</v>
      </c>
      <c r="B524" s="337"/>
      <c r="C524" s="337"/>
      <c r="D524" s="305"/>
      <c r="E524" s="337"/>
      <c r="F524" s="337"/>
      <c r="G524" s="305"/>
      <c r="H524" s="337"/>
      <c r="I524" s="337"/>
      <c r="J524" s="337"/>
      <c r="K524" s="305"/>
      <c r="L524" s="337"/>
      <c r="M524" s="337"/>
      <c r="N524" s="337"/>
      <c r="O524" s="305"/>
      <c r="P524" s="337"/>
      <c r="Q524" s="337"/>
      <c r="R524" s="337"/>
      <c r="S524" s="305"/>
      <c r="T524" s="337"/>
      <c r="U524" s="337"/>
      <c r="V524" s="285"/>
      <c r="W524" s="286"/>
      <c r="X524" s="286"/>
      <c r="Y524" s="286"/>
      <c r="Z524" s="285"/>
      <c r="AA524" s="285"/>
      <c r="AB524" s="285"/>
      <c r="AC524" s="285"/>
      <c r="AD524" s="285"/>
      <c r="AE524" s="285"/>
      <c r="AF524" s="285"/>
      <c r="AG524" s="285"/>
      <c r="AH524" s="285"/>
      <c r="AI524" s="285"/>
      <c r="AJ524" s="285"/>
      <c r="AK524" s="285"/>
      <c r="AL524" s="285"/>
      <c r="AM524" s="285"/>
      <c r="AN524" s="285"/>
      <c r="AO524" s="285"/>
      <c r="AP524" s="285"/>
    </row>
    <row r="525" spans="1:44" hidden="1">
      <c r="A525" s="337" t="s">
        <v>201</v>
      </c>
      <c r="B525" s="337"/>
      <c r="C525" s="337"/>
      <c r="D525" s="305"/>
      <c r="E525" s="337"/>
      <c r="F525" s="337"/>
      <c r="G525" s="305"/>
      <c r="H525" s="337"/>
      <c r="I525" s="337"/>
      <c r="J525" s="337"/>
      <c r="K525" s="305"/>
      <c r="L525" s="337"/>
      <c r="M525" s="337"/>
      <c r="N525" s="337"/>
      <c r="O525" s="305"/>
      <c r="P525" s="337"/>
      <c r="Q525" s="337"/>
      <c r="R525" s="337"/>
      <c r="S525" s="305"/>
      <c r="T525" s="337"/>
      <c r="U525" s="337"/>
      <c r="V525" s="285"/>
      <c r="W525" s="286"/>
      <c r="X525" s="286"/>
      <c r="Y525" s="286"/>
      <c r="Z525" s="285"/>
      <c r="AA525" s="285"/>
      <c r="AB525" s="285"/>
      <c r="AC525" s="285"/>
      <c r="AD525" s="285"/>
      <c r="AE525" s="285"/>
      <c r="AF525" s="285"/>
      <c r="AG525" s="285"/>
      <c r="AH525" s="285"/>
      <c r="AI525" s="285"/>
      <c r="AJ525" s="285"/>
      <c r="AK525" s="285"/>
      <c r="AL525" s="285"/>
      <c r="AM525" s="285"/>
      <c r="AN525" s="285"/>
      <c r="AO525" s="285"/>
      <c r="AP525" s="285"/>
    </row>
    <row r="526" spans="1:44" hidden="1">
      <c r="A526" s="337" t="s">
        <v>173</v>
      </c>
      <c r="B526" s="337"/>
      <c r="C526" s="368"/>
      <c r="D526" s="305"/>
      <c r="E526" s="337"/>
      <c r="F526" s="337"/>
      <c r="G526" s="305"/>
      <c r="H526" s="337"/>
      <c r="I526" s="337"/>
      <c r="J526" s="337"/>
      <c r="K526" s="305"/>
      <c r="L526" s="337"/>
      <c r="M526" s="337"/>
      <c r="N526" s="337"/>
      <c r="O526" s="305"/>
      <c r="P526" s="337"/>
      <c r="Q526" s="337"/>
      <c r="R526" s="337"/>
      <c r="S526" s="305"/>
      <c r="T526" s="337"/>
      <c r="U526" s="337"/>
      <c r="V526" s="285"/>
      <c r="W526" s="286"/>
      <c r="X526" s="286"/>
      <c r="Y526" s="286"/>
      <c r="Z526" s="285"/>
      <c r="AA526" s="285"/>
      <c r="AB526" s="285"/>
      <c r="AC526" s="285"/>
      <c r="AD526" s="285"/>
      <c r="AE526" s="285"/>
      <c r="AF526" s="285"/>
      <c r="AG526" s="285"/>
      <c r="AH526" s="285"/>
      <c r="AI526" s="285"/>
      <c r="AJ526" s="285"/>
      <c r="AK526" s="285"/>
      <c r="AL526" s="285"/>
      <c r="AM526" s="285"/>
      <c r="AN526" s="285"/>
      <c r="AO526" s="285"/>
      <c r="AP526" s="285"/>
    </row>
    <row r="527" spans="1:44" hidden="1">
      <c r="A527" s="337" t="s">
        <v>170</v>
      </c>
      <c r="B527" s="337"/>
      <c r="C527" s="368">
        <v>0</v>
      </c>
      <c r="D527" s="348">
        <v>117.12</v>
      </c>
      <c r="E527" s="369"/>
      <c r="F527" s="305">
        <v>0</v>
      </c>
      <c r="G527" s="348">
        <v>119.88</v>
      </c>
      <c r="H527" s="369"/>
      <c r="I527" s="305">
        <v>0</v>
      </c>
      <c r="J527" s="305"/>
      <c r="K527" s="348">
        <f>$K$169</f>
        <v>117.12</v>
      </c>
      <c r="L527" s="369"/>
      <c r="M527" s="305">
        <f>ROUND(K527*$C527,0)</f>
        <v>0</v>
      </c>
      <c r="N527" s="305"/>
      <c r="O527" s="348" t="str">
        <f>$O$169</f>
        <v xml:space="preserve"> </v>
      </c>
      <c r="P527" s="369"/>
      <c r="Q527" s="305" t="e">
        <f>ROUND(O527*$C527,0)</f>
        <v>#VALUE!</v>
      </c>
      <c r="R527" s="305"/>
      <c r="S527" s="348" t="str">
        <f>$S$169</f>
        <v xml:space="preserve"> </v>
      </c>
      <c r="T527" s="369"/>
      <c r="U527" s="305" t="e">
        <f>ROUND(S527*$C527,0)</f>
        <v>#VALUE!</v>
      </c>
      <c r="V527" s="285"/>
      <c r="W527" s="286"/>
      <c r="X527" s="286"/>
      <c r="Y527" s="286"/>
      <c r="Z527" s="285"/>
      <c r="AA527" s="285"/>
      <c r="AB527" s="285"/>
      <c r="AC527" s="285"/>
      <c r="AD527" s="285"/>
      <c r="AE527" s="285"/>
      <c r="AF527" s="285"/>
      <c r="AG527" s="285"/>
      <c r="AH527" s="285"/>
      <c r="AI527" s="285"/>
      <c r="AJ527" s="285"/>
      <c r="AK527" s="285"/>
      <c r="AL527" s="285"/>
      <c r="AM527" s="285"/>
      <c r="AN527" s="285"/>
      <c r="AO527" s="285"/>
      <c r="AP527" s="285"/>
    </row>
    <row r="528" spans="1:44" hidden="1">
      <c r="A528" s="337" t="s">
        <v>171</v>
      </c>
      <c r="B528" s="337"/>
      <c r="C528" s="368">
        <v>1</v>
      </c>
      <c r="D528" s="348">
        <v>174.48</v>
      </c>
      <c r="E528" s="371"/>
      <c r="F528" s="305">
        <v>174</v>
      </c>
      <c r="G528" s="348">
        <v>178.68</v>
      </c>
      <c r="H528" s="371"/>
      <c r="I528" s="305">
        <v>179</v>
      </c>
      <c r="J528" s="305"/>
      <c r="K528" s="348">
        <f>$K$170</f>
        <v>174.48</v>
      </c>
      <c r="L528" s="371"/>
      <c r="M528" s="305">
        <f>ROUND(K528*$C528,0)</f>
        <v>174</v>
      </c>
      <c r="N528" s="305"/>
      <c r="O528" s="348" t="str">
        <f>$O$170</f>
        <v xml:space="preserve"> </v>
      </c>
      <c r="P528" s="371"/>
      <c r="Q528" s="305" t="e">
        <f>ROUND(O528*$C528,0)</f>
        <v>#VALUE!</v>
      </c>
      <c r="R528" s="305"/>
      <c r="S528" s="348" t="str">
        <f>$S$170</f>
        <v xml:space="preserve"> </v>
      </c>
      <c r="T528" s="371"/>
      <c r="U528" s="305" t="e">
        <f>ROUND(S528*$C528,0)</f>
        <v>#VALUE!</v>
      </c>
      <c r="V528" s="285"/>
      <c r="W528" s="286"/>
      <c r="X528" s="286"/>
      <c r="Y528" s="286"/>
      <c r="Z528" s="285"/>
      <c r="AA528" s="285"/>
      <c r="AB528" s="285"/>
      <c r="AC528" s="285"/>
      <c r="AD528" s="285"/>
      <c r="AE528" s="285"/>
      <c r="AF528" s="285"/>
      <c r="AG528" s="285"/>
      <c r="AH528" s="285"/>
      <c r="AI528" s="285"/>
      <c r="AJ528" s="285"/>
      <c r="AK528" s="285"/>
      <c r="AL528" s="285"/>
      <c r="AM528" s="285"/>
      <c r="AN528" s="285"/>
      <c r="AO528" s="285"/>
      <c r="AP528" s="285"/>
    </row>
    <row r="529" spans="1:44" hidden="1">
      <c r="A529" s="337" t="s">
        <v>172</v>
      </c>
      <c r="B529" s="337"/>
      <c r="C529" s="368">
        <v>59</v>
      </c>
      <c r="D529" s="348">
        <v>12.24</v>
      </c>
      <c r="E529" s="371"/>
      <c r="F529" s="305">
        <v>722</v>
      </c>
      <c r="G529" s="348">
        <v>12.48</v>
      </c>
      <c r="H529" s="371"/>
      <c r="I529" s="305">
        <v>736</v>
      </c>
      <c r="J529" s="305"/>
      <c r="K529" s="348">
        <f>$K$171</f>
        <v>12.24</v>
      </c>
      <c r="L529" s="371"/>
      <c r="M529" s="305">
        <f>ROUND(K529*$C529,0)</f>
        <v>722</v>
      </c>
      <c r="N529" s="305"/>
      <c r="O529" s="348" t="str">
        <f>$O$171</f>
        <v xml:space="preserve"> </v>
      </c>
      <c r="P529" s="371"/>
      <c r="Q529" s="305" t="e">
        <f>ROUND(O529*$C529,0)</f>
        <v>#VALUE!</v>
      </c>
      <c r="R529" s="305"/>
      <c r="S529" s="348" t="str">
        <f>$S$171</f>
        <v xml:space="preserve"> </v>
      </c>
      <c r="T529" s="371"/>
      <c r="U529" s="305" t="e">
        <f>ROUND(S529*$C529,0)</f>
        <v>#VALUE!</v>
      </c>
      <c r="V529" s="285"/>
      <c r="W529" s="286"/>
      <c r="X529" s="286"/>
      <c r="Y529" s="286"/>
      <c r="Z529" s="285"/>
      <c r="AA529" s="285"/>
      <c r="AB529" s="285"/>
      <c r="AC529" s="285"/>
      <c r="AD529" s="285"/>
      <c r="AE529" s="285"/>
      <c r="AF529" s="285"/>
      <c r="AG529" s="285"/>
      <c r="AH529" s="285"/>
      <c r="AI529" s="285"/>
      <c r="AJ529" s="285"/>
      <c r="AK529" s="285"/>
      <c r="AL529" s="285"/>
      <c r="AM529" s="285"/>
      <c r="AN529" s="285"/>
      <c r="AO529" s="285"/>
      <c r="AP529" s="285"/>
    </row>
    <row r="530" spans="1:44" hidden="1">
      <c r="A530" s="337" t="s">
        <v>174</v>
      </c>
      <c r="B530" s="337"/>
      <c r="C530" s="368">
        <v>1</v>
      </c>
      <c r="D530" s="348"/>
      <c r="E530" s="369"/>
      <c r="F530" s="305"/>
      <c r="G530" s="348"/>
      <c r="H530" s="369"/>
      <c r="I530" s="305"/>
      <c r="J530" s="305"/>
      <c r="K530" s="348"/>
      <c r="L530" s="369"/>
      <c r="M530" s="305"/>
      <c r="N530" s="305"/>
      <c r="O530" s="348"/>
      <c r="P530" s="369"/>
      <c r="Q530" s="305"/>
      <c r="R530" s="305"/>
      <c r="S530" s="348"/>
      <c r="T530" s="369"/>
      <c r="U530" s="305"/>
      <c r="V530" s="285"/>
      <c r="W530" s="286"/>
      <c r="X530" s="286"/>
      <c r="Y530" s="286"/>
      <c r="Z530" s="285"/>
      <c r="AA530" s="285"/>
      <c r="AB530" s="285"/>
      <c r="AC530" s="285"/>
      <c r="AD530" s="285"/>
      <c r="AE530" s="285"/>
      <c r="AF530" s="285"/>
      <c r="AG530" s="285"/>
      <c r="AH530" s="285"/>
      <c r="AI530" s="285"/>
      <c r="AJ530" s="285"/>
      <c r="AK530" s="285"/>
      <c r="AL530" s="285"/>
      <c r="AM530" s="285"/>
      <c r="AN530" s="285"/>
      <c r="AO530" s="285"/>
      <c r="AP530" s="285"/>
    </row>
    <row r="531" spans="1:44" hidden="1">
      <c r="A531" s="337" t="s">
        <v>202</v>
      </c>
      <c r="B531" s="337"/>
      <c r="C531" s="368">
        <v>11.655555555555599</v>
      </c>
      <c r="D531" s="348"/>
      <c r="E531" s="369"/>
      <c r="F531" s="305"/>
      <c r="G531" s="348"/>
      <c r="H531" s="369"/>
      <c r="I531" s="305"/>
      <c r="J531" s="305"/>
      <c r="K531" s="348"/>
      <c r="L531" s="369"/>
      <c r="M531" s="305"/>
      <c r="N531" s="305"/>
      <c r="O531" s="348"/>
      <c r="P531" s="369"/>
      <c r="Q531" s="305"/>
      <c r="R531" s="305"/>
      <c r="S531" s="348"/>
      <c r="T531" s="369"/>
      <c r="U531" s="305"/>
      <c r="V531" s="285"/>
      <c r="W531" s="286"/>
      <c r="X531" s="286"/>
      <c r="Y531" s="286"/>
      <c r="Z531" s="285"/>
      <c r="AA531" s="285"/>
      <c r="AB531" s="285"/>
      <c r="AC531" s="285"/>
      <c r="AD531" s="285"/>
      <c r="AE531" s="285"/>
      <c r="AF531" s="285"/>
      <c r="AG531" s="285"/>
      <c r="AH531" s="285"/>
      <c r="AI531" s="285"/>
      <c r="AJ531" s="285"/>
      <c r="AK531" s="285"/>
      <c r="AL531" s="285"/>
      <c r="AM531" s="285"/>
      <c r="AN531" s="285"/>
      <c r="AO531" s="285"/>
      <c r="AP531" s="285"/>
    </row>
    <row r="532" spans="1:44" hidden="1">
      <c r="A532" s="337" t="s">
        <v>175</v>
      </c>
      <c r="B532" s="337"/>
      <c r="C532" s="368">
        <v>170</v>
      </c>
      <c r="D532" s="386">
        <v>3.7</v>
      </c>
      <c r="E532" s="369"/>
      <c r="F532" s="305">
        <v>629</v>
      </c>
      <c r="G532" s="386">
        <v>3.8</v>
      </c>
      <c r="H532" s="369"/>
      <c r="I532" s="305">
        <v>646</v>
      </c>
      <c r="J532" s="305"/>
      <c r="K532" s="386" t="e">
        <f>$K$178</f>
        <v>#REF!</v>
      </c>
      <c r="L532" s="369"/>
      <c r="M532" s="305" t="e">
        <f>ROUND(K532*$C532,0)</f>
        <v>#REF!</v>
      </c>
      <c r="N532" s="305"/>
      <c r="O532" s="386" t="e">
        <f>$O$178</f>
        <v>#DIV/0!</v>
      </c>
      <c r="P532" s="369"/>
      <c r="Q532" s="305" t="e">
        <f>ROUND(O532*$C532,0)</f>
        <v>#DIV/0!</v>
      </c>
      <c r="R532" s="305"/>
      <c r="S532" s="386" t="e">
        <f>$S$178</f>
        <v>#DIV/0!</v>
      </c>
      <c r="T532" s="369"/>
      <c r="U532" s="305" t="e">
        <f>ROUND(S532*$C532,0)</f>
        <v>#DIV/0!</v>
      </c>
      <c r="V532" s="285"/>
      <c r="W532" s="286"/>
      <c r="X532" s="286"/>
      <c r="Y532" s="286"/>
      <c r="Z532" s="285"/>
      <c r="AA532" s="285"/>
      <c r="AB532" s="285"/>
      <c r="AC532" s="285"/>
      <c r="AD532" s="285"/>
      <c r="AE532" s="285"/>
      <c r="AF532" s="285"/>
      <c r="AG532" s="285"/>
      <c r="AH532" s="285"/>
      <c r="AI532" s="285"/>
      <c r="AJ532" s="285"/>
      <c r="AK532" s="285"/>
      <c r="AL532" s="285"/>
      <c r="AM532" s="285"/>
      <c r="AN532" s="285"/>
      <c r="AO532" s="285"/>
      <c r="AP532" s="285"/>
    </row>
    <row r="533" spans="1:44" hidden="1">
      <c r="A533" s="337" t="s">
        <v>176</v>
      </c>
      <c r="B533" s="337"/>
      <c r="C533" s="368">
        <v>4897</v>
      </c>
      <c r="D533" s="350">
        <v>10.628</v>
      </c>
      <c r="E533" s="369" t="s">
        <v>144</v>
      </c>
      <c r="F533" s="305">
        <v>520</v>
      </c>
      <c r="G533" s="350">
        <v>10.878</v>
      </c>
      <c r="H533" s="369" t="s">
        <v>144</v>
      </c>
      <c r="I533" s="305">
        <v>533</v>
      </c>
      <c r="J533" s="305"/>
      <c r="K533" s="350" t="e">
        <f>$K$179</f>
        <v>#REF!</v>
      </c>
      <c r="L533" s="369" t="s">
        <v>144</v>
      </c>
      <c r="M533" s="305" t="e">
        <f>ROUND(K533*$C533/100,0)</f>
        <v>#REF!</v>
      </c>
      <c r="N533" s="305"/>
      <c r="O533" s="350" t="e">
        <f>$O$179</f>
        <v>#DIV/0!</v>
      </c>
      <c r="P533" s="369" t="s">
        <v>144</v>
      </c>
      <c r="Q533" s="305" t="e">
        <f>ROUND(O533*$C533/100,0)</f>
        <v>#DIV/0!</v>
      </c>
      <c r="R533" s="305"/>
      <c r="S533" s="350" t="e">
        <f>$S$179</f>
        <v>#DIV/0!</v>
      </c>
      <c r="T533" s="369" t="s">
        <v>144</v>
      </c>
      <c r="U533" s="305" t="e">
        <f>ROUND(S533*$C533/100,0)</f>
        <v>#DIV/0!</v>
      </c>
      <c r="V533" s="285"/>
      <c r="W533" s="286"/>
      <c r="X533" s="286"/>
      <c r="Y533" s="286"/>
      <c r="Z533" s="285"/>
      <c r="AA533" s="285"/>
      <c r="AB533" s="285"/>
      <c r="AC533" s="285"/>
      <c r="AD533" s="285"/>
      <c r="AE533" s="285"/>
      <c r="AF533" s="285"/>
      <c r="AG533" s="285"/>
      <c r="AH533" s="285"/>
      <c r="AI533" s="285"/>
      <c r="AJ533" s="285"/>
      <c r="AK533" s="285"/>
      <c r="AL533" s="285"/>
      <c r="AM533" s="285"/>
      <c r="AN533" s="285"/>
      <c r="AO533" s="285"/>
      <c r="AP533" s="285"/>
    </row>
    <row r="534" spans="1:44" hidden="1">
      <c r="A534" s="337" t="s">
        <v>177</v>
      </c>
      <c r="B534" s="337"/>
      <c r="C534" s="368">
        <v>889</v>
      </c>
      <c r="D534" s="350">
        <v>7.3410000000000002</v>
      </c>
      <c r="E534" s="369" t="s">
        <v>144</v>
      </c>
      <c r="F534" s="305">
        <v>65</v>
      </c>
      <c r="G534" s="350">
        <v>7.5140000000000002</v>
      </c>
      <c r="H534" s="369" t="s">
        <v>144</v>
      </c>
      <c r="I534" s="305">
        <v>67</v>
      </c>
      <c r="J534" s="305"/>
      <c r="K534" s="350" t="e">
        <f>$K$180</f>
        <v>#REF!</v>
      </c>
      <c r="L534" s="369" t="s">
        <v>144</v>
      </c>
      <c r="M534" s="305" t="e">
        <f>ROUND(K534*$C534/100,0)</f>
        <v>#REF!</v>
      </c>
      <c r="N534" s="305"/>
      <c r="O534" s="350" t="e">
        <f>$O$180</f>
        <v>#DIV/0!</v>
      </c>
      <c r="P534" s="369" t="s">
        <v>144</v>
      </c>
      <c r="Q534" s="305" t="e">
        <f>ROUND(O534*$C534/100,0)</f>
        <v>#DIV/0!</v>
      </c>
      <c r="R534" s="305"/>
      <c r="S534" s="350" t="e">
        <f>$S$180</f>
        <v>#DIV/0!</v>
      </c>
      <c r="T534" s="369" t="s">
        <v>144</v>
      </c>
      <c r="U534" s="305" t="e">
        <f>ROUND(S534*$C534/100,0)</f>
        <v>#DIV/0!</v>
      </c>
      <c r="V534" s="285"/>
      <c r="W534" s="286"/>
      <c r="X534" s="286"/>
      <c r="Y534" s="286"/>
      <c r="Z534" s="285"/>
      <c r="AA534" s="285"/>
      <c r="AB534" s="285"/>
      <c r="AC534" s="285"/>
      <c r="AD534" s="285"/>
      <c r="AE534" s="285"/>
      <c r="AF534" s="285"/>
      <c r="AG534" s="285"/>
      <c r="AH534" s="285"/>
      <c r="AI534" s="285"/>
      <c r="AJ534" s="285"/>
      <c r="AK534" s="285"/>
      <c r="AL534" s="285"/>
      <c r="AM534" s="285"/>
      <c r="AN534" s="285"/>
      <c r="AO534" s="285"/>
      <c r="AP534" s="285"/>
    </row>
    <row r="535" spans="1:44" hidden="1">
      <c r="A535" s="337" t="s">
        <v>178</v>
      </c>
      <c r="B535" s="337"/>
      <c r="C535" s="368">
        <v>0</v>
      </c>
      <c r="D535" s="350">
        <v>6.3240000000000007</v>
      </c>
      <c r="E535" s="369" t="s">
        <v>144</v>
      </c>
      <c r="F535" s="305">
        <v>0</v>
      </c>
      <c r="G535" s="350">
        <v>6.4720000000000004</v>
      </c>
      <c r="H535" s="369" t="s">
        <v>144</v>
      </c>
      <c r="I535" s="305">
        <v>0</v>
      </c>
      <c r="J535" s="305"/>
      <c r="K535" s="350" t="e">
        <f>$K$181</f>
        <v>#REF!</v>
      </c>
      <c r="L535" s="369" t="s">
        <v>144</v>
      </c>
      <c r="M535" s="305" t="e">
        <f>ROUND(K535*$C535/100,0)</f>
        <v>#REF!</v>
      </c>
      <c r="N535" s="305"/>
      <c r="O535" s="350" t="e">
        <f>$O$181</f>
        <v>#DIV/0!</v>
      </c>
      <c r="P535" s="369" t="s">
        <v>144</v>
      </c>
      <c r="Q535" s="305" t="e">
        <f>ROUND(O535*$C535/100,0)</f>
        <v>#DIV/0!</v>
      </c>
      <c r="R535" s="305"/>
      <c r="S535" s="350" t="e">
        <f>$S$181</f>
        <v>#DIV/0!</v>
      </c>
      <c r="T535" s="369" t="s">
        <v>144</v>
      </c>
      <c r="U535" s="305" t="e">
        <f>ROUND(S535*$C535/100,0)</f>
        <v>#DIV/0!</v>
      </c>
      <c r="V535" s="285"/>
      <c r="W535" s="286"/>
      <c r="X535" s="286"/>
      <c r="Y535" s="286"/>
      <c r="Z535" s="285"/>
      <c r="AA535" s="285"/>
      <c r="AB535" s="285"/>
      <c r="AC535" s="285"/>
      <c r="AD535" s="285"/>
      <c r="AE535" s="285"/>
      <c r="AF535" s="285"/>
      <c r="AG535" s="285"/>
      <c r="AH535" s="285"/>
      <c r="AI535" s="285"/>
      <c r="AJ535" s="285"/>
      <c r="AK535" s="285"/>
      <c r="AL535" s="285"/>
      <c r="AM535" s="285"/>
      <c r="AN535" s="285"/>
      <c r="AO535" s="285"/>
      <c r="AP535" s="285"/>
    </row>
    <row r="536" spans="1:44" hidden="1">
      <c r="A536" s="337" t="s">
        <v>179</v>
      </c>
      <c r="B536" s="337"/>
      <c r="C536" s="368">
        <v>0</v>
      </c>
      <c r="D536" s="375">
        <v>57</v>
      </c>
      <c r="E536" s="369" t="s">
        <v>144</v>
      </c>
      <c r="F536" s="305">
        <v>0</v>
      </c>
      <c r="G536" s="375">
        <v>58</v>
      </c>
      <c r="H536" s="369" t="s">
        <v>144</v>
      </c>
      <c r="I536" s="305">
        <v>0</v>
      </c>
      <c r="J536" s="305"/>
      <c r="K536" s="375" t="str">
        <f>$K$182</f>
        <v xml:space="preserve"> </v>
      </c>
      <c r="L536" s="369" t="s">
        <v>144</v>
      </c>
      <c r="M536" s="305" t="e">
        <f>ROUND(K536*$C536/100,0)</f>
        <v>#VALUE!</v>
      </c>
      <c r="N536" s="305"/>
      <c r="O536" s="375" t="e">
        <f>$O$182</f>
        <v>#DIV/0!</v>
      </c>
      <c r="P536" s="369" t="s">
        <v>144</v>
      </c>
      <c r="Q536" s="305" t="e">
        <f>ROUND(O536*$C536/100,0)</f>
        <v>#DIV/0!</v>
      </c>
      <c r="R536" s="305"/>
      <c r="S536" s="375" t="e">
        <f>$S$182</f>
        <v>#DIV/0!</v>
      </c>
      <c r="T536" s="369" t="s">
        <v>144</v>
      </c>
      <c r="U536" s="305" t="e">
        <f>ROUND(S536*$C536/100,0)</f>
        <v>#DIV/0!</v>
      </c>
      <c r="V536" s="285"/>
      <c r="W536" s="286"/>
      <c r="X536" s="286"/>
      <c r="Y536" s="286"/>
      <c r="Z536" s="285"/>
      <c r="AA536" s="285"/>
      <c r="AB536" s="285"/>
      <c r="AC536" s="285"/>
      <c r="AD536" s="285"/>
      <c r="AE536" s="285"/>
      <c r="AF536" s="285"/>
      <c r="AG536" s="285"/>
      <c r="AH536" s="285"/>
      <c r="AI536" s="285"/>
      <c r="AJ536" s="285"/>
      <c r="AK536" s="285"/>
      <c r="AL536" s="285"/>
      <c r="AM536" s="285"/>
      <c r="AN536" s="285"/>
      <c r="AO536" s="285"/>
      <c r="AP536" s="285"/>
    </row>
    <row r="537" spans="1:44" s="120" customFormat="1" hidden="1">
      <c r="A537" s="119" t="s">
        <v>180</v>
      </c>
      <c r="C537" s="121">
        <v>4897</v>
      </c>
      <c r="D537" s="118">
        <v>0</v>
      </c>
      <c r="E537" s="122"/>
      <c r="F537" s="123"/>
      <c r="G537" s="314">
        <v>0</v>
      </c>
      <c r="H537" s="377" t="s">
        <v>144</v>
      </c>
      <c r="I537" s="123">
        <v>0</v>
      </c>
      <c r="J537" s="123"/>
      <c r="K537" s="314" t="str">
        <f>K183</f>
        <v xml:space="preserve"> </v>
      </c>
      <c r="L537" s="377" t="s">
        <v>144</v>
      </c>
      <c r="M537" s="123" t="e">
        <f t="shared" ref="M537:M539" si="61">ROUND(K537*$C537/100,0)</f>
        <v>#VALUE!</v>
      </c>
      <c r="N537" s="123"/>
      <c r="O537" s="314" t="str">
        <f>O183</f>
        <v xml:space="preserve"> </v>
      </c>
      <c r="P537" s="377" t="s">
        <v>144</v>
      </c>
      <c r="Q537" s="123" t="e">
        <f t="shared" ref="Q537:Q539" si="62">ROUND(O537*$C537/100,0)</f>
        <v>#VALUE!</v>
      </c>
      <c r="R537" s="123"/>
      <c r="S537" s="314">
        <f>S183</f>
        <v>0</v>
      </c>
      <c r="T537" s="377" t="s">
        <v>144</v>
      </c>
      <c r="U537" s="123">
        <f t="shared" ref="U537:U539" si="63">ROUND(S537*$C537/100,0)</f>
        <v>0</v>
      </c>
      <c r="V537" s="122"/>
      <c r="W537" s="311"/>
      <c r="X537" s="122"/>
      <c r="Y537" s="122"/>
      <c r="Z537" s="317"/>
      <c r="AA537" s="318"/>
      <c r="AF537" s="122"/>
      <c r="AG537" s="122"/>
      <c r="AH537" s="122"/>
      <c r="AI537" s="122"/>
      <c r="AJ537" s="122"/>
      <c r="AK537" s="122"/>
      <c r="AL537" s="122"/>
      <c r="AM537" s="122"/>
      <c r="AN537" s="122"/>
      <c r="AO537" s="122"/>
      <c r="AP537" s="122"/>
      <c r="AR537" s="124"/>
    </row>
    <row r="538" spans="1:44" s="120" customFormat="1" hidden="1">
      <c r="A538" s="119" t="s">
        <v>181</v>
      </c>
      <c r="C538" s="121">
        <v>889</v>
      </c>
      <c r="D538" s="118">
        <v>0</v>
      </c>
      <c r="E538" s="122"/>
      <c r="F538" s="123"/>
      <c r="G538" s="314">
        <v>0</v>
      </c>
      <c r="H538" s="377" t="s">
        <v>144</v>
      </c>
      <c r="I538" s="123">
        <v>0</v>
      </c>
      <c r="J538" s="123"/>
      <c r="K538" s="314" t="str">
        <f>K184</f>
        <v xml:space="preserve"> </v>
      </c>
      <c r="L538" s="377" t="s">
        <v>144</v>
      </c>
      <c r="M538" s="123" t="e">
        <f t="shared" si="61"/>
        <v>#VALUE!</v>
      </c>
      <c r="N538" s="123"/>
      <c r="O538" s="314" t="str">
        <f>O184</f>
        <v xml:space="preserve"> </v>
      </c>
      <c r="P538" s="377" t="s">
        <v>144</v>
      </c>
      <c r="Q538" s="123" t="e">
        <f t="shared" si="62"/>
        <v>#VALUE!</v>
      </c>
      <c r="R538" s="123"/>
      <c r="S538" s="314">
        <f>S184</f>
        <v>0</v>
      </c>
      <c r="T538" s="377" t="s">
        <v>144</v>
      </c>
      <c r="U538" s="123">
        <f t="shared" si="63"/>
        <v>0</v>
      </c>
      <c r="V538" s="122"/>
      <c r="W538" s="311"/>
      <c r="X538" s="122"/>
      <c r="Y538" s="122"/>
      <c r="Z538" s="317"/>
      <c r="AA538" s="318"/>
      <c r="AF538" s="122"/>
      <c r="AG538" s="122"/>
      <c r="AH538" s="122"/>
      <c r="AI538" s="122"/>
      <c r="AJ538" s="122"/>
      <c r="AK538" s="122"/>
      <c r="AL538" s="122"/>
      <c r="AM538" s="122"/>
      <c r="AN538" s="122"/>
      <c r="AO538" s="122"/>
      <c r="AP538" s="122"/>
      <c r="AR538" s="124"/>
    </row>
    <row r="539" spans="1:44" s="120" customFormat="1" hidden="1">
      <c r="A539" s="119" t="s">
        <v>182</v>
      </c>
      <c r="C539" s="121">
        <v>0</v>
      </c>
      <c r="D539" s="118">
        <v>0</v>
      </c>
      <c r="E539" s="122"/>
      <c r="F539" s="123"/>
      <c r="G539" s="314">
        <v>0</v>
      </c>
      <c r="H539" s="377" t="s">
        <v>144</v>
      </c>
      <c r="I539" s="123">
        <v>0</v>
      </c>
      <c r="J539" s="123"/>
      <c r="K539" s="314" t="str">
        <f>K185</f>
        <v xml:space="preserve"> </v>
      </c>
      <c r="L539" s="377" t="s">
        <v>144</v>
      </c>
      <c r="M539" s="123" t="e">
        <f t="shared" si="61"/>
        <v>#VALUE!</v>
      </c>
      <c r="N539" s="123"/>
      <c r="O539" s="314" t="str">
        <f>O185</f>
        <v xml:space="preserve"> </v>
      </c>
      <c r="P539" s="377" t="s">
        <v>144</v>
      </c>
      <c r="Q539" s="123" t="e">
        <f t="shared" si="62"/>
        <v>#VALUE!</v>
      </c>
      <c r="R539" s="123"/>
      <c r="S539" s="314">
        <f>S185</f>
        <v>0</v>
      </c>
      <c r="T539" s="377" t="s">
        <v>144</v>
      </c>
      <c r="U539" s="123">
        <f t="shared" si="63"/>
        <v>0</v>
      </c>
      <c r="V539" s="122"/>
      <c r="W539" s="311"/>
      <c r="X539" s="122"/>
      <c r="Y539" s="122"/>
      <c r="Z539" s="317"/>
      <c r="AA539" s="318"/>
      <c r="AF539" s="122"/>
      <c r="AG539" s="122"/>
      <c r="AH539" s="122"/>
      <c r="AI539" s="122"/>
      <c r="AJ539" s="122"/>
      <c r="AK539" s="122"/>
      <c r="AL539" s="122"/>
      <c r="AM539" s="122"/>
      <c r="AN539" s="122"/>
      <c r="AO539" s="122"/>
      <c r="AP539" s="122"/>
      <c r="AR539" s="124"/>
    </row>
    <row r="540" spans="1:44" hidden="1">
      <c r="A540" s="379" t="s">
        <v>186</v>
      </c>
      <c r="B540" s="337"/>
      <c r="C540" s="368"/>
      <c r="D540" s="380">
        <v>-0.01</v>
      </c>
      <c r="E540" s="369"/>
      <c r="F540" s="305"/>
      <c r="G540" s="380">
        <v>-0.01</v>
      </c>
      <c r="H540" s="369"/>
      <c r="I540" s="305"/>
      <c r="J540" s="305"/>
      <c r="K540" s="380">
        <v>-0.01</v>
      </c>
      <c r="L540" s="369"/>
      <c r="M540" s="305"/>
      <c r="N540" s="305"/>
      <c r="O540" s="380">
        <v>-0.01</v>
      </c>
      <c r="P540" s="369"/>
      <c r="Q540" s="305"/>
      <c r="R540" s="305"/>
      <c r="S540" s="380">
        <v>-0.01</v>
      </c>
      <c r="T540" s="369"/>
      <c r="U540" s="305"/>
      <c r="V540" s="285"/>
      <c r="W540" s="286"/>
      <c r="X540" s="286"/>
      <c r="Y540" s="286"/>
      <c r="Z540" s="285"/>
      <c r="AA540" s="285"/>
      <c r="AB540" s="285"/>
      <c r="AC540" s="285"/>
      <c r="AD540" s="285"/>
      <c r="AE540" s="285"/>
      <c r="AF540" s="285"/>
      <c r="AG540" s="285"/>
      <c r="AH540" s="285"/>
      <c r="AI540" s="285"/>
      <c r="AJ540" s="285"/>
      <c r="AK540" s="285"/>
      <c r="AL540" s="285"/>
      <c r="AM540" s="285"/>
      <c r="AN540" s="285"/>
      <c r="AO540" s="285"/>
      <c r="AP540" s="285"/>
    </row>
    <row r="541" spans="1:44" hidden="1">
      <c r="A541" s="337" t="s">
        <v>170</v>
      </c>
      <c r="B541" s="337"/>
      <c r="C541" s="368">
        <v>0</v>
      </c>
      <c r="D541" s="382">
        <v>117.12</v>
      </c>
      <c r="E541" s="383"/>
      <c r="F541" s="305">
        <v>0</v>
      </c>
      <c r="G541" s="382">
        <v>119.88</v>
      </c>
      <c r="H541" s="383"/>
      <c r="I541" s="305">
        <v>0</v>
      </c>
      <c r="J541" s="305"/>
      <c r="K541" s="382">
        <f>K527</f>
        <v>117.12</v>
      </c>
      <c r="L541" s="383"/>
      <c r="M541" s="305">
        <f>-ROUND(K541*$C541/100,0)</f>
        <v>0</v>
      </c>
      <c r="N541" s="305"/>
      <c r="O541" s="382" t="str">
        <f>O527</f>
        <v xml:space="preserve"> </v>
      </c>
      <c r="P541" s="383"/>
      <c r="Q541" s="305" t="e">
        <f>-ROUND(O541*$C541/100,0)</f>
        <v>#VALUE!</v>
      </c>
      <c r="R541" s="305"/>
      <c r="S541" s="382" t="str">
        <f>S527</f>
        <v xml:space="preserve"> </v>
      </c>
      <c r="T541" s="383"/>
      <c r="U541" s="305" t="e">
        <f>-ROUND(S541*$C541/100,0)</f>
        <v>#VALUE!</v>
      </c>
      <c r="V541" s="285"/>
      <c r="W541" s="286"/>
      <c r="X541" s="286"/>
      <c r="Y541" s="286"/>
      <c r="Z541" s="285"/>
      <c r="AA541" s="285"/>
      <c r="AB541" s="285"/>
      <c r="AC541" s="285"/>
      <c r="AD541" s="285"/>
      <c r="AE541" s="285"/>
      <c r="AF541" s="285"/>
      <c r="AG541" s="285"/>
      <c r="AH541" s="285"/>
      <c r="AI541" s="285"/>
      <c r="AJ541" s="285"/>
      <c r="AK541" s="285"/>
      <c r="AL541" s="285"/>
      <c r="AM541" s="285"/>
      <c r="AN541" s="285"/>
      <c r="AO541" s="285"/>
      <c r="AP541" s="285"/>
    </row>
    <row r="542" spans="1:44" hidden="1">
      <c r="A542" s="337" t="s">
        <v>171</v>
      </c>
      <c r="B542" s="337"/>
      <c r="C542" s="368">
        <v>0</v>
      </c>
      <c r="D542" s="382">
        <v>174.48</v>
      </c>
      <c r="E542" s="383"/>
      <c r="F542" s="305">
        <v>0</v>
      </c>
      <c r="G542" s="382">
        <v>178.68</v>
      </c>
      <c r="H542" s="383"/>
      <c r="I542" s="305">
        <v>0</v>
      </c>
      <c r="J542" s="305"/>
      <c r="K542" s="382">
        <f>K528</f>
        <v>174.48</v>
      </c>
      <c r="L542" s="383"/>
      <c r="M542" s="305">
        <f>-ROUND(K542*$C542/100,0)</f>
        <v>0</v>
      </c>
      <c r="N542" s="305"/>
      <c r="O542" s="382" t="str">
        <f>O528</f>
        <v xml:space="preserve"> </v>
      </c>
      <c r="P542" s="383"/>
      <c r="Q542" s="305" t="e">
        <f>-ROUND(O542*$C542/100,0)</f>
        <v>#VALUE!</v>
      </c>
      <c r="R542" s="305"/>
      <c r="S542" s="382" t="str">
        <f>S528</f>
        <v xml:space="preserve"> </v>
      </c>
      <c r="T542" s="383"/>
      <c r="U542" s="305" t="e">
        <f>-ROUND(S542*$C542/100,0)</f>
        <v>#VALUE!</v>
      </c>
      <c r="V542" s="285"/>
      <c r="W542" s="286"/>
      <c r="X542" s="286"/>
      <c r="Y542" s="286"/>
      <c r="Z542" s="285"/>
      <c r="AA542" s="285"/>
      <c r="AB542" s="285"/>
      <c r="AC542" s="285"/>
      <c r="AD542" s="285"/>
      <c r="AE542" s="285"/>
      <c r="AF542" s="285"/>
      <c r="AG542" s="285"/>
      <c r="AH542" s="285"/>
      <c r="AI542" s="285"/>
      <c r="AJ542" s="285"/>
      <c r="AK542" s="285"/>
      <c r="AL542" s="285"/>
      <c r="AM542" s="285"/>
      <c r="AN542" s="285"/>
      <c r="AO542" s="285"/>
      <c r="AP542" s="285"/>
    </row>
    <row r="543" spans="1:44" hidden="1">
      <c r="A543" s="337" t="s">
        <v>187</v>
      </c>
      <c r="B543" s="337"/>
      <c r="C543" s="368">
        <v>0</v>
      </c>
      <c r="D543" s="382">
        <v>12.24</v>
      </c>
      <c r="E543" s="383"/>
      <c r="F543" s="305">
        <v>0</v>
      </c>
      <c r="G543" s="382">
        <v>12.48</v>
      </c>
      <c r="H543" s="383"/>
      <c r="I543" s="305">
        <v>0</v>
      </c>
      <c r="J543" s="305"/>
      <c r="K543" s="382">
        <f>K529</f>
        <v>12.24</v>
      </c>
      <c r="L543" s="383"/>
      <c r="M543" s="305">
        <f>-ROUND(K543*$C543/100,0)</f>
        <v>0</v>
      </c>
      <c r="N543" s="305"/>
      <c r="O543" s="382" t="str">
        <f>O529</f>
        <v xml:space="preserve"> </v>
      </c>
      <c r="P543" s="383"/>
      <c r="Q543" s="305" t="e">
        <f>-ROUND(O543*$C543/100,0)</f>
        <v>#VALUE!</v>
      </c>
      <c r="R543" s="305"/>
      <c r="S543" s="382" t="str">
        <f>S529</f>
        <v xml:space="preserve"> </v>
      </c>
      <c r="T543" s="383"/>
      <c r="U543" s="305" t="e">
        <f>-ROUND(S543*$C543/100,0)</f>
        <v>#VALUE!</v>
      </c>
      <c r="V543" s="285"/>
      <c r="W543" s="286"/>
      <c r="X543" s="286"/>
      <c r="Y543" s="286"/>
      <c r="Z543" s="285"/>
      <c r="AA543" s="285"/>
      <c r="AB543" s="285"/>
      <c r="AC543" s="285"/>
      <c r="AD543" s="285"/>
      <c r="AE543" s="285"/>
      <c r="AF543" s="285"/>
      <c r="AG543" s="285"/>
      <c r="AH543" s="285"/>
      <c r="AI543" s="285"/>
      <c r="AJ543" s="285"/>
      <c r="AK543" s="285"/>
      <c r="AL543" s="285"/>
      <c r="AM543" s="285"/>
      <c r="AN543" s="285"/>
      <c r="AO543" s="285"/>
      <c r="AP543" s="285"/>
    </row>
    <row r="544" spans="1:44" hidden="1">
      <c r="A544" s="337" t="s">
        <v>188</v>
      </c>
      <c r="B544" s="337"/>
      <c r="C544" s="368">
        <v>0</v>
      </c>
      <c r="D544" s="382">
        <v>3.7</v>
      </c>
      <c r="E544" s="369"/>
      <c r="F544" s="305">
        <v>0</v>
      </c>
      <c r="G544" s="382">
        <v>3.8</v>
      </c>
      <c r="H544" s="369"/>
      <c r="I544" s="305">
        <v>0</v>
      </c>
      <c r="J544" s="305"/>
      <c r="K544" s="382" t="e">
        <f>K532</f>
        <v>#REF!</v>
      </c>
      <c r="L544" s="369"/>
      <c r="M544" s="305" t="e">
        <f>-ROUND(K544*$C544/100,0)</f>
        <v>#REF!</v>
      </c>
      <c r="N544" s="305"/>
      <c r="O544" s="382" t="e">
        <f>O532</f>
        <v>#DIV/0!</v>
      </c>
      <c r="P544" s="369"/>
      <c r="Q544" s="305" t="e">
        <f>-ROUND(O544*$C544/100,0)</f>
        <v>#DIV/0!</v>
      </c>
      <c r="R544" s="305"/>
      <c r="S544" s="382" t="e">
        <f>S532</f>
        <v>#DIV/0!</v>
      </c>
      <c r="T544" s="369"/>
      <c r="U544" s="305" t="e">
        <f>-ROUND(S544*$C544/100,0)</f>
        <v>#DIV/0!</v>
      </c>
      <c r="V544" s="285"/>
      <c r="W544" s="286"/>
      <c r="X544" s="286"/>
      <c r="Y544" s="286"/>
      <c r="Z544" s="285"/>
      <c r="AA544" s="285"/>
      <c r="AB544" s="285"/>
      <c r="AC544" s="285"/>
      <c r="AD544" s="285"/>
      <c r="AE544" s="285"/>
      <c r="AF544" s="285"/>
      <c r="AG544" s="285"/>
      <c r="AH544" s="285"/>
      <c r="AI544" s="285"/>
      <c r="AJ544" s="285"/>
      <c r="AK544" s="285"/>
      <c r="AL544" s="285"/>
      <c r="AM544" s="285"/>
      <c r="AN544" s="285"/>
      <c r="AO544" s="285"/>
      <c r="AP544" s="285"/>
    </row>
    <row r="545" spans="1:44" hidden="1">
      <c r="A545" s="337" t="s">
        <v>189</v>
      </c>
      <c r="B545" s="337"/>
      <c r="C545" s="368">
        <v>0</v>
      </c>
      <c r="D545" s="384">
        <v>10.628</v>
      </c>
      <c r="E545" s="369" t="s">
        <v>144</v>
      </c>
      <c r="F545" s="305">
        <v>0</v>
      </c>
      <c r="G545" s="384">
        <v>10.878</v>
      </c>
      <c r="H545" s="369" t="s">
        <v>144</v>
      </c>
      <c r="I545" s="305">
        <v>0</v>
      </c>
      <c r="J545" s="305"/>
      <c r="K545" s="384" t="e">
        <f>K533</f>
        <v>#REF!</v>
      </c>
      <c r="L545" s="369" t="s">
        <v>144</v>
      </c>
      <c r="M545" s="305" t="e">
        <f>ROUND(K545*$C545/100*K540,0)</f>
        <v>#REF!</v>
      </c>
      <c r="N545" s="305"/>
      <c r="O545" s="384" t="e">
        <f>O533</f>
        <v>#DIV/0!</v>
      </c>
      <c r="P545" s="369" t="s">
        <v>144</v>
      </c>
      <c r="Q545" s="305" t="e">
        <f>ROUND(O545*$C545/100*O540,0)</f>
        <v>#DIV/0!</v>
      </c>
      <c r="R545" s="305"/>
      <c r="S545" s="384" t="e">
        <f>S533</f>
        <v>#DIV/0!</v>
      </c>
      <c r="T545" s="369" t="s">
        <v>144</v>
      </c>
      <c r="U545" s="305" t="e">
        <f>ROUND(S545*$C545/100*S540,0)</f>
        <v>#DIV/0!</v>
      </c>
      <c r="V545" s="285"/>
      <c r="W545" s="286"/>
      <c r="X545" s="286"/>
      <c r="Y545" s="286"/>
      <c r="Z545" s="285"/>
      <c r="AA545" s="285"/>
      <c r="AB545" s="285"/>
      <c r="AC545" s="285"/>
      <c r="AD545" s="285"/>
      <c r="AE545" s="285"/>
      <c r="AF545" s="285"/>
      <c r="AG545" s="285"/>
      <c r="AH545" s="285"/>
      <c r="AI545" s="285"/>
      <c r="AJ545" s="285"/>
      <c r="AK545" s="285"/>
      <c r="AL545" s="285"/>
      <c r="AM545" s="285"/>
      <c r="AN545" s="285"/>
      <c r="AO545" s="285"/>
      <c r="AP545" s="285"/>
    </row>
    <row r="546" spans="1:44" hidden="1">
      <c r="A546" s="337" t="s">
        <v>177</v>
      </c>
      <c r="B546" s="337"/>
      <c r="C546" s="368">
        <v>0</v>
      </c>
      <c r="D546" s="384">
        <v>7.3410000000000002</v>
      </c>
      <c r="E546" s="369" t="s">
        <v>144</v>
      </c>
      <c r="F546" s="305">
        <v>0</v>
      </c>
      <c r="G546" s="384">
        <v>7.5140000000000002</v>
      </c>
      <c r="H546" s="369" t="s">
        <v>144</v>
      </c>
      <c r="I546" s="305">
        <v>0</v>
      </c>
      <c r="J546" s="305"/>
      <c r="K546" s="384" t="e">
        <f>K534</f>
        <v>#REF!</v>
      </c>
      <c r="L546" s="369" t="s">
        <v>144</v>
      </c>
      <c r="M546" s="305" t="e">
        <f>ROUND(K546*$C546/100*K540,0)</f>
        <v>#REF!</v>
      </c>
      <c r="N546" s="305"/>
      <c r="O546" s="384" t="e">
        <f>O534</f>
        <v>#DIV/0!</v>
      </c>
      <c r="P546" s="369" t="s">
        <v>144</v>
      </c>
      <c r="Q546" s="305" t="e">
        <f>ROUND(O546*$C546/100*O540,0)</f>
        <v>#DIV/0!</v>
      </c>
      <c r="R546" s="305"/>
      <c r="S546" s="384" t="e">
        <f>S534</f>
        <v>#DIV/0!</v>
      </c>
      <c r="T546" s="369" t="s">
        <v>144</v>
      </c>
      <c r="U546" s="305" t="e">
        <f>ROUND(S546*$C546/100*S540,0)</f>
        <v>#DIV/0!</v>
      </c>
      <c r="V546" s="285"/>
      <c r="W546" s="286"/>
      <c r="X546" s="286"/>
      <c r="Y546" s="286"/>
      <c r="Z546" s="285"/>
      <c r="AA546" s="285"/>
      <c r="AB546" s="285"/>
      <c r="AC546" s="285"/>
      <c r="AD546" s="285"/>
      <c r="AE546" s="285"/>
      <c r="AF546" s="285"/>
      <c r="AG546" s="285"/>
      <c r="AH546" s="285"/>
      <c r="AI546" s="285"/>
      <c r="AJ546" s="285"/>
      <c r="AK546" s="285"/>
      <c r="AL546" s="285"/>
      <c r="AM546" s="285"/>
      <c r="AN546" s="285"/>
      <c r="AO546" s="285"/>
      <c r="AP546" s="285"/>
    </row>
    <row r="547" spans="1:44" hidden="1">
      <c r="A547" s="337" t="s">
        <v>178</v>
      </c>
      <c r="B547" s="337"/>
      <c r="C547" s="368">
        <v>0</v>
      </c>
      <c r="D547" s="384">
        <v>6.3240000000000007</v>
      </c>
      <c r="E547" s="369" t="s">
        <v>144</v>
      </c>
      <c r="F547" s="305">
        <v>0</v>
      </c>
      <c r="G547" s="384">
        <v>6.4720000000000004</v>
      </c>
      <c r="H547" s="369" t="s">
        <v>144</v>
      </c>
      <c r="I547" s="305">
        <v>0</v>
      </c>
      <c r="J547" s="305"/>
      <c r="K547" s="384" t="e">
        <f>K535</f>
        <v>#REF!</v>
      </c>
      <c r="L547" s="369" t="s">
        <v>144</v>
      </c>
      <c r="M547" s="305" t="e">
        <f>ROUND(K547*$C547/100*K540,0)</f>
        <v>#REF!</v>
      </c>
      <c r="N547" s="305"/>
      <c r="O547" s="384" t="e">
        <f>O535</f>
        <v>#DIV/0!</v>
      </c>
      <c r="P547" s="369" t="s">
        <v>144</v>
      </c>
      <c r="Q547" s="305" t="e">
        <f>ROUND(O547*$C547/100*O540,0)</f>
        <v>#DIV/0!</v>
      </c>
      <c r="R547" s="305"/>
      <c r="S547" s="384" t="e">
        <f>S535</f>
        <v>#DIV/0!</v>
      </c>
      <c r="T547" s="369" t="s">
        <v>144</v>
      </c>
      <c r="U547" s="305" t="e">
        <f>ROUND(S547*$C547/100*S540,0)</f>
        <v>#DIV/0!</v>
      </c>
      <c r="V547" s="285"/>
      <c r="W547" s="286"/>
      <c r="X547" s="286"/>
      <c r="Y547" s="286"/>
      <c r="Z547" s="285"/>
      <c r="AA547" s="285"/>
      <c r="AB547" s="285"/>
      <c r="AC547" s="285"/>
      <c r="AD547" s="285"/>
      <c r="AE547" s="285"/>
      <c r="AF547" s="285"/>
      <c r="AG547" s="285"/>
      <c r="AH547" s="285"/>
      <c r="AI547" s="285"/>
      <c r="AJ547" s="285"/>
      <c r="AK547" s="285"/>
      <c r="AL547" s="285"/>
      <c r="AM547" s="285"/>
      <c r="AN547" s="285"/>
      <c r="AO547" s="285"/>
      <c r="AP547" s="285"/>
    </row>
    <row r="548" spans="1:44" hidden="1">
      <c r="A548" s="337" t="s">
        <v>179</v>
      </c>
      <c r="B548" s="337"/>
      <c r="C548" s="368">
        <v>0</v>
      </c>
      <c r="D548" s="385">
        <v>57</v>
      </c>
      <c r="E548" s="369" t="s">
        <v>144</v>
      </c>
      <c r="F548" s="305">
        <v>0</v>
      </c>
      <c r="G548" s="385">
        <v>58</v>
      </c>
      <c r="H548" s="369" t="s">
        <v>144</v>
      </c>
      <c r="I548" s="305">
        <v>0</v>
      </c>
      <c r="J548" s="305"/>
      <c r="K548" s="385" t="str">
        <f>K536</f>
        <v xml:space="preserve"> </v>
      </c>
      <c r="L548" s="369" t="s">
        <v>144</v>
      </c>
      <c r="M548" s="305" t="e">
        <f>ROUND(K548*$C548/100*K540,0)</f>
        <v>#VALUE!</v>
      </c>
      <c r="N548" s="305"/>
      <c r="O548" s="385" t="e">
        <f>O536</f>
        <v>#DIV/0!</v>
      </c>
      <c r="P548" s="369" t="s">
        <v>144</v>
      </c>
      <c r="Q548" s="305" t="e">
        <f>ROUND(O548*$C548/100*O540,0)</f>
        <v>#DIV/0!</v>
      </c>
      <c r="R548" s="305"/>
      <c r="S548" s="385" t="e">
        <f>S536</f>
        <v>#DIV/0!</v>
      </c>
      <c r="T548" s="369" t="s">
        <v>144</v>
      </c>
      <c r="U548" s="305" t="e">
        <f>ROUND(S548*$C548/100*S540,0)</f>
        <v>#DIV/0!</v>
      </c>
      <c r="V548" s="285"/>
      <c r="W548" s="286"/>
      <c r="X548" s="286"/>
      <c r="Y548" s="286"/>
      <c r="Z548" s="285"/>
      <c r="AA548" s="285"/>
      <c r="AB548" s="285"/>
      <c r="AC548" s="285"/>
      <c r="AD548" s="285"/>
      <c r="AE548" s="285"/>
      <c r="AF548" s="285"/>
      <c r="AG548" s="285"/>
      <c r="AH548" s="285"/>
      <c r="AI548" s="285"/>
      <c r="AJ548" s="285"/>
      <c r="AK548" s="285"/>
      <c r="AL548" s="285"/>
      <c r="AM548" s="285"/>
      <c r="AN548" s="285"/>
      <c r="AO548" s="285"/>
      <c r="AP548" s="285"/>
    </row>
    <row r="549" spans="1:44" hidden="1">
      <c r="A549" s="337" t="s">
        <v>190</v>
      </c>
      <c r="B549" s="337"/>
      <c r="C549" s="368">
        <v>0</v>
      </c>
      <c r="D549" s="386">
        <v>60</v>
      </c>
      <c r="E549" s="369"/>
      <c r="F549" s="305">
        <v>0</v>
      </c>
      <c r="G549" s="386">
        <v>60</v>
      </c>
      <c r="H549" s="369"/>
      <c r="I549" s="305">
        <v>0</v>
      </c>
      <c r="J549" s="305"/>
      <c r="K549" s="386" t="str">
        <f>$K$198</f>
        <v xml:space="preserve"> </v>
      </c>
      <c r="L549" s="369"/>
      <c r="M549" s="305" t="e">
        <f>ROUND(K549*$C549,0)</f>
        <v>#VALUE!</v>
      </c>
      <c r="N549" s="305"/>
      <c r="O549" s="386" t="e">
        <f>$O$198</f>
        <v>#DIV/0!</v>
      </c>
      <c r="P549" s="369"/>
      <c r="Q549" s="305" t="e">
        <f>ROUND(O549*$C549,0)</f>
        <v>#DIV/0!</v>
      </c>
      <c r="R549" s="305"/>
      <c r="S549" s="386" t="e">
        <f>$S$198</f>
        <v>#DIV/0!</v>
      </c>
      <c r="T549" s="369"/>
      <c r="U549" s="305" t="e">
        <f>ROUND(S549*$C549,0)</f>
        <v>#DIV/0!</v>
      </c>
      <c r="V549" s="285"/>
      <c r="W549" s="286"/>
      <c r="X549" s="286"/>
      <c r="Y549" s="286"/>
      <c r="Z549" s="285"/>
      <c r="AA549" s="285"/>
      <c r="AB549" s="285"/>
      <c r="AC549" s="285"/>
      <c r="AD549" s="285"/>
      <c r="AE549" s="285"/>
      <c r="AF549" s="285"/>
      <c r="AG549" s="285"/>
      <c r="AH549" s="285"/>
      <c r="AI549" s="285"/>
      <c r="AJ549" s="285"/>
      <c r="AK549" s="285"/>
      <c r="AL549" s="285"/>
      <c r="AM549" s="285"/>
      <c r="AN549" s="285"/>
      <c r="AO549" s="285"/>
      <c r="AP549" s="285"/>
    </row>
    <row r="550" spans="1:44" hidden="1">
      <c r="A550" s="337" t="s">
        <v>191</v>
      </c>
      <c r="B550" s="337"/>
      <c r="C550" s="368">
        <v>0</v>
      </c>
      <c r="D550" s="387">
        <v>-30</v>
      </c>
      <c r="E550" s="369" t="s">
        <v>144</v>
      </c>
      <c r="F550" s="305">
        <v>0</v>
      </c>
      <c r="G550" s="387">
        <v>-30</v>
      </c>
      <c r="H550" s="369" t="s">
        <v>144</v>
      </c>
      <c r="I550" s="305">
        <v>0</v>
      </c>
      <c r="J550" s="305"/>
      <c r="K550" s="387">
        <f>$K$199</f>
        <v>-30</v>
      </c>
      <c r="L550" s="369" t="s">
        <v>144</v>
      </c>
      <c r="M550" s="305">
        <f>ROUND(K550*$C550/100,0)</f>
        <v>0</v>
      </c>
      <c r="N550" s="305"/>
      <c r="O550" s="387" t="str">
        <f>$O$199</f>
        <v xml:space="preserve"> </v>
      </c>
      <c r="P550" s="369" t="s">
        <v>144</v>
      </c>
      <c r="Q550" s="305" t="e">
        <f>ROUND(O550*$C550/100,0)</f>
        <v>#VALUE!</v>
      </c>
      <c r="R550" s="305"/>
      <c r="S550" s="387" t="str">
        <f>$S$199</f>
        <v xml:space="preserve"> </v>
      </c>
      <c r="T550" s="369" t="s">
        <v>144</v>
      </c>
      <c r="U550" s="305" t="e">
        <f>ROUND(S550*$C550/100,0)</f>
        <v>#VALUE!</v>
      </c>
      <c r="V550" s="285"/>
      <c r="W550" s="286"/>
      <c r="X550" s="286"/>
      <c r="Y550" s="286"/>
      <c r="Z550" s="285"/>
      <c r="AA550" s="285"/>
      <c r="AB550" s="285"/>
      <c r="AC550" s="285"/>
      <c r="AD550" s="285"/>
      <c r="AE550" s="285"/>
      <c r="AF550" s="285"/>
      <c r="AG550" s="285"/>
      <c r="AH550" s="285"/>
      <c r="AI550" s="285"/>
      <c r="AJ550" s="285"/>
      <c r="AK550" s="285"/>
      <c r="AL550" s="285"/>
      <c r="AM550" s="285"/>
      <c r="AN550" s="285"/>
      <c r="AO550" s="285"/>
      <c r="AP550" s="285"/>
    </row>
    <row r="551" spans="1:44" s="120" customFormat="1" hidden="1">
      <c r="A551" s="119" t="s">
        <v>180</v>
      </c>
      <c r="C551" s="121">
        <v>0</v>
      </c>
      <c r="D551" s="118">
        <v>0</v>
      </c>
      <c r="E551" s="122"/>
      <c r="F551" s="123"/>
      <c r="G551" s="314">
        <v>0</v>
      </c>
      <c r="H551" s="377" t="s">
        <v>144</v>
      </c>
      <c r="I551" s="305">
        <v>0</v>
      </c>
      <c r="J551" s="305"/>
      <c r="K551" s="314" t="str">
        <f>K183</f>
        <v xml:space="preserve"> </v>
      </c>
      <c r="L551" s="377" t="s">
        <v>144</v>
      </c>
      <c r="M551" s="305" t="e">
        <f>ROUND(K551*$C551/100*K540,0)</f>
        <v>#VALUE!</v>
      </c>
      <c r="N551" s="305"/>
      <c r="O551" s="314" t="str">
        <f>O183</f>
        <v xml:space="preserve"> </v>
      </c>
      <c r="P551" s="377" t="s">
        <v>144</v>
      </c>
      <c r="Q551" s="305" t="e">
        <f>ROUND(O551*$C551/100*O540,0)</f>
        <v>#VALUE!</v>
      </c>
      <c r="R551" s="305"/>
      <c r="S551" s="314">
        <f>S183</f>
        <v>0</v>
      </c>
      <c r="T551" s="377" t="s">
        <v>144</v>
      </c>
      <c r="U551" s="305">
        <f>ROUND(S551*$C551/100*S540,0)</f>
        <v>0</v>
      </c>
      <c r="V551" s="122"/>
      <c r="W551" s="311"/>
      <c r="X551" s="122"/>
      <c r="Y551" s="122"/>
      <c r="Z551" s="317"/>
      <c r="AA551" s="318"/>
      <c r="AF551" s="122"/>
      <c r="AG551" s="122"/>
      <c r="AH551" s="122"/>
      <c r="AI551" s="122"/>
      <c r="AJ551" s="122"/>
      <c r="AK551" s="122"/>
      <c r="AL551" s="122"/>
      <c r="AM551" s="122"/>
      <c r="AN551" s="122"/>
      <c r="AO551" s="122"/>
      <c r="AP551" s="122"/>
      <c r="AR551" s="124"/>
    </row>
    <row r="552" spans="1:44" s="120" customFormat="1" hidden="1">
      <c r="A552" s="119" t="s">
        <v>181</v>
      </c>
      <c r="C552" s="121">
        <v>0</v>
      </c>
      <c r="D552" s="118">
        <v>0</v>
      </c>
      <c r="E552" s="122"/>
      <c r="F552" s="123"/>
      <c r="G552" s="314">
        <v>0</v>
      </c>
      <c r="H552" s="377" t="s">
        <v>144</v>
      </c>
      <c r="I552" s="305">
        <v>0</v>
      </c>
      <c r="J552" s="305"/>
      <c r="K552" s="314" t="str">
        <f>K184</f>
        <v xml:space="preserve"> </v>
      </c>
      <c r="L552" s="377" t="s">
        <v>144</v>
      </c>
      <c r="M552" s="305" t="e">
        <f>ROUND(K552*$C552/100*K540,0)</f>
        <v>#VALUE!</v>
      </c>
      <c r="N552" s="305"/>
      <c r="O552" s="314" t="str">
        <f>O184</f>
        <v xml:space="preserve"> </v>
      </c>
      <c r="P552" s="377" t="s">
        <v>144</v>
      </c>
      <c r="Q552" s="305" t="e">
        <f>ROUND(O552*$C552/100*O540,0)</f>
        <v>#VALUE!</v>
      </c>
      <c r="R552" s="305"/>
      <c r="S552" s="314">
        <f>S184</f>
        <v>0</v>
      </c>
      <c r="T552" s="377" t="s">
        <v>144</v>
      </c>
      <c r="U552" s="305">
        <f>ROUND(S552*$C552/100*S540,0)</f>
        <v>0</v>
      </c>
      <c r="V552" s="122"/>
      <c r="W552" s="311"/>
      <c r="X552" s="122"/>
      <c r="Y552" s="122"/>
      <c r="Z552" s="317"/>
      <c r="AA552" s="318"/>
      <c r="AF552" s="122"/>
      <c r="AG552" s="122"/>
      <c r="AH552" s="122"/>
      <c r="AI552" s="122"/>
      <c r="AJ552" s="122"/>
      <c r="AK552" s="122"/>
      <c r="AL552" s="122"/>
      <c r="AM552" s="122"/>
      <c r="AN552" s="122"/>
      <c r="AO552" s="122"/>
      <c r="AP552" s="122"/>
      <c r="AR552" s="124"/>
    </row>
    <row r="553" spans="1:44" s="120" customFormat="1" hidden="1">
      <c r="A553" s="119" t="s">
        <v>182</v>
      </c>
      <c r="C553" s="121">
        <v>0</v>
      </c>
      <c r="D553" s="118">
        <v>0</v>
      </c>
      <c r="E553" s="122"/>
      <c r="F553" s="123"/>
      <c r="G553" s="314">
        <v>0</v>
      </c>
      <c r="H553" s="377" t="s">
        <v>144</v>
      </c>
      <c r="I553" s="305">
        <v>0</v>
      </c>
      <c r="J553" s="305"/>
      <c r="K553" s="314" t="str">
        <f>K185</f>
        <v xml:space="preserve"> </v>
      </c>
      <c r="L553" s="377" t="s">
        <v>144</v>
      </c>
      <c r="M553" s="305" t="e">
        <f>ROUND(K553*$C553/100*K540,0)</f>
        <v>#VALUE!</v>
      </c>
      <c r="N553" s="305"/>
      <c r="O553" s="314" t="str">
        <f>O185</f>
        <v xml:space="preserve"> </v>
      </c>
      <c r="P553" s="377" t="s">
        <v>144</v>
      </c>
      <c r="Q553" s="305" t="e">
        <f>ROUND(O553*$C553/100*O540,0)</f>
        <v>#VALUE!</v>
      </c>
      <c r="R553" s="305"/>
      <c r="S553" s="314">
        <f>S185</f>
        <v>0</v>
      </c>
      <c r="T553" s="377" t="s">
        <v>144</v>
      </c>
      <c r="U553" s="305">
        <f>ROUND(S553*$C553/100*S540,0)</f>
        <v>0</v>
      </c>
      <c r="V553" s="122"/>
      <c r="W553" s="311"/>
      <c r="X553" s="122"/>
      <c r="Y553" s="122"/>
      <c r="Z553" s="317"/>
      <c r="AA553" s="318"/>
      <c r="AF553" s="122"/>
      <c r="AG553" s="122"/>
      <c r="AH553" s="122"/>
      <c r="AI553" s="122"/>
      <c r="AJ553" s="122"/>
      <c r="AK553" s="122"/>
      <c r="AL553" s="122"/>
      <c r="AM553" s="122"/>
      <c r="AN553" s="122"/>
      <c r="AO553" s="122"/>
      <c r="AP553" s="122"/>
      <c r="AR553" s="124"/>
    </row>
    <row r="554" spans="1:44" hidden="1">
      <c r="A554" s="337" t="s">
        <v>157</v>
      </c>
      <c r="B554" s="337"/>
      <c r="C554" s="368">
        <v>5786</v>
      </c>
      <c r="D554" s="375"/>
      <c r="E554" s="369"/>
      <c r="F554" s="305">
        <v>2110</v>
      </c>
      <c r="G554" s="375"/>
      <c r="H554" s="369"/>
      <c r="I554" s="305">
        <v>2161</v>
      </c>
      <c r="J554" s="305"/>
      <c r="K554" s="375"/>
      <c r="L554" s="369"/>
      <c r="M554" s="305" t="e">
        <f>SUM(M527:M553)</f>
        <v>#REF!</v>
      </c>
      <c r="N554" s="305"/>
      <c r="O554" s="375"/>
      <c r="P554" s="369"/>
      <c r="Q554" s="305" t="e">
        <f>SUM(Q527:Q553)</f>
        <v>#VALUE!</v>
      </c>
      <c r="R554" s="305"/>
      <c r="S554" s="375"/>
      <c r="T554" s="369"/>
      <c r="U554" s="305" t="e">
        <f>SUM(U527:U553)</f>
        <v>#VALUE!</v>
      </c>
      <c r="V554" s="285"/>
      <c r="W554" s="286"/>
      <c r="X554" s="286"/>
      <c r="Y554" s="286"/>
      <c r="Z554" s="285"/>
      <c r="AA554" s="285"/>
      <c r="AB554" s="285"/>
      <c r="AC554" s="285"/>
      <c r="AD554" s="285"/>
      <c r="AE554" s="285"/>
      <c r="AF554" s="285"/>
      <c r="AG554" s="285"/>
      <c r="AH554" s="285"/>
      <c r="AI554" s="285"/>
      <c r="AJ554" s="285"/>
      <c r="AK554" s="285"/>
      <c r="AL554" s="285"/>
      <c r="AM554" s="285"/>
      <c r="AN554" s="285"/>
      <c r="AO554" s="285"/>
      <c r="AP554" s="285"/>
    </row>
    <row r="555" spans="1:44" hidden="1">
      <c r="A555" s="337" t="s">
        <v>128</v>
      </c>
      <c r="B555" s="337"/>
      <c r="C555" s="401">
        <v>17.989857077409003</v>
      </c>
      <c r="D555" s="325"/>
      <c r="E555" s="325"/>
      <c r="F555" s="391">
        <v>6.4701450675839931</v>
      </c>
      <c r="G555" s="325"/>
      <c r="H555" s="325"/>
      <c r="I555" s="391">
        <v>6.4701450675839931</v>
      </c>
      <c r="J555" s="370"/>
      <c r="K555" s="325"/>
      <c r="L555" s="325"/>
      <c r="M555" s="391" t="e">
        <f>M204/I204*I555</f>
        <v>#DIV/0!</v>
      </c>
      <c r="N555" s="370"/>
      <c r="O555" s="325"/>
      <c r="P555" s="325"/>
      <c r="Q555" s="391" t="e">
        <f>Q204/I204*I555</f>
        <v>#DIV/0!</v>
      </c>
      <c r="R555" s="370"/>
      <c r="S555" s="325"/>
      <c r="T555" s="325"/>
      <c r="U555" s="391" t="e">
        <f>U204/I204*I555</f>
        <v>#DIV/0!</v>
      </c>
      <c r="V555" s="341"/>
      <c r="W555" s="141"/>
      <c r="X555" s="286"/>
      <c r="Y555" s="286"/>
      <c r="Z555" s="285"/>
      <c r="AA555" s="285"/>
      <c r="AB555" s="285"/>
      <c r="AC555" s="285"/>
      <c r="AD555" s="285"/>
      <c r="AE555" s="285"/>
      <c r="AF555" s="285"/>
      <c r="AG555" s="285"/>
      <c r="AH555" s="285"/>
      <c r="AI555" s="285"/>
      <c r="AJ555" s="285"/>
      <c r="AK555" s="285"/>
      <c r="AL555" s="285"/>
      <c r="AM555" s="285"/>
      <c r="AN555" s="285"/>
      <c r="AO555" s="285"/>
      <c r="AP555" s="285"/>
    </row>
    <row r="556" spans="1:44" ht="16.5" hidden="1" thickBot="1">
      <c r="A556" s="337" t="s">
        <v>158</v>
      </c>
      <c r="B556" s="337"/>
      <c r="C556" s="359">
        <v>5803.9898570774094</v>
      </c>
      <c r="D556" s="399"/>
      <c r="E556" s="393"/>
      <c r="F556" s="394">
        <v>2116.4701450675839</v>
      </c>
      <c r="G556" s="399"/>
      <c r="H556" s="393"/>
      <c r="I556" s="394">
        <v>2167.4701450675839</v>
      </c>
      <c r="J556" s="370"/>
      <c r="K556" s="399"/>
      <c r="L556" s="393"/>
      <c r="M556" s="394" t="e">
        <f>M554+M555</f>
        <v>#REF!</v>
      </c>
      <c r="N556" s="394"/>
      <c r="O556" s="399"/>
      <c r="P556" s="393"/>
      <c r="Q556" s="394" t="e">
        <f>Q554+Q555</f>
        <v>#VALUE!</v>
      </c>
      <c r="R556" s="394"/>
      <c r="S556" s="399"/>
      <c r="T556" s="393"/>
      <c r="U556" s="394" t="e">
        <f>U554+U555</f>
        <v>#VALUE!</v>
      </c>
      <c r="V556" s="342"/>
      <c r="W556" s="343"/>
      <c r="X556" s="286"/>
      <c r="Y556" s="286"/>
      <c r="Z556" s="285"/>
      <c r="AA556" s="285"/>
      <c r="AB556" s="285"/>
      <c r="AC556" s="285"/>
      <c r="AD556" s="285"/>
      <c r="AE556" s="285"/>
      <c r="AF556" s="285"/>
      <c r="AG556" s="285"/>
      <c r="AH556" s="285"/>
      <c r="AI556" s="285"/>
      <c r="AJ556" s="285"/>
      <c r="AK556" s="285"/>
      <c r="AL556" s="285"/>
      <c r="AM556" s="285"/>
      <c r="AN556" s="285"/>
      <c r="AO556" s="285"/>
      <c r="AP556" s="285"/>
    </row>
    <row r="557" spans="1:44" hidden="1">
      <c r="A557" s="337"/>
      <c r="B557" s="337"/>
      <c r="C557" s="345"/>
      <c r="D557" s="386" t="s">
        <v>10</v>
      </c>
      <c r="E557" s="337"/>
      <c r="F557" s="305"/>
      <c r="G557" s="382" t="s">
        <v>10</v>
      </c>
      <c r="H557" s="337"/>
      <c r="I557" s="305" t="s">
        <v>10</v>
      </c>
      <c r="J557" s="305"/>
      <c r="K557" s="382" t="s">
        <v>10</v>
      </c>
      <c r="L557" s="337"/>
      <c r="M557" s="305" t="s">
        <v>10</v>
      </c>
      <c r="N557" s="305"/>
      <c r="O557" s="382" t="s">
        <v>10</v>
      </c>
      <c r="P557" s="337"/>
      <c r="Q557" s="305" t="s">
        <v>10</v>
      </c>
      <c r="R557" s="305"/>
      <c r="S557" s="382" t="s">
        <v>10</v>
      </c>
      <c r="T557" s="337"/>
      <c r="U557" s="305" t="s">
        <v>10</v>
      </c>
      <c r="V557" s="285"/>
      <c r="W557" s="286"/>
      <c r="X557" s="286"/>
      <c r="Y557" s="286"/>
      <c r="Z557" s="285"/>
      <c r="AA557" s="285"/>
      <c r="AB557" s="285"/>
      <c r="AC557" s="285"/>
      <c r="AD557" s="285"/>
      <c r="AE557" s="285"/>
      <c r="AF557" s="285"/>
      <c r="AG557" s="285"/>
      <c r="AH557" s="285"/>
      <c r="AI557" s="285"/>
      <c r="AJ557" s="285"/>
      <c r="AK557" s="285"/>
      <c r="AL557" s="285"/>
      <c r="AM557" s="285"/>
      <c r="AN557" s="285"/>
      <c r="AO557" s="285"/>
      <c r="AP557" s="285"/>
    </row>
    <row r="558" spans="1:44" hidden="1">
      <c r="A558" s="344" t="s">
        <v>203</v>
      </c>
      <c r="B558" s="337"/>
      <c r="C558" s="405"/>
      <c r="D558" s="305"/>
      <c r="E558" s="337"/>
      <c r="F558" s="337"/>
      <c r="G558" s="305"/>
      <c r="H558" s="337"/>
      <c r="I558" s="305" t="s">
        <v>10</v>
      </c>
      <c r="J558" s="305"/>
      <c r="K558" s="305"/>
      <c r="L558" s="337"/>
      <c r="M558" s="305" t="s">
        <v>10</v>
      </c>
      <c r="N558" s="305"/>
      <c r="O558" s="305"/>
      <c r="P558" s="337"/>
      <c r="Q558" s="305" t="s">
        <v>10</v>
      </c>
      <c r="R558" s="305"/>
      <c r="S558" s="305"/>
      <c r="T558" s="337"/>
      <c r="U558" s="305" t="s">
        <v>10</v>
      </c>
      <c r="V558" s="285"/>
      <c r="W558" s="286"/>
      <c r="X558" s="286"/>
      <c r="Y558" s="286"/>
      <c r="Z558" s="285"/>
      <c r="AA558" s="285"/>
      <c r="AB558" s="285"/>
      <c r="AC558" s="285"/>
      <c r="AD558" s="285"/>
      <c r="AE558" s="285"/>
      <c r="AF558" s="285"/>
      <c r="AG558" s="285"/>
      <c r="AH558" s="285"/>
      <c r="AI558" s="285"/>
      <c r="AJ558" s="285"/>
      <c r="AK558" s="285"/>
      <c r="AL558" s="285"/>
      <c r="AM558" s="285"/>
      <c r="AN558" s="285"/>
      <c r="AO558" s="285"/>
      <c r="AP558" s="285"/>
    </row>
    <row r="559" spans="1:44" hidden="1">
      <c r="A559" s="369" t="s">
        <v>204</v>
      </c>
      <c r="B559" s="337"/>
      <c r="C559" s="337" t="s">
        <v>10</v>
      </c>
      <c r="D559" s="305"/>
      <c r="E559" s="337"/>
      <c r="F559" s="337"/>
      <c r="G559" s="305"/>
      <c r="H559" s="337"/>
      <c r="I559" s="337"/>
      <c r="J559" s="337"/>
      <c r="K559" s="305"/>
      <c r="L559" s="337"/>
      <c r="M559" s="337"/>
      <c r="N559" s="337"/>
      <c r="O559" s="305"/>
      <c r="P559" s="337"/>
      <c r="Q559" s="337"/>
      <c r="R559" s="337"/>
      <c r="S559" s="305"/>
      <c r="T559" s="337"/>
      <c r="U559" s="337"/>
      <c r="V559" s="285"/>
      <c r="W559" s="286"/>
      <c r="X559" s="286"/>
      <c r="Y559" s="286"/>
      <c r="Z559" s="285"/>
      <c r="AA559" s="285"/>
      <c r="AB559" s="285"/>
      <c r="AC559" s="285"/>
      <c r="AD559" s="285"/>
      <c r="AE559" s="285"/>
      <c r="AF559" s="285"/>
      <c r="AG559" s="285"/>
      <c r="AH559" s="285"/>
      <c r="AI559" s="285"/>
      <c r="AJ559" s="285"/>
      <c r="AK559" s="285"/>
      <c r="AL559" s="285"/>
      <c r="AM559" s="285"/>
      <c r="AN559" s="285"/>
      <c r="AO559" s="285"/>
      <c r="AP559" s="285"/>
    </row>
    <row r="560" spans="1:44" hidden="1">
      <c r="A560" s="369"/>
      <c r="B560" s="337"/>
      <c r="C560" s="337"/>
      <c r="D560" s="305"/>
      <c r="E560" s="337"/>
      <c r="F560" s="337"/>
      <c r="G560" s="305"/>
      <c r="H560" s="337"/>
      <c r="I560" s="337"/>
      <c r="J560" s="337"/>
      <c r="K560" s="305"/>
      <c r="L560" s="337"/>
      <c r="M560" s="337"/>
      <c r="N560" s="337"/>
      <c r="O560" s="305"/>
      <c r="P560" s="337"/>
      <c r="Q560" s="337"/>
      <c r="R560" s="337"/>
      <c r="S560" s="305"/>
      <c r="T560" s="337"/>
      <c r="U560" s="337"/>
      <c r="V560" s="285"/>
      <c r="W560" s="286"/>
      <c r="X560" s="286"/>
      <c r="Y560" s="286"/>
      <c r="Z560" s="285"/>
      <c r="AA560" s="285"/>
      <c r="AB560" s="285"/>
      <c r="AC560" s="285"/>
      <c r="AD560" s="285"/>
      <c r="AE560" s="285"/>
      <c r="AF560" s="285"/>
      <c r="AG560" s="285"/>
      <c r="AH560" s="285"/>
      <c r="AI560" s="285"/>
      <c r="AJ560" s="285"/>
      <c r="AK560" s="285"/>
      <c r="AL560" s="285"/>
      <c r="AM560" s="285"/>
      <c r="AN560" s="285"/>
      <c r="AO560" s="285"/>
      <c r="AP560" s="285"/>
    </row>
    <row r="561" spans="1:44" hidden="1">
      <c r="A561" s="369" t="s">
        <v>173</v>
      </c>
      <c r="B561" s="337"/>
      <c r="C561" s="368"/>
      <c r="D561" s="305"/>
      <c r="E561" s="337"/>
      <c r="F561" s="337"/>
      <c r="G561" s="305"/>
      <c r="H561" s="337"/>
      <c r="I561" s="337"/>
      <c r="J561" s="337"/>
      <c r="K561" s="305"/>
      <c r="L561" s="337"/>
      <c r="M561" s="337"/>
      <c r="N561" s="337"/>
      <c r="O561" s="305"/>
      <c r="P561" s="337"/>
      <c r="Q561" s="337"/>
      <c r="R561" s="337"/>
      <c r="S561" s="305"/>
      <c r="T561" s="337"/>
      <c r="U561" s="337"/>
      <c r="V561" s="285"/>
      <c r="W561" s="286"/>
      <c r="X561" s="286"/>
      <c r="Y561" s="286"/>
      <c r="Z561" s="285"/>
      <c r="AA561" s="285"/>
      <c r="AB561" s="285"/>
      <c r="AC561" s="285"/>
      <c r="AD561" s="285"/>
      <c r="AE561" s="285"/>
      <c r="AF561" s="285"/>
      <c r="AG561" s="285"/>
      <c r="AH561" s="285"/>
      <c r="AI561" s="285"/>
      <c r="AJ561" s="285"/>
      <c r="AK561" s="285"/>
      <c r="AL561" s="285"/>
      <c r="AM561" s="285"/>
      <c r="AN561" s="285"/>
      <c r="AO561" s="285"/>
      <c r="AP561" s="285"/>
    </row>
    <row r="562" spans="1:44" hidden="1">
      <c r="A562" s="369" t="s">
        <v>205</v>
      </c>
      <c r="B562" s="337"/>
      <c r="C562" s="368">
        <v>0</v>
      </c>
      <c r="D562" s="355">
        <v>264</v>
      </c>
      <c r="E562" s="369"/>
      <c r="F562" s="383">
        <v>0</v>
      </c>
      <c r="G562" s="355">
        <v>268</v>
      </c>
      <c r="H562" s="369"/>
      <c r="I562" s="383">
        <v>0</v>
      </c>
      <c r="J562" s="383"/>
      <c r="K562" s="355">
        <v>264</v>
      </c>
      <c r="L562" s="369"/>
      <c r="M562" s="383">
        <v>0</v>
      </c>
      <c r="N562" s="383"/>
      <c r="O562" s="355" t="s">
        <v>10</v>
      </c>
      <c r="P562" s="369"/>
      <c r="Q562" s="383">
        <v>0</v>
      </c>
      <c r="R562" s="383"/>
      <c r="S562" s="355" t="s">
        <v>10</v>
      </c>
      <c r="T562" s="369"/>
      <c r="U562" s="383">
        <v>0</v>
      </c>
      <c r="V562" s="285"/>
      <c r="W562" s="286"/>
      <c r="X562" s="286"/>
      <c r="Y562" s="286"/>
      <c r="Z562" s="285"/>
      <c r="AA562" s="285"/>
      <c r="AB562" s="285"/>
      <c r="AC562" s="285"/>
      <c r="AD562" s="285"/>
      <c r="AE562" s="285"/>
      <c r="AF562" s="285"/>
      <c r="AG562" s="285"/>
      <c r="AH562" s="285"/>
      <c r="AI562" s="285"/>
      <c r="AJ562" s="285"/>
      <c r="AK562" s="285"/>
      <c r="AL562" s="285"/>
      <c r="AM562" s="285"/>
      <c r="AN562" s="285"/>
      <c r="AO562" s="285"/>
      <c r="AP562" s="285"/>
    </row>
    <row r="563" spans="1:44" hidden="1">
      <c r="A563" s="369" t="s">
        <v>206</v>
      </c>
      <c r="B563" s="337"/>
      <c r="C563" s="368">
        <v>0</v>
      </c>
      <c r="D563" s="355">
        <v>98</v>
      </c>
      <c r="E563" s="369"/>
      <c r="F563" s="383">
        <v>0</v>
      </c>
      <c r="G563" s="355">
        <v>100</v>
      </c>
      <c r="H563" s="369"/>
      <c r="I563" s="383">
        <v>0</v>
      </c>
      <c r="J563" s="383"/>
      <c r="K563" s="355">
        <v>98</v>
      </c>
      <c r="L563" s="369"/>
      <c r="M563" s="383">
        <v>0</v>
      </c>
      <c r="N563" s="383"/>
      <c r="O563" s="355" t="s">
        <v>10</v>
      </c>
      <c r="P563" s="369"/>
      <c r="Q563" s="383">
        <v>0</v>
      </c>
      <c r="R563" s="383"/>
      <c r="S563" s="355" t="s">
        <v>10</v>
      </c>
      <c r="T563" s="369"/>
      <c r="U563" s="383">
        <v>0</v>
      </c>
      <c r="V563" s="285"/>
      <c r="W563" s="286"/>
      <c r="X563" s="286"/>
      <c r="Y563" s="286"/>
      <c r="Z563" s="285"/>
      <c r="AA563" s="285"/>
      <c r="AB563" s="285"/>
      <c r="AC563" s="285"/>
      <c r="AD563" s="285"/>
      <c r="AE563" s="285"/>
      <c r="AF563" s="285"/>
      <c r="AG563" s="285"/>
      <c r="AH563" s="285"/>
      <c r="AI563" s="285"/>
      <c r="AJ563" s="285"/>
      <c r="AK563" s="285"/>
      <c r="AL563" s="285"/>
      <c r="AM563" s="285"/>
      <c r="AN563" s="285"/>
      <c r="AO563" s="285"/>
      <c r="AP563" s="285"/>
    </row>
    <row r="564" spans="1:44" hidden="1">
      <c r="A564" s="369" t="s">
        <v>207</v>
      </c>
      <c r="B564" s="337"/>
      <c r="C564" s="368">
        <v>0</v>
      </c>
      <c r="D564" s="355">
        <v>195</v>
      </c>
      <c r="E564" s="371"/>
      <c r="F564" s="383">
        <v>0</v>
      </c>
      <c r="G564" s="355">
        <v>200</v>
      </c>
      <c r="H564" s="371"/>
      <c r="I564" s="383">
        <v>0</v>
      </c>
      <c r="J564" s="383"/>
      <c r="K564" s="355">
        <v>195</v>
      </c>
      <c r="L564" s="371"/>
      <c r="M564" s="383">
        <v>0</v>
      </c>
      <c r="N564" s="383"/>
      <c r="O564" s="355" t="s">
        <v>10</v>
      </c>
      <c r="P564" s="371"/>
      <c r="Q564" s="383">
        <v>0</v>
      </c>
      <c r="R564" s="383"/>
      <c r="S564" s="355" t="s">
        <v>10</v>
      </c>
      <c r="T564" s="371"/>
      <c r="U564" s="383">
        <v>0</v>
      </c>
      <c r="V564" s="285"/>
      <c r="W564" s="286"/>
      <c r="X564" s="286"/>
      <c r="Y564" s="286"/>
      <c r="Z564" s="285"/>
      <c r="AA564" s="285"/>
      <c r="AB564" s="285"/>
      <c r="AC564" s="285"/>
      <c r="AD564" s="285"/>
      <c r="AE564" s="285"/>
      <c r="AF564" s="285"/>
      <c r="AG564" s="285"/>
      <c r="AH564" s="285"/>
      <c r="AI564" s="285"/>
      <c r="AJ564" s="285"/>
      <c r="AK564" s="285"/>
      <c r="AL564" s="285"/>
      <c r="AM564" s="285"/>
      <c r="AN564" s="285"/>
      <c r="AO564" s="285"/>
      <c r="AP564" s="285"/>
    </row>
    <row r="565" spans="1:44" hidden="1">
      <c r="A565" s="369" t="s">
        <v>174</v>
      </c>
      <c r="B565" s="337"/>
      <c r="C565" s="368">
        <v>0</v>
      </c>
      <c r="D565" s="355"/>
      <c r="E565" s="369"/>
      <c r="F565" s="383"/>
      <c r="G565" s="355"/>
      <c r="H565" s="369"/>
      <c r="I565" s="383"/>
      <c r="J565" s="383"/>
      <c r="K565" s="355"/>
      <c r="L565" s="369"/>
      <c r="M565" s="383"/>
      <c r="N565" s="383"/>
      <c r="O565" s="355"/>
      <c r="P565" s="369"/>
      <c r="Q565" s="383"/>
      <c r="R565" s="383"/>
      <c r="S565" s="355"/>
      <c r="T565" s="369"/>
      <c r="U565" s="383"/>
      <c r="V565" s="285"/>
      <c r="W565" s="286"/>
      <c r="X565" s="286"/>
      <c r="Y565" s="286"/>
      <c r="Z565" s="285"/>
      <c r="AA565" s="285"/>
      <c r="AB565" s="285"/>
      <c r="AC565" s="285"/>
      <c r="AD565" s="285"/>
      <c r="AE565" s="285"/>
      <c r="AF565" s="285"/>
      <c r="AG565" s="285"/>
      <c r="AH565" s="285"/>
      <c r="AI565" s="285"/>
      <c r="AJ565" s="285"/>
      <c r="AK565" s="285"/>
      <c r="AL565" s="285"/>
      <c r="AM565" s="285"/>
      <c r="AN565" s="285"/>
      <c r="AO565" s="285"/>
      <c r="AP565" s="285"/>
    </row>
    <row r="566" spans="1:44" hidden="1">
      <c r="A566" s="369" t="s">
        <v>206</v>
      </c>
      <c r="B566" s="337"/>
      <c r="C566" s="368">
        <v>0</v>
      </c>
      <c r="D566" s="355">
        <v>1.79</v>
      </c>
      <c r="E566" s="369" t="s">
        <v>10</v>
      </c>
      <c r="F566" s="383">
        <v>0</v>
      </c>
      <c r="G566" s="355">
        <v>1.83</v>
      </c>
      <c r="H566" s="369" t="s">
        <v>10</v>
      </c>
      <c r="I566" s="383">
        <v>0</v>
      </c>
      <c r="J566" s="383"/>
      <c r="K566" s="355">
        <v>1.79</v>
      </c>
      <c r="L566" s="369" t="s">
        <v>10</v>
      </c>
      <c r="M566" s="383">
        <v>0</v>
      </c>
      <c r="N566" s="383"/>
      <c r="O566" s="355" t="s">
        <v>10</v>
      </c>
      <c r="P566" s="369" t="s">
        <v>10</v>
      </c>
      <c r="Q566" s="383">
        <v>0</v>
      </c>
      <c r="R566" s="383"/>
      <c r="S566" s="355" t="s">
        <v>10</v>
      </c>
      <c r="T566" s="369" t="s">
        <v>10</v>
      </c>
      <c r="U566" s="383">
        <v>0</v>
      </c>
      <c r="V566" s="285"/>
      <c r="W566" s="286"/>
      <c r="X566" s="286"/>
      <c r="Y566" s="286"/>
      <c r="Z566" s="285"/>
      <c r="AA566" s="285"/>
      <c r="AB566" s="285"/>
      <c r="AC566" s="285"/>
      <c r="AD566" s="285"/>
      <c r="AE566" s="285"/>
      <c r="AF566" s="285"/>
      <c r="AG566" s="285"/>
      <c r="AH566" s="285"/>
      <c r="AI566" s="285"/>
      <c r="AJ566" s="285"/>
      <c r="AK566" s="285"/>
      <c r="AL566" s="285"/>
      <c r="AM566" s="285"/>
      <c r="AN566" s="285"/>
      <c r="AO566" s="285"/>
      <c r="AP566" s="285"/>
    </row>
    <row r="567" spans="1:44" hidden="1">
      <c r="A567" s="369" t="s">
        <v>207</v>
      </c>
      <c r="B567" s="337"/>
      <c r="C567" s="368">
        <v>0</v>
      </c>
      <c r="D567" s="355">
        <v>1.46</v>
      </c>
      <c r="E567" s="369" t="s">
        <v>10</v>
      </c>
      <c r="F567" s="383">
        <v>0</v>
      </c>
      <c r="G567" s="355">
        <v>1.5</v>
      </c>
      <c r="H567" s="369" t="s">
        <v>10</v>
      </c>
      <c r="I567" s="383">
        <v>0</v>
      </c>
      <c r="J567" s="383"/>
      <c r="K567" s="355">
        <v>1.46</v>
      </c>
      <c r="L567" s="369" t="s">
        <v>10</v>
      </c>
      <c r="M567" s="383">
        <v>0</v>
      </c>
      <c r="N567" s="383"/>
      <c r="O567" s="355" t="s">
        <v>10</v>
      </c>
      <c r="P567" s="369" t="s">
        <v>10</v>
      </c>
      <c r="Q567" s="383">
        <v>0</v>
      </c>
      <c r="R567" s="383"/>
      <c r="S567" s="355" t="s">
        <v>10</v>
      </c>
      <c r="T567" s="369" t="s">
        <v>10</v>
      </c>
      <c r="U567" s="383">
        <v>0</v>
      </c>
      <c r="V567" s="285"/>
      <c r="W567" s="286"/>
      <c r="X567" s="286"/>
      <c r="Y567" s="286"/>
      <c r="Z567" s="285"/>
      <c r="AA567" s="285"/>
      <c r="AB567" s="285"/>
      <c r="AC567" s="285"/>
      <c r="AD567" s="285"/>
      <c r="AE567" s="285"/>
      <c r="AF567" s="285"/>
      <c r="AG567" s="285"/>
      <c r="AH567" s="285"/>
      <c r="AI567" s="285"/>
      <c r="AJ567" s="285"/>
      <c r="AK567" s="285"/>
      <c r="AL567" s="285"/>
      <c r="AM567" s="285"/>
      <c r="AN567" s="285"/>
      <c r="AO567" s="285"/>
      <c r="AP567" s="285"/>
    </row>
    <row r="568" spans="1:44" hidden="1">
      <c r="A568" s="325" t="s">
        <v>208</v>
      </c>
      <c r="B568" s="337"/>
      <c r="C568" s="368"/>
      <c r="D568" s="355"/>
      <c r="E568" s="369"/>
      <c r="F568" s="383"/>
      <c r="G568" s="355"/>
      <c r="H568" s="369"/>
      <c r="I568" s="383"/>
      <c r="J568" s="383"/>
      <c r="K568" s="355"/>
      <c r="L568" s="369"/>
      <c r="M568" s="383"/>
      <c r="N568" s="383"/>
      <c r="O568" s="355"/>
      <c r="P568" s="369"/>
      <c r="Q568" s="383"/>
      <c r="R568" s="383"/>
      <c r="S568" s="355"/>
      <c r="T568" s="369"/>
      <c r="U568" s="383"/>
      <c r="V568" s="285"/>
      <c r="W568" s="286"/>
      <c r="X568" s="286"/>
      <c r="Y568" s="286"/>
      <c r="Z568" s="285"/>
      <c r="AA568" s="285"/>
      <c r="AB568" s="285"/>
      <c r="AC568" s="285"/>
      <c r="AD568" s="285"/>
      <c r="AE568" s="285"/>
      <c r="AF568" s="285"/>
      <c r="AG568" s="285"/>
      <c r="AH568" s="285"/>
      <c r="AI568" s="285"/>
      <c r="AJ568" s="285"/>
      <c r="AK568" s="285"/>
      <c r="AL568" s="285"/>
      <c r="AM568" s="285"/>
      <c r="AN568" s="285"/>
      <c r="AO568" s="285"/>
      <c r="AP568" s="285"/>
    </row>
    <row r="569" spans="1:44" hidden="1">
      <c r="A569" s="325" t="s">
        <v>209</v>
      </c>
      <c r="B569" s="337"/>
      <c r="C569" s="368">
        <v>0</v>
      </c>
      <c r="D569" s="355">
        <v>5.47</v>
      </c>
      <c r="E569" s="369"/>
      <c r="F569" s="383">
        <v>0</v>
      </c>
      <c r="G569" s="355">
        <v>5.6</v>
      </c>
      <c r="H569" s="369"/>
      <c r="I569" s="383">
        <v>0</v>
      </c>
      <c r="J569" s="383"/>
      <c r="K569" s="355" t="e">
        <v>#REF!</v>
      </c>
      <c r="L569" s="369"/>
      <c r="M569" s="383" t="e">
        <v>#REF!</v>
      </c>
      <c r="N569" s="383"/>
      <c r="O569" s="355">
        <v>0</v>
      </c>
      <c r="P569" s="369"/>
      <c r="Q569" s="383">
        <v>0</v>
      </c>
      <c r="R569" s="383"/>
      <c r="S569" s="355">
        <v>0</v>
      </c>
      <c r="T569" s="369"/>
      <c r="U569" s="383">
        <v>0</v>
      </c>
      <c r="V569" s="285"/>
      <c r="W569" s="286"/>
      <c r="X569" s="286"/>
      <c r="Y569" s="286"/>
      <c r="Z569" s="285"/>
      <c r="AA569" s="285"/>
      <c r="AB569" s="285"/>
      <c r="AC569" s="285"/>
      <c r="AD569" s="285"/>
      <c r="AE569" s="285"/>
      <c r="AF569" s="285"/>
      <c r="AG569" s="285"/>
      <c r="AH569" s="285"/>
      <c r="AI569" s="285"/>
      <c r="AJ569" s="285"/>
      <c r="AK569" s="285"/>
      <c r="AL569" s="285"/>
      <c r="AM569" s="285"/>
      <c r="AN569" s="285"/>
      <c r="AO569" s="285"/>
      <c r="AP569" s="285"/>
    </row>
    <row r="570" spans="1:44" hidden="1">
      <c r="A570" s="369" t="s">
        <v>210</v>
      </c>
      <c r="B570" s="337"/>
      <c r="C570" s="368"/>
      <c r="D570" s="406"/>
      <c r="E570" s="383"/>
      <c r="F570" s="383"/>
      <c r="G570" s="406"/>
      <c r="H570" s="383"/>
      <c r="I570" s="383"/>
      <c r="J570" s="383"/>
      <c r="K570" s="406"/>
      <c r="L570" s="383"/>
      <c r="M570" s="383"/>
      <c r="N570" s="383"/>
      <c r="O570" s="406"/>
      <c r="P570" s="383"/>
      <c r="Q570" s="383"/>
      <c r="R570" s="383"/>
      <c r="S570" s="406"/>
      <c r="T570" s="383"/>
      <c r="U570" s="383"/>
      <c r="V570" s="285"/>
      <c r="W570" s="286"/>
      <c r="X570" s="286"/>
      <c r="Y570" s="286"/>
      <c r="Z570" s="285"/>
      <c r="AA570" s="285"/>
      <c r="AB570" s="285"/>
      <c r="AC570" s="285"/>
      <c r="AD570" s="285"/>
      <c r="AE570" s="285"/>
      <c r="AF570" s="285"/>
      <c r="AG570" s="285"/>
      <c r="AH570" s="285"/>
      <c r="AI570" s="285"/>
      <c r="AJ570" s="285"/>
      <c r="AK570" s="285"/>
      <c r="AL570" s="285"/>
      <c r="AM570" s="285"/>
      <c r="AN570" s="285"/>
      <c r="AO570" s="285"/>
      <c r="AP570" s="285"/>
    </row>
    <row r="571" spans="1:44" hidden="1">
      <c r="A571" s="369" t="s">
        <v>211</v>
      </c>
      <c r="B571" s="337"/>
      <c r="C571" s="368">
        <v>0</v>
      </c>
      <c r="D571" s="384">
        <v>5.7730000000000006</v>
      </c>
      <c r="E571" s="383" t="s">
        <v>144</v>
      </c>
      <c r="F571" s="383">
        <v>0</v>
      </c>
      <c r="G571" s="384">
        <v>5.9119999999999999</v>
      </c>
      <c r="H571" s="383" t="s">
        <v>144</v>
      </c>
      <c r="I571" s="383">
        <v>0</v>
      </c>
      <c r="J571" s="383"/>
      <c r="K571" s="384" t="s">
        <v>10</v>
      </c>
      <c r="L571" s="383" t="s">
        <v>144</v>
      </c>
      <c r="M571" s="383">
        <v>0</v>
      </c>
      <c r="N571" s="383"/>
      <c r="O571" s="384" t="e">
        <v>#REF!</v>
      </c>
      <c r="P571" s="383" t="s">
        <v>144</v>
      </c>
      <c r="Q571" s="383" t="e">
        <v>#REF!</v>
      </c>
      <c r="R571" s="383"/>
      <c r="S571" s="384" t="e">
        <v>#REF!</v>
      </c>
      <c r="T571" s="383" t="s">
        <v>144</v>
      </c>
      <c r="U571" s="383" t="e">
        <v>#REF!</v>
      </c>
      <c r="V571" s="285"/>
      <c r="W571" s="286"/>
      <c r="X571" s="286"/>
      <c r="Y571" s="286"/>
      <c r="Z571" s="285"/>
      <c r="AA571" s="285"/>
      <c r="AB571" s="285"/>
      <c r="AC571" s="285"/>
      <c r="AD571" s="285"/>
      <c r="AE571" s="285"/>
      <c r="AF571" s="285"/>
      <c r="AG571" s="285"/>
      <c r="AH571" s="285"/>
      <c r="AI571" s="285"/>
      <c r="AJ571" s="285"/>
      <c r="AK571" s="285"/>
      <c r="AL571" s="285"/>
      <c r="AM571" s="285"/>
      <c r="AN571" s="285"/>
      <c r="AO571" s="285"/>
      <c r="AP571" s="285"/>
    </row>
    <row r="572" spans="1:44" hidden="1">
      <c r="A572" s="369" t="s">
        <v>178</v>
      </c>
      <c r="B572" s="337"/>
      <c r="C572" s="368">
        <v>0</v>
      </c>
      <c r="D572" s="384">
        <v>5.2879999999999994</v>
      </c>
      <c r="E572" s="383" t="s">
        <v>144</v>
      </c>
      <c r="F572" s="383">
        <v>0</v>
      </c>
      <c r="G572" s="384">
        <v>5.41</v>
      </c>
      <c r="H572" s="383" t="s">
        <v>144</v>
      </c>
      <c r="I572" s="383">
        <v>0</v>
      </c>
      <c r="J572" s="383"/>
      <c r="K572" s="384" t="s">
        <v>10</v>
      </c>
      <c r="L572" s="383" t="s">
        <v>144</v>
      </c>
      <c r="M572" s="383">
        <v>0</v>
      </c>
      <c r="N572" s="383"/>
      <c r="O572" s="384" t="e">
        <v>#REF!</v>
      </c>
      <c r="P572" s="383" t="s">
        <v>144</v>
      </c>
      <c r="Q572" s="383" t="e">
        <v>#REF!</v>
      </c>
      <c r="R572" s="383"/>
      <c r="S572" s="384" t="e">
        <v>#REF!</v>
      </c>
      <c r="T572" s="383" t="s">
        <v>144</v>
      </c>
      <c r="U572" s="383" t="e">
        <v>#REF!</v>
      </c>
      <c r="V572" s="285"/>
      <c r="W572" s="286"/>
      <c r="X572" s="286"/>
      <c r="Y572" s="286"/>
      <c r="Z572" s="285"/>
      <c r="AA572" s="285"/>
      <c r="AB572" s="285"/>
      <c r="AC572" s="285"/>
      <c r="AD572" s="285"/>
      <c r="AE572" s="285"/>
      <c r="AF572" s="285"/>
      <c r="AG572" s="285"/>
      <c r="AH572" s="285"/>
      <c r="AI572" s="285"/>
      <c r="AJ572" s="285"/>
      <c r="AK572" s="285"/>
      <c r="AL572" s="285"/>
      <c r="AM572" s="285"/>
      <c r="AN572" s="285"/>
      <c r="AO572" s="285"/>
      <c r="AP572" s="285"/>
    </row>
    <row r="573" spans="1:44" hidden="1">
      <c r="A573" s="369" t="s">
        <v>179</v>
      </c>
      <c r="B573" s="337"/>
      <c r="C573" s="368">
        <v>0</v>
      </c>
      <c r="D573" s="407">
        <v>57</v>
      </c>
      <c r="E573" s="383" t="s">
        <v>144</v>
      </c>
      <c r="F573" s="383">
        <v>0</v>
      </c>
      <c r="G573" s="407">
        <v>58</v>
      </c>
      <c r="H573" s="383" t="s">
        <v>144</v>
      </c>
      <c r="I573" s="383">
        <v>0</v>
      </c>
      <c r="J573" s="383"/>
      <c r="K573" s="407" t="s">
        <v>10</v>
      </c>
      <c r="L573" s="383" t="s">
        <v>144</v>
      </c>
      <c r="M573" s="383">
        <v>0</v>
      </c>
      <c r="N573" s="383"/>
      <c r="O573" s="407" t="e">
        <v>#DIV/0!</v>
      </c>
      <c r="P573" s="383" t="s">
        <v>144</v>
      </c>
      <c r="Q573" s="383" t="e">
        <v>#DIV/0!</v>
      </c>
      <c r="R573" s="383"/>
      <c r="S573" s="407" t="e">
        <v>#DIV/0!</v>
      </c>
      <c r="T573" s="383" t="s">
        <v>144</v>
      </c>
      <c r="U573" s="383" t="e">
        <v>#DIV/0!</v>
      </c>
      <c r="V573" s="285"/>
      <c r="W573" s="286"/>
      <c r="X573" s="286"/>
      <c r="Y573" s="286"/>
      <c r="Z573" s="285"/>
      <c r="AA573" s="285"/>
      <c r="AB573" s="285"/>
      <c r="AC573" s="285"/>
      <c r="AD573" s="285"/>
      <c r="AE573" s="285"/>
      <c r="AF573" s="285"/>
      <c r="AG573" s="285"/>
      <c r="AH573" s="285"/>
      <c r="AI573" s="285"/>
      <c r="AJ573" s="285"/>
      <c r="AK573" s="285"/>
      <c r="AL573" s="285"/>
      <c r="AM573" s="285"/>
      <c r="AN573" s="285"/>
      <c r="AO573" s="285"/>
      <c r="AP573" s="285"/>
    </row>
    <row r="574" spans="1:44" hidden="1">
      <c r="A574" s="369" t="s">
        <v>212</v>
      </c>
      <c r="B574" s="337"/>
      <c r="C574" s="368">
        <v>0</v>
      </c>
      <c r="D574" s="247">
        <v>0.06</v>
      </c>
      <c r="E574" s="383" t="s">
        <v>144</v>
      </c>
      <c r="F574" s="383">
        <v>0</v>
      </c>
      <c r="G574" s="385">
        <v>0.06</v>
      </c>
      <c r="H574" s="383" t="s">
        <v>144</v>
      </c>
      <c r="I574" s="383">
        <v>0</v>
      </c>
      <c r="J574" s="383"/>
      <c r="K574" s="385" t="s">
        <v>10</v>
      </c>
      <c r="L574" s="383" t="s">
        <v>144</v>
      </c>
      <c r="M574" s="383">
        <v>0</v>
      </c>
      <c r="N574" s="383"/>
      <c r="O574" s="385" t="e">
        <v>#DIV/0!</v>
      </c>
      <c r="P574" s="383" t="s">
        <v>144</v>
      </c>
      <c r="Q574" s="383" t="e">
        <v>#DIV/0!</v>
      </c>
      <c r="R574" s="383"/>
      <c r="S574" s="385" t="e">
        <v>#DIV/0!</v>
      </c>
      <c r="T574" s="383" t="s">
        <v>144</v>
      </c>
      <c r="U574" s="383" t="e">
        <v>#DIV/0!</v>
      </c>
      <c r="V574" s="285"/>
      <c r="W574" s="286"/>
      <c r="X574" s="286"/>
      <c r="Y574" s="286"/>
      <c r="Z574" s="285"/>
      <c r="AA574" s="285"/>
      <c r="AB574" s="285"/>
      <c r="AC574" s="285"/>
      <c r="AD574" s="285"/>
      <c r="AE574" s="285"/>
      <c r="AF574" s="285"/>
      <c r="AG574" s="285"/>
      <c r="AH574" s="285"/>
      <c r="AI574" s="285"/>
      <c r="AJ574" s="285"/>
      <c r="AK574" s="285"/>
      <c r="AL574" s="285"/>
      <c r="AM574" s="285"/>
      <c r="AN574" s="285"/>
      <c r="AO574" s="285"/>
      <c r="AP574" s="285"/>
    </row>
    <row r="575" spans="1:44" s="120" customFormat="1" hidden="1">
      <c r="A575" s="119" t="s">
        <v>213</v>
      </c>
      <c r="C575" s="121">
        <v>0</v>
      </c>
      <c r="D575" s="118">
        <v>0</v>
      </c>
      <c r="E575" s="122"/>
      <c r="F575" s="123"/>
      <c r="G575" s="384">
        <v>0</v>
      </c>
      <c r="H575" s="408" t="s">
        <v>144</v>
      </c>
      <c r="I575" s="408">
        <v>0</v>
      </c>
      <c r="J575" s="408"/>
      <c r="K575" s="384" t="s">
        <v>10</v>
      </c>
      <c r="L575" s="408" t="s">
        <v>144</v>
      </c>
      <c r="M575" s="383">
        <v>0</v>
      </c>
      <c r="N575" s="408"/>
      <c r="O575" s="384" t="s">
        <v>10</v>
      </c>
      <c r="P575" s="408" t="s">
        <v>144</v>
      </c>
      <c r="Q575" s="383">
        <v>0</v>
      </c>
      <c r="R575" s="408"/>
      <c r="S575" s="384">
        <v>0</v>
      </c>
      <c r="T575" s="408" t="s">
        <v>144</v>
      </c>
      <c r="U575" s="383">
        <v>0</v>
      </c>
      <c r="V575" s="122"/>
      <c r="W575" s="311"/>
      <c r="X575" s="122"/>
      <c r="Y575" s="122"/>
      <c r="Z575" s="317"/>
      <c r="AA575" s="318"/>
      <c r="AF575" s="122"/>
      <c r="AG575" s="122"/>
      <c r="AH575" s="122"/>
      <c r="AI575" s="122"/>
      <c r="AJ575" s="122"/>
      <c r="AK575" s="122"/>
      <c r="AL575" s="122"/>
      <c r="AM575" s="122"/>
      <c r="AN575" s="122"/>
      <c r="AO575" s="122"/>
      <c r="AP575" s="122"/>
      <c r="AR575" s="124"/>
    </row>
    <row r="576" spans="1:44" s="120" customFormat="1" hidden="1">
      <c r="A576" s="119" t="s">
        <v>214</v>
      </c>
      <c r="C576" s="121">
        <v>0</v>
      </c>
      <c r="D576" s="118">
        <v>0</v>
      </c>
      <c r="E576" s="122"/>
      <c r="F576" s="123"/>
      <c r="G576" s="384">
        <v>0</v>
      </c>
      <c r="H576" s="122"/>
      <c r="I576" s="408">
        <v>0</v>
      </c>
      <c r="J576" s="408"/>
      <c r="K576" s="384" t="s">
        <v>10</v>
      </c>
      <c r="L576" s="122"/>
      <c r="M576" s="383">
        <v>0</v>
      </c>
      <c r="N576" s="408"/>
      <c r="O576" s="384" t="s">
        <v>10</v>
      </c>
      <c r="P576" s="122"/>
      <c r="Q576" s="383">
        <v>0</v>
      </c>
      <c r="R576" s="408"/>
      <c r="S576" s="384">
        <v>0</v>
      </c>
      <c r="T576" s="122"/>
      <c r="U576" s="383">
        <v>0</v>
      </c>
      <c r="V576" s="122"/>
      <c r="W576" s="311"/>
      <c r="X576" s="122"/>
      <c r="Y576" s="122"/>
      <c r="Z576" s="317"/>
      <c r="AA576" s="318"/>
      <c r="AF576" s="122"/>
      <c r="AG576" s="122"/>
      <c r="AH576" s="122"/>
      <c r="AI576" s="122"/>
      <c r="AJ576" s="122"/>
      <c r="AK576" s="122"/>
      <c r="AL576" s="122"/>
      <c r="AM576" s="122"/>
      <c r="AN576" s="122"/>
      <c r="AO576" s="122"/>
      <c r="AP576" s="122"/>
      <c r="AR576" s="124"/>
    </row>
    <row r="577" spans="1:42" hidden="1">
      <c r="A577" s="409" t="s">
        <v>186</v>
      </c>
      <c r="B577" s="337" t="s">
        <v>10</v>
      </c>
      <c r="C577" s="368"/>
      <c r="D577" s="380">
        <v>-0.01</v>
      </c>
      <c r="E577" s="410"/>
      <c r="F577" s="410"/>
      <c r="G577" s="380">
        <v>-0.01</v>
      </c>
      <c r="H577" s="410"/>
      <c r="I577" s="305"/>
      <c r="J577" s="305"/>
      <c r="K577" s="380">
        <v>-0.01</v>
      </c>
      <c r="L577" s="410"/>
      <c r="M577" s="305"/>
      <c r="N577" s="305"/>
      <c r="O577" s="380">
        <v>-0.01</v>
      </c>
      <c r="P577" s="410"/>
      <c r="Q577" s="305"/>
      <c r="R577" s="305"/>
      <c r="S577" s="380">
        <v>-0.01</v>
      </c>
      <c r="T577" s="410"/>
      <c r="U577" s="305"/>
      <c r="V577" s="285"/>
      <c r="W577" s="286"/>
      <c r="X577" s="286"/>
      <c r="Y577" s="286"/>
      <c r="Z577" s="285"/>
      <c r="AA577" s="285"/>
      <c r="AB577" s="285"/>
      <c r="AC577" s="285"/>
      <c r="AD577" s="285"/>
      <c r="AE577" s="285"/>
      <c r="AF577" s="285"/>
      <c r="AG577" s="285"/>
      <c r="AH577" s="285"/>
      <c r="AI577" s="285"/>
      <c r="AJ577" s="285"/>
      <c r="AK577" s="285"/>
      <c r="AL577" s="285"/>
      <c r="AM577" s="285"/>
      <c r="AN577" s="285"/>
      <c r="AO577" s="285"/>
      <c r="AP577" s="285"/>
    </row>
    <row r="578" spans="1:42" hidden="1">
      <c r="A578" s="369" t="s">
        <v>205</v>
      </c>
      <c r="B578" s="337"/>
      <c r="C578" s="368">
        <v>0</v>
      </c>
      <c r="D578" s="355">
        <v>264</v>
      </c>
      <c r="E578" s="369"/>
      <c r="F578" s="383">
        <v>0</v>
      </c>
      <c r="G578" s="355">
        <v>268</v>
      </c>
      <c r="H578" s="369"/>
      <c r="I578" s="383">
        <v>0</v>
      </c>
      <c r="J578" s="383"/>
      <c r="K578" s="355">
        <f>K562</f>
        <v>264</v>
      </c>
      <c r="L578" s="369"/>
      <c r="M578" s="383" t="e">
        <v>#REF!</v>
      </c>
      <c r="N578" s="383"/>
      <c r="O578" s="355" t="str">
        <f>O562</f>
        <v xml:space="preserve"> </v>
      </c>
      <c r="P578" s="369"/>
      <c r="Q578" s="383" t="e">
        <v>#REF!</v>
      </c>
      <c r="R578" s="383"/>
      <c r="S578" s="355" t="str">
        <f>S562</f>
        <v xml:space="preserve"> </v>
      </c>
      <c r="T578" s="369"/>
      <c r="U578" s="383" t="e">
        <v>#REF!</v>
      </c>
      <c r="V578" s="285"/>
      <c r="W578" s="286"/>
      <c r="X578" s="286"/>
      <c r="Y578" s="286"/>
      <c r="Z578" s="285"/>
      <c r="AA578" s="285"/>
      <c r="AB578" s="285"/>
      <c r="AC578" s="285"/>
      <c r="AD578" s="285"/>
      <c r="AE578" s="285"/>
      <c r="AF578" s="285"/>
      <c r="AG578" s="285"/>
      <c r="AH578" s="285"/>
      <c r="AI578" s="285"/>
      <c r="AJ578" s="285"/>
      <c r="AK578" s="285"/>
      <c r="AL578" s="285"/>
      <c r="AM578" s="285"/>
      <c r="AN578" s="285"/>
      <c r="AO578" s="285"/>
      <c r="AP578" s="285"/>
    </row>
    <row r="579" spans="1:42" hidden="1">
      <c r="A579" s="369" t="s">
        <v>206</v>
      </c>
      <c r="B579" s="337"/>
      <c r="C579" s="368">
        <v>0</v>
      </c>
      <c r="D579" s="355">
        <v>98</v>
      </c>
      <c r="E579" s="369"/>
      <c r="F579" s="383">
        <v>0</v>
      </c>
      <c r="G579" s="355">
        <v>100</v>
      </c>
      <c r="H579" s="369"/>
      <c r="I579" s="383">
        <v>0</v>
      </c>
      <c r="J579" s="383"/>
      <c r="K579" s="355">
        <f>K563</f>
        <v>98</v>
      </c>
      <c r="L579" s="369"/>
      <c r="M579" s="383" t="e">
        <v>#REF!</v>
      </c>
      <c r="N579" s="383"/>
      <c r="O579" s="355" t="str">
        <f>O563</f>
        <v xml:space="preserve"> </v>
      </c>
      <c r="P579" s="369"/>
      <c r="Q579" s="383" t="e">
        <v>#REF!</v>
      </c>
      <c r="R579" s="383"/>
      <c r="S579" s="355" t="str">
        <f>S563</f>
        <v xml:space="preserve"> </v>
      </c>
      <c r="T579" s="369"/>
      <c r="U579" s="383" t="e">
        <v>#REF!</v>
      </c>
      <c r="V579" s="285"/>
      <c r="W579" s="286"/>
      <c r="X579" s="286"/>
      <c r="Y579" s="286"/>
      <c r="Z579" s="285"/>
      <c r="AA579" s="285"/>
      <c r="AB579" s="285"/>
      <c r="AC579" s="285"/>
      <c r="AD579" s="285"/>
      <c r="AE579" s="285"/>
      <c r="AF579" s="285"/>
      <c r="AG579" s="285"/>
      <c r="AH579" s="285"/>
      <c r="AI579" s="285"/>
      <c r="AJ579" s="285"/>
      <c r="AK579" s="285"/>
      <c r="AL579" s="285"/>
      <c r="AM579" s="285"/>
      <c r="AN579" s="285"/>
      <c r="AO579" s="285"/>
      <c r="AP579" s="285"/>
    </row>
    <row r="580" spans="1:42" hidden="1">
      <c r="A580" s="369" t="s">
        <v>207</v>
      </c>
      <c r="B580" s="337"/>
      <c r="C580" s="368">
        <v>0</v>
      </c>
      <c r="D580" s="355">
        <v>195</v>
      </c>
      <c r="E580" s="371"/>
      <c r="F580" s="383">
        <v>0</v>
      </c>
      <c r="G580" s="355">
        <v>200</v>
      </c>
      <c r="H580" s="371"/>
      <c r="I580" s="383">
        <v>0</v>
      </c>
      <c r="J580" s="383"/>
      <c r="K580" s="355">
        <f>K564</f>
        <v>195</v>
      </c>
      <c r="L580" s="371"/>
      <c r="M580" s="383" t="e">
        <v>#REF!</v>
      </c>
      <c r="N580" s="383"/>
      <c r="O580" s="355" t="str">
        <f>O564</f>
        <v xml:space="preserve"> </v>
      </c>
      <c r="P580" s="371"/>
      <c r="Q580" s="383" t="e">
        <v>#REF!</v>
      </c>
      <c r="R580" s="383"/>
      <c r="S580" s="355" t="str">
        <f>S564</f>
        <v xml:space="preserve"> </v>
      </c>
      <c r="T580" s="371"/>
      <c r="U580" s="383" t="e">
        <v>#REF!</v>
      </c>
      <c r="V580" s="285"/>
      <c r="W580" s="286"/>
      <c r="X580" s="286"/>
      <c r="Y580" s="286"/>
      <c r="Z580" s="285"/>
      <c r="AA580" s="285"/>
      <c r="AB580" s="285"/>
      <c r="AC580" s="285"/>
      <c r="AD580" s="285"/>
      <c r="AE580" s="285"/>
      <c r="AF580" s="285"/>
      <c r="AG580" s="285"/>
      <c r="AH580" s="285"/>
      <c r="AI580" s="285"/>
      <c r="AJ580" s="285"/>
      <c r="AK580" s="285"/>
      <c r="AL580" s="285"/>
      <c r="AM580" s="285"/>
      <c r="AN580" s="285"/>
      <c r="AO580" s="285"/>
      <c r="AP580" s="285"/>
    </row>
    <row r="581" spans="1:42" hidden="1">
      <c r="A581" s="369" t="s">
        <v>206</v>
      </c>
      <c r="B581" s="337"/>
      <c r="C581" s="368">
        <v>0</v>
      </c>
      <c r="D581" s="355">
        <v>1.79</v>
      </c>
      <c r="E581" s="369" t="s">
        <v>10</v>
      </c>
      <c r="F581" s="383">
        <v>0</v>
      </c>
      <c r="G581" s="355">
        <v>1.83</v>
      </c>
      <c r="H581" s="369" t="s">
        <v>10</v>
      </c>
      <c r="I581" s="383">
        <v>0</v>
      </c>
      <c r="J581" s="383"/>
      <c r="K581" s="355">
        <f>K566</f>
        <v>1.79</v>
      </c>
      <c r="L581" s="369" t="s">
        <v>10</v>
      </c>
      <c r="M581" s="383" t="e">
        <v>#REF!</v>
      </c>
      <c r="N581" s="383"/>
      <c r="O581" s="355" t="str">
        <f>O566</f>
        <v xml:space="preserve"> </v>
      </c>
      <c r="P581" s="369" t="s">
        <v>10</v>
      </c>
      <c r="Q581" s="383" t="e">
        <v>#REF!</v>
      </c>
      <c r="R581" s="383"/>
      <c r="S581" s="355" t="str">
        <f>S566</f>
        <v xml:space="preserve"> </v>
      </c>
      <c r="T581" s="369" t="s">
        <v>10</v>
      </c>
      <c r="U581" s="383" t="e">
        <v>#REF!</v>
      </c>
      <c r="V581" s="285"/>
      <c r="W581" s="286"/>
      <c r="X581" s="286"/>
      <c r="Y581" s="286"/>
      <c r="Z581" s="285"/>
      <c r="AA581" s="285"/>
      <c r="AB581" s="285"/>
      <c r="AC581" s="285"/>
      <c r="AD581" s="285"/>
      <c r="AE581" s="285"/>
      <c r="AF581" s="285"/>
      <c r="AG581" s="285"/>
      <c r="AH581" s="285"/>
      <c r="AI581" s="285"/>
      <c r="AJ581" s="285"/>
      <c r="AK581" s="285"/>
      <c r="AL581" s="285"/>
      <c r="AM581" s="285"/>
      <c r="AN581" s="285"/>
      <c r="AO581" s="285"/>
      <c r="AP581" s="285"/>
    </row>
    <row r="582" spans="1:42" hidden="1">
      <c r="A582" s="369" t="s">
        <v>207</v>
      </c>
      <c r="B582" s="337"/>
      <c r="C582" s="368">
        <v>0</v>
      </c>
      <c r="D582" s="355">
        <v>1.46</v>
      </c>
      <c r="E582" s="369" t="s">
        <v>10</v>
      </c>
      <c r="F582" s="383">
        <v>0</v>
      </c>
      <c r="G582" s="355">
        <v>1.5</v>
      </c>
      <c r="H582" s="369" t="s">
        <v>10</v>
      </c>
      <c r="I582" s="383">
        <v>0</v>
      </c>
      <c r="J582" s="383"/>
      <c r="K582" s="355">
        <f>K567</f>
        <v>1.46</v>
      </c>
      <c r="L582" s="369" t="s">
        <v>10</v>
      </c>
      <c r="M582" s="383" t="e">
        <v>#REF!</v>
      </c>
      <c r="N582" s="383"/>
      <c r="O582" s="355" t="str">
        <f>O567</f>
        <v xml:space="preserve"> </v>
      </c>
      <c r="P582" s="369" t="s">
        <v>10</v>
      </c>
      <c r="Q582" s="383" t="e">
        <v>#REF!</v>
      </c>
      <c r="R582" s="383"/>
      <c r="S582" s="355" t="str">
        <f>S567</f>
        <v xml:space="preserve"> </v>
      </c>
      <c r="T582" s="369" t="s">
        <v>10</v>
      </c>
      <c r="U582" s="383" t="e">
        <v>#REF!</v>
      </c>
      <c r="V582" s="285"/>
      <c r="W582" s="286"/>
      <c r="X582" s="286"/>
      <c r="Y582" s="286"/>
      <c r="Z582" s="285"/>
      <c r="AA582" s="285"/>
      <c r="AB582" s="285"/>
      <c r="AC582" s="285"/>
      <c r="AD582" s="285"/>
      <c r="AE582" s="285"/>
      <c r="AF582" s="285"/>
      <c r="AG582" s="285"/>
      <c r="AH582" s="285"/>
      <c r="AI582" s="285"/>
      <c r="AJ582" s="285"/>
      <c r="AK582" s="285"/>
      <c r="AL582" s="285"/>
      <c r="AM582" s="285"/>
      <c r="AN582" s="285"/>
      <c r="AO582" s="285"/>
      <c r="AP582" s="285"/>
    </row>
    <row r="583" spans="1:42" hidden="1">
      <c r="A583" s="325" t="s">
        <v>209</v>
      </c>
      <c r="B583" s="337"/>
      <c r="C583" s="368">
        <v>0</v>
      </c>
      <c r="D583" s="355">
        <v>5.47</v>
      </c>
      <c r="E583" s="369"/>
      <c r="F583" s="383">
        <v>0</v>
      </c>
      <c r="G583" s="355">
        <v>5.6</v>
      </c>
      <c r="H583" s="369"/>
      <c r="I583" s="383">
        <v>0</v>
      </c>
      <c r="J583" s="383"/>
      <c r="K583" s="355" t="e">
        <f>K569</f>
        <v>#REF!</v>
      </c>
      <c r="L583" s="369"/>
      <c r="M583" s="383" t="e">
        <v>#REF!</v>
      </c>
      <c r="N583" s="383"/>
      <c r="O583" s="355">
        <f>O569</f>
        <v>0</v>
      </c>
      <c r="P583" s="369"/>
      <c r="Q583" s="383" t="e">
        <v>#REF!</v>
      </c>
      <c r="R583" s="383"/>
      <c r="S583" s="355">
        <f>S569</f>
        <v>0</v>
      </c>
      <c r="T583" s="369"/>
      <c r="U583" s="383" t="e">
        <v>#REF!</v>
      </c>
      <c r="V583" s="285"/>
      <c r="W583" s="286"/>
      <c r="X583" s="286"/>
      <c r="Y583" s="286"/>
      <c r="Z583" s="285"/>
      <c r="AA583" s="285"/>
      <c r="AB583" s="285"/>
      <c r="AC583" s="285"/>
      <c r="AD583" s="285"/>
      <c r="AE583" s="285"/>
      <c r="AF583" s="285"/>
      <c r="AG583" s="285"/>
      <c r="AH583" s="285"/>
      <c r="AI583" s="285"/>
      <c r="AJ583" s="285"/>
      <c r="AK583" s="285"/>
      <c r="AL583" s="285"/>
      <c r="AM583" s="285"/>
      <c r="AN583" s="285"/>
      <c r="AO583" s="285"/>
      <c r="AP583" s="285"/>
    </row>
    <row r="584" spans="1:42" hidden="1">
      <c r="A584" s="369" t="s">
        <v>211</v>
      </c>
      <c r="B584" s="337"/>
      <c r="C584" s="368">
        <v>0</v>
      </c>
      <c r="D584" s="382">
        <v>0</v>
      </c>
      <c r="E584" s="383" t="s">
        <v>144</v>
      </c>
      <c r="F584" s="383">
        <v>0</v>
      </c>
      <c r="G584" s="355">
        <v>0</v>
      </c>
      <c r="H584" s="383" t="s">
        <v>144</v>
      </c>
      <c r="I584" s="383">
        <v>0</v>
      </c>
      <c r="J584" s="383"/>
      <c r="K584" s="355">
        <f>K570</f>
        <v>0</v>
      </c>
      <c r="L584" s="383" t="s">
        <v>144</v>
      </c>
      <c r="M584" s="383">
        <v>0</v>
      </c>
      <c r="N584" s="383"/>
      <c r="O584" s="355">
        <f>O570</f>
        <v>0</v>
      </c>
      <c r="P584" s="383" t="s">
        <v>144</v>
      </c>
      <c r="Q584" s="383">
        <v>0</v>
      </c>
      <c r="R584" s="383"/>
      <c r="S584" s="355">
        <f>S570</f>
        <v>0</v>
      </c>
      <c r="T584" s="383" t="s">
        <v>144</v>
      </c>
      <c r="U584" s="383">
        <v>0</v>
      </c>
      <c r="V584" s="285"/>
      <c r="W584" s="286"/>
      <c r="X584" s="286"/>
      <c r="Y584" s="286"/>
      <c r="Z584" s="285"/>
      <c r="AA584" s="285"/>
      <c r="AB584" s="285"/>
      <c r="AC584" s="285"/>
      <c r="AD584" s="285"/>
      <c r="AE584" s="285"/>
      <c r="AF584" s="285"/>
      <c r="AG584" s="285"/>
      <c r="AH584" s="285"/>
      <c r="AI584" s="285"/>
      <c r="AJ584" s="285"/>
      <c r="AK584" s="285"/>
      <c r="AL584" s="285"/>
      <c r="AM584" s="285"/>
      <c r="AN584" s="285"/>
      <c r="AO584" s="285"/>
      <c r="AP584" s="285"/>
    </row>
    <row r="585" spans="1:42" hidden="1">
      <c r="A585" s="369" t="s">
        <v>178</v>
      </c>
      <c r="B585" s="337"/>
      <c r="C585" s="368">
        <v>0</v>
      </c>
      <c r="D585" s="411">
        <v>5.2879999999999994</v>
      </c>
      <c r="E585" s="383" t="s">
        <v>144</v>
      </c>
      <c r="F585" s="383">
        <v>0</v>
      </c>
      <c r="G585" s="412">
        <v>5.41</v>
      </c>
      <c r="H585" s="383" t="s">
        <v>144</v>
      </c>
      <c r="I585" s="383">
        <v>0</v>
      </c>
      <c r="J585" s="383"/>
      <c r="K585" s="412" t="str">
        <f>K572</f>
        <v xml:space="preserve"> </v>
      </c>
      <c r="L585" s="383" t="s">
        <v>144</v>
      </c>
      <c r="M585" s="383">
        <v>0</v>
      </c>
      <c r="N585" s="383"/>
      <c r="O585" s="412" t="e">
        <f>O572</f>
        <v>#REF!</v>
      </c>
      <c r="P585" s="383" t="s">
        <v>144</v>
      </c>
      <c r="Q585" s="383" t="e">
        <v>#REF!</v>
      </c>
      <c r="R585" s="383"/>
      <c r="S585" s="412" t="e">
        <f>S572</f>
        <v>#REF!</v>
      </c>
      <c r="T585" s="383" t="s">
        <v>144</v>
      </c>
      <c r="U585" s="383" t="e">
        <v>#REF!</v>
      </c>
      <c r="V585" s="285"/>
      <c r="W585" s="286"/>
      <c r="X585" s="286"/>
      <c r="Y585" s="286"/>
      <c r="Z585" s="285"/>
      <c r="AA585" s="285"/>
      <c r="AB585" s="285"/>
      <c r="AC585" s="285"/>
      <c r="AD585" s="285"/>
      <c r="AE585" s="285"/>
      <c r="AF585" s="285"/>
      <c r="AG585" s="285"/>
      <c r="AH585" s="285"/>
      <c r="AI585" s="285"/>
      <c r="AJ585" s="285"/>
      <c r="AK585" s="285"/>
      <c r="AL585" s="285"/>
      <c r="AM585" s="285"/>
      <c r="AN585" s="285"/>
      <c r="AO585" s="285"/>
      <c r="AP585" s="285"/>
    </row>
    <row r="586" spans="1:42" hidden="1">
      <c r="A586" s="325" t="s">
        <v>215</v>
      </c>
      <c r="B586" s="337"/>
      <c r="C586" s="368">
        <v>0</v>
      </c>
      <c r="D586" s="413">
        <v>57</v>
      </c>
      <c r="E586" s="383" t="s">
        <v>144</v>
      </c>
      <c r="F586" s="383">
        <v>0</v>
      </c>
      <c r="G586" s="414">
        <v>58</v>
      </c>
      <c r="H586" s="383" t="s">
        <v>144</v>
      </c>
      <c r="I586" s="383">
        <v>0</v>
      </c>
      <c r="J586" s="383"/>
      <c r="K586" s="414" t="str">
        <f>K573</f>
        <v xml:space="preserve"> </v>
      </c>
      <c r="L586" s="383" t="s">
        <v>144</v>
      </c>
      <c r="M586" s="383" t="e">
        <v>#REF!</v>
      </c>
      <c r="N586" s="383"/>
      <c r="O586" s="414" t="e">
        <f>O573</f>
        <v>#DIV/0!</v>
      </c>
      <c r="P586" s="383" t="s">
        <v>144</v>
      </c>
      <c r="Q586" s="383" t="e">
        <v>#DIV/0!</v>
      </c>
      <c r="R586" s="383"/>
      <c r="S586" s="414" t="e">
        <f>S573</f>
        <v>#DIV/0!</v>
      </c>
      <c r="T586" s="383" t="s">
        <v>144</v>
      </c>
      <c r="U586" s="383" t="e">
        <v>#DIV/0!</v>
      </c>
      <c r="V586" s="285"/>
      <c r="W586" s="286"/>
      <c r="X586" s="286"/>
      <c r="Y586" s="286"/>
      <c r="Z586" s="285"/>
      <c r="AA586" s="285"/>
      <c r="AB586" s="285"/>
      <c r="AC586" s="285"/>
      <c r="AD586" s="285"/>
      <c r="AE586" s="285"/>
      <c r="AF586" s="285"/>
      <c r="AG586" s="285"/>
      <c r="AH586" s="285"/>
      <c r="AI586" s="285"/>
      <c r="AJ586" s="285"/>
      <c r="AK586" s="285"/>
      <c r="AL586" s="285"/>
      <c r="AM586" s="285"/>
      <c r="AN586" s="285"/>
      <c r="AO586" s="285"/>
      <c r="AP586" s="285"/>
    </row>
    <row r="587" spans="1:42" hidden="1">
      <c r="A587" s="325" t="s">
        <v>216</v>
      </c>
      <c r="B587" s="337"/>
      <c r="C587" s="368">
        <v>0</v>
      </c>
      <c r="D587" s="415">
        <v>0.06</v>
      </c>
      <c r="E587" s="383" t="s">
        <v>144</v>
      </c>
      <c r="F587" s="383">
        <v>0</v>
      </c>
      <c r="G587" s="247">
        <v>0.06</v>
      </c>
      <c r="H587" s="383" t="s">
        <v>144</v>
      </c>
      <c r="I587" s="383">
        <v>0</v>
      </c>
      <c r="J587" s="383"/>
      <c r="K587" s="247" t="str">
        <f>K574</f>
        <v xml:space="preserve"> </v>
      </c>
      <c r="L587" s="383" t="s">
        <v>144</v>
      </c>
      <c r="M587" s="383">
        <v>0</v>
      </c>
      <c r="N587" s="383"/>
      <c r="O587" s="247" t="e">
        <f>O574</f>
        <v>#DIV/0!</v>
      </c>
      <c r="P587" s="383" t="s">
        <v>144</v>
      </c>
      <c r="Q587" s="383" t="e">
        <v>#DIV/0!</v>
      </c>
      <c r="R587" s="383"/>
      <c r="S587" s="247" t="e">
        <f>S574</f>
        <v>#DIV/0!</v>
      </c>
      <c r="T587" s="383" t="s">
        <v>144</v>
      </c>
      <c r="U587" s="383" t="e">
        <v>#DIV/0!</v>
      </c>
      <c r="V587" s="285"/>
      <c r="W587" s="286"/>
      <c r="X587" s="286"/>
      <c r="Y587" s="286"/>
      <c r="Z587" s="285"/>
      <c r="AA587" s="285"/>
      <c r="AB587" s="285"/>
      <c r="AC587" s="285"/>
      <c r="AD587" s="285"/>
      <c r="AE587" s="285"/>
      <c r="AF587" s="285"/>
      <c r="AG587" s="285"/>
      <c r="AH587" s="285"/>
      <c r="AI587" s="285"/>
      <c r="AJ587" s="285"/>
      <c r="AK587" s="285"/>
      <c r="AL587" s="285"/>
      <c r="AM587" s="285"/>
      <c r="AN587" s="285"/>
      <c r="AO587" s="285"/>
      <c r="AP587" s="285"/>
    </row>
    <row r="588" spans="1:42" hidden="1">
      <c r="A588" s="369" t="s">
        <v>217</v>
      </c>
      <c r="B588" s="337"/>
      <c r="C588" s="368">
        <v>0</v>
      </c>
      <c r="D588" s="382">
        <v>60</v>
      </c>
      <c r="E588" s="416" t="s">
        <v>10</v>
      </c>
      <c r="F588" s="383">
        <v>0</v>
      </c>
      <c r="G588" s="382">
        <v>60</v>
      </c>
      <c r="H588" s="416" t="s">
        <v>10</v>
      </c>
      <c r="I588" s="383">
        <v>0</v>
      </c>
      <c r="J588" s="383"/>
      <c r="K588" s="382">
        <v>60</v>
      </c>
      <c r="L588" s="416" t="s">
        <v>10</v>
      </c>
      <c r="M588" s="383">
        <v>0</v>
      </c>
      <c r="N588" s="383"/>
      <c r="O588" s="382">
        <v>60</v>
      </c>
      <c r="P588" s="416" t="s">
        <v>10</v>
      </c>
      <c r="Q588" s="383">
        <v>0</v>
      </c>
      <c r="R588" s="383"/>
      <c r="S588" s="382">
        <v>60</v>
      </c>
      <c r="T588" s="416" t="s">
        <v>10</v>
      </c>
      <c r="U588" s="383">
        <v>0</v>
      </c>
      <c r="V588" s="285"/>
      <c r="W588" s="286"/>
      <c r="X588" s="286"/>
      <c r="Y588" s="286"/>
      <c r="Z588" s="285"/>
      <c r="AA588" s="285"/>
      <c r="AB588" s="285"/>
      <c r="AC588" s="285"/>
      <c r="AD588" s="285"/>
      <c r="AE588" s="285"/>
      <c r="AF588" s="285"/>
      <c r="AG588" s="285"/>
      <c r="AH588" s="285"/>
      <c r="AI588" s="285"/>
      <c r="AJ588" s="285"/>
      <c r="AK588" s="285"/>
      <c r="AL588" s="285"/>
      <c r="AM588" s="285"/>
      <c r="AN588" s="285"/>
      <c r="AO588" s="285"/>
      <c r="AP588" s="285"/>
    </row>
    <row r="589" spans="1:42" hidden="1">
      <c r="A589" s="369" t="s">
        <v>218</v>
      </c>
      <c r="B589" s="337"/>
      <c r="C589" s="368">
        <v>0</v>
      </c>
      <c r="D589" s="385">
        <v>-30</v>
      </c>
      <c r="E589" s="383" t="s">
        <v>144</v>
      </c>
      <c r="F589" s="383">
        <v>0</v>
      </c>
      <c r="G589" s="385">
        <v>-30</v>
      </c>
      <c r="H589" s="383" t="s">
        <v>144</v>
      </c>
      <c r="I589" s="383">
        <v>0</v>
      </c>
      <c r="J589" s="383"/>
      <c r="K589" s="385">
        <v>-30</v>
      </c>
      <c r="L589" s="383" t="s">
        <v>144</v>
      </c>
      <c r="M589" s="383" t="e">
        <v>#REF!</v>
      </c>
      <c r="N589" s="383"/>
      <c r="O589" s="385">
        <v>-30</v>
      </c>
      <c r="P589" s="383" t="s">
        <v>144</v>
      </c>
      <c r="Q589" s="383" t="e">
        <v>#REF!</v>
      </c>
      <c r="R589" s="383"/>
      <c r="S589" s="385">
        <v>-30</v>
      </c>
      <c r="T589" s="383" t="s">
        <v>144</v>
      </c>
      <c r="U589" s="383" t="e">
        <v>#REF!</v>
      </c>
      <c r="V589" s="285"/>
      <c r="W589" s="286"/>
      <c r="X589" s="286"/>
      <c r="Y589" s="351"/>
      <c r="Z589" s="285"/>
      <c r="AA589" s="285"/>
      <c r="AB589" s="285"/>
      <c r="AC589" s="285"/>
      <c r="AD589" s="285"/>
      <c r="AE589" s="285"/>
      <c r="AF589" s="285"/>
      <c r="AG589" s="285"/>
      <c r="AH589" s="285"/>
      <c r="AI589" s="285"/>
      <c r="AJ589" s="285"/>
      <c r="AK589" s="285"/>
      <c r="AL589" s="285"/>
      <c r="AM589" s="285"/>
      <c r="AN589" s="285"/>
      <c r="AO589" s="285"/>
      <c r="AP589" s="285"/>
    </row>
    <row r="590" spans="1:42" hidden="1">
      <c r="A590" s="325" t="s">
        <v>219</v>
      </c>
      <c r="B590" s="337"/>
      <c r="C590" s="368">
        <v>0</v>
      </c>
      <c r="D590" s="382">
        <v>2.7349999999999999</v>
      </c>
      <c r="E590" s="383"/>
      <c r="F590" s="383">
        <v>0</v>
      </c>
      <c r="G590" s="355">
        <v>2.8</v>
      </c>
      <c r="H590" s="383"/>
      <c r="I590" s="383">
        <v>0</v>
      </c>
      <c r="J590" s="383"/>
      <c r="K590" s="355" t="e">
        <f>K583/2</f>
        <v>#REF!</v>
      </c>
      <c r="L590" s="383"/>
      <c r="M590" s="383" t="e">
        <v>#REF!</v>
      </c>
      <c r="N590" s="383"/>
      <c r="O590" s="355">
        <f>O583/2</f>
        <v>0</v>
      </c>
      <c r="P590" s="383"/>
      <c r="Q590" s="383">
        <v>0</v>
      </c>
      <c r="R590" s="383"/>
      <c r="S590" s="355">
        <f>S583/2</f>
        <v>0</v>
      </c>
      <c r="T590" s="383"/>
      <c r="U590" s="383">
        <v>0</v>
      </c>
      <c r="V590" s="285"/>
      <c r="W590" s="286"/>
      <c r="X590" s="286"/>
      <c r="Y590" s="286"/>
      <c r="Z590" s="285"/>
      <c r="AA590" s="285"/>
      <c r="AB590" s="285"/>
      <c r="AC590" s="285"/>
      <c r="AD590" s="285"/>
      <c r="AE590" s="285"/>
      <c r="AF590" s="285"/>
      <c r="AG590" s="285"/>
      <c r="AH590" s="285"/>
      <c r="AI590" s="285"/>
      <c r="AJ590" s="285"/>
      <c r="AK590" s="285"/>
      <c r="AL590" s="285"/>
      <c r="AM590" s="285"/>
      <c r="AN590" s="285"/>
      <c r="AO590" s="285"/>
      <c r="AP590" s="285"/>
    </row>
    <row r="591" spans="1:42" hidden="1">
      <c r="A591" s="325" t="s">
        <v>220</v>
      </c>
      <c r="B591" s="337"/>
      <c r="C591" s="368">
        <v>0</v>
      </c>
      <c r="D591" s="382">
        <v>21.88</v>
      </c>
      <c r="E591" s="383"/>
      <c r="F591" s="383">
        <v>0</v>
      </c>
      <c r="G591" s="355">
        <v>22.4</v>
      </c>
      <c r="H591" s="383"/>
      <c r="I591" s="383">
        <v>0</v>
      </c>
      <c r="J591" s="383"/>
      <c r="K591" s="355" t="e">
        <f>K583*4</f>
        <v>#REF!</v>
      </c>
      <c r="L591" s="383"/>
      <c r="M591" s="383" t="e">
        <v>#REF!</v>
      </c>
      <c r="N591" s="383"/>
      <c r="O591" s="355">
        <f>O583*4</f>
        <v>0</v>
      </c>
      <c r="P591" s="383"/>
      <c r="Q591" s="383">
        <v>0</v>
      </c>
      <c r="R591" s="383"/>
      <c r="S591" s="355">
        <f>S583*4</f>
        <v>0</v>
      </c>
      <c r="T591" s="383"/>
      <c r="U591" s="383">
        <v>0</v>
      </c>
      <c r="V591" s="285"/>
      <c r="W591" s="286"/>
      <c r="X591" s="286"/>
      <c r="Y591" s="286"/>
      <c r="Z591" s="285"/>
      <c r="AA591" s="285"/>
      <c r="AB591" s="285"/>
      <c r="AC591" s="285"/>
      <c r="AD591" s="285"/>
      <c r="AE591" s="285"/>
      <c r="AF591" s="285"/>
      <c r="AG591" s="285"/>
      <c r="AH591" s="285"/>
      <c r="AI591" s="285"/>
      <c r="AJ591" s="285"/>
      <c r="AK591" s="285"/>
      <c r="AL591" s="285"/>
      <c r="AM591" s="285"/>
      <c r="AN591" s="285"/>
      <c r="AO591" s="285"/>
      <c r="AP591" s="285"/>
    </row>
    <row r="592" spans="1:42" hidden="1">
      <c r="A592" s="287" t="s">
        <v>221</v>
      </c>
      <c r="B592" s="354"/>
      <c r="C592" s="368">
        <v>0</v>
      </c>
      <c r="D592" s="384">
        <v>21.151999999999997</v>
      </c>
      <c r="E592" s="383" t="s">
        <v>144</v>
      </c>
      <c r="F592" s="383">
        <v>0</v>
      </c>
      <c r="G592" s="384">
        <v>21.64</v>
      </c>
      <c r="H592" s="383" t="s">
        <v>144</v>
      </c>
      <c r="I592" s="383">
        <v>0</v>
      </c>
      <c r="J592" s="383"/>
      <c r="K592" s="384" t="e">
        <f>(K572)*4</f>
        <v>#VALUE!</v>
      </c>
      <c r="L592" s="383" t="s">
        <v>144</v>
      </c>
      <c r="M592" s="383">
        <v>0</v>
      </c>
      <c r="N592" s="383"/>
      <c r="O592" s="384" t="e">
        <f>(O572)*4</f>
        <v>#REF!</v>
      </c>
      <c r="P592" s="383" t="s">
        <v>144</v>
      </c>
      <c r="Q592" s="383" t="e">
        <v>#REF!</v>
      </c>
      <c r="R592" s="383"/>
      <c r="S592" s="384" t="e">
        <f>(S572)*4</f>
        <v>#REF!</v>
      </c>
      <c r="T592" s="383" t="s">
        <v>144</v>
      </c>
      <c r="U592" s="383" t="e">
        <v>#REF!</v>
      </c>
      <c r="V592" s="313"/>
      <c r="W592" s="286"/>
      <c r="X592" s="286"/>
      <c r="Y592" s="286"/>
      <c r="Z592" s="285"/>
      <c r="AA592" s="285"/>
      <c r="AB592" s="285"/>
      <c r="AC592" s="285"/>
      <c r="AD592" s="285"/>
      <c r="AE592" s="285"/>
      <c r="AF592" s="285"/>
      <c r="AG592" s="285"/>
      <c r="AH592" s="285"/>
      <c r="AI592" s="285"/>
      <c r="AJ592" s="285"/>
      <c r="AK592" s="285"/>
      <c r="AL592" s="285"/>
      <c r="AM592" s="285"/>
      <c r="AN592" s="285"/>
      <c r="AO592" s="285"/>
      <c r="AP592" s="285"/>
    </row>
    <row r="593" spans="1:44" s="120" customFormat="1" hidden="1">
      <c r="A593" s="119" t="s">
        <v>213</v>
      </c>
      <c r="C593" s="121">
        <v>0</v>
      </c>
      <c r="D593" s="118">
        <v>0</v>
      </c>
      <c r="E593" s="122"/>
      <c r="F593" s="123"/>
      <c r="G593" s="314">
        <v>0</v>
      </c>
      <c r="H593" s="377" t="s">
        <v>144</v>
      </c>
      <c r="I593" s="408">
        <v>0</v>
      </c>
      <c r="J593" s="408"/>
      <c r="K593" s="314" t="str">
        <f>K616</f>
        <v xml:space="preserve"> </v>
      </c>
      <c r="L593" s="377" t="s">
        <v>144</v>
      </c>
      <c r="M593" s="383">
        <v>0</v>
      </c>
      <c r="N593" s="408"/>
      <c r="O593" s="314" t="str">
        <f>O616</f>
        <v xml:space="preserve"> </v>
      </c>
      <c r="P593" s="377" t="s">
        <v>144</v>
      </c>
      <c r="Q593" s="383">
        <v>0</v>
      </c>
      <c r="R593" s="408"/>
      <c r="S593" s="314">
        <f>S616</f>
        <v>0</v>
      </c>
      <c r="T593" s="377" t="s">
        <v>144</v>
      </c>
      <c r="U593" s="383">
        <v>0</v>
      </c>
      <c r="V593" s="122"/>
      <c r="W593" s="311"/>
      <c r="X593" s="122"/>
      <c r="Y593" s="122"/>
      <c r="Z593" s="317"/>
      <c r="AA593" s="318"/>
      <c r="AF593" s="122"/>
      <c r="AG593" s="122"/>
      <c r="AH593" s="122"/>
      <c r="AI593" s="122"/>
      <c r="AJ593" s="122"/>
      <c r="AK593" s="122"/>
      <c r="AL593" s="122"/>
      <c r="AM593" s="122"/>
      <c r="AN593" s="122"/>
      <c r="AO593" s="122"/>
      <c r="AP593" s="122"/>
      <c r="AR593" s="124"/>
    </row>
    <row r="594" spans="1:44" s="120" customFormat="1" hidden="1">
      <c r="A594" s="119" t="s">
        <v>214</v>
      </c>
      <c r="C594" s="121">
        <v>0</v>
      </c>
      <c r="D594" s="118">
        <v>0</v>
      </c>
      <c r="E594" s="122"/>
      <c r="F594" s="123"/>
      <c r="G594" s="314">
        <v>0</v>
      </c>
      <c r="H594" s="377" t="s">
        <v>144</v>
      </c>
      <c r="I594" s="408">
        <v>0</v>
      </c>
      <c r="J594" s="408"/>
      <c r="K594" s="314" t="str">
        <f>K617</f>
        <v xml:space="preserve"> </v>
      </c>
      <c r="L594" s="377" t="s">
        <v>144</v>
      </c>
      <c r="M594" s="383">
        <v>0</v>
      </c>
      <c r="N594" s="408"/>
      <c r="O594" s="314" t="str">
        <f>O617</f>
        <v xml:space="preserve"> </v>
      </c>
      <c r="P594" s="377" t="s">
        <v>144</v>
      </c>
      <c r="Q594" s="383">
        <v>0</v>
      </c>
      <c r="R594" s="408"/>
      <c r="S594" s="314">
        <f>S617</f>
        <v>0</v>
      </c>
      <c r="T594" s="377" t="s">
        <v>144</v>
      </c>
      <c r="U594" s="383">
        <v>0</v>
      </c>
      <c r="V594" s="122"/>
      <c r="W594" s="311"/>
      <c r="X594" s="122"/>
      <c r="Y594" s="122"/>
      <c r="Z594" s="317"/>
      <c r="AA594" s="318"/>
      <c r="AF594" s="122"/>
      <c r="AG594" s="122"/>
      <c r="AH594" s="122"/>
      <c r="AI594" s="122"/>
      <c r="AJ594" s="122"/>
      <c r="AK594" s="122"/>
      <c r="AL594" s="122"/>
      <c r="AM594" s="122"/>
      <c r="AN594" s="122"/>
      <c r="AO594" s="122"/>
      <c r="AP594" s="122"/>
      <c r="AR594" s="124"/>
    </row>
    <row r="595" spans="1:44" hidden="1">
      <c r="A595" s="337" t="s">
        <v>157</v>
      </c>
      <c r="B595" s="337"/>
      <c r="C595" s="368">
        <v>0</v>
      </c>
      <c r="D595" s="375"/>
      <c r="E595" s="369"/>
      <c r="F595" s="305">
        <v>0</v>
      </c>
      <c r="G595" s="375"/>
      <c r="H595" s="369"/>
      <c r="I595" s="305">
        <v>0</v>
      </c>
      <c r="J595" s="305"/>
      <c r="K595" s="375"/>
      <c r="L595" s="369"/>
      <c r="M595" s="305" t="e">
        <f>SUM(M562:M594)</f>
        <v>#REF!</v>
      </c>
      <c r="N595" s="305"/>
      <c r="O595" s="375"/>
      <c r="P595" s="369"/>
      <c r="Q595" s="305" t="e">
        <f>SUM(Q562:Q594)</f>
        <v>#REF!</v>
      </c>
      <c r="R595" s="305"/>
      <c r="S595" s="375"/>
      <c r="T595" s="369"/>
      <c r="U595" s="305" t="e">
        <f>SUM(U562:U594)</f>
        <v>#REF!</v>
      </c>
      <c r="V595" s="285"/>
      <c r="W595" s="286"/>
      <c r="X595" s="286"/>
      <c r="Y595" s="286"/>
      <c r="Z595" s="285"/>
      <c r="AA595" s="285"/>
      <c r="AB595" s="285"/>
      <c r="AC595" s="285"/>
      <c r="AD595" s="285"/>
      <c r="AE595" s="285"/>
      <c r="AF595" s="285"/>
      <c r="AG595" s="285"/>
      <c r="AH595" s="285"/>
      <c r="AI595" s="285"/>
      <c r="AJ595" s="285"/>
      <c r="AK595" s="285"/>
      <c r="AL595" s="285"/>
      <c r="AM595" s="285"/>
      <c r="AN595" s="285"/>
      <c r="AO595" s="285"/>
      <c r="AP595" s="285"/>
    </row>
    <row r="596" spans="1:44" hidden="1">
      <c r="A596" s="337" t="s">
        <v>128</v>
      </c>
      <c r="B596" s="337"/>
      <c r="C596" s="401">
        <v>0</v>
      </c>
      <c r="D596" s="325"/>
      <c r="E596" s="325"/>
      <c r="F596" s="323">
        <v>0</v>
      </c>
      <c r="G596" s="325"/>
      <c r="H596" s="325"/>
      <c r="I596" s="323">
        <v>0</v>
      </c>
      <c r="J596" s="324"/>
      <c r="K596" s="325"/>
      <c r="L596" s="325"/>
      <c r="M596" s="323">
        <v>0</v>
      </c>
      <c r="N596" s="324"/>
      <c r="O596" s="325"/>
      <c r="P596" s="325"/>
      <c r="Q596" s="323">
        <v>0</v>
      </c>
      <c r="R596" s="324"/>
      <c r="S596" s="325"/>
      <c r="T596" s="325"/>
      <c r="U596" s="323">
        <v>0</v>
      </c>
      <c r="V596" s="341"/>
      <c r="W596" s="141"/>
      <c r="X596" s="286"/>
      <c r="Y596" s="286"/>
      <c r="Z596" s="285"/>
      <c r="AA596" s="285"/>
      <c r="AB596" s="285"/>
      <c r="AC596" s="285"/>
      <c r="AD596" s="285"/>
      <c r="AE596" s="285"/>
      <c r="AF596" s="285"/>
      <c r="AG596" s="285"/>
      <c r="AH596" s="285"/>
      <c r="AI596" s="285"/>
      <c r="AJ596" s="285"/>
      <c r="AK596" s="285"/>
      <c r="AL596" s="285"/>
      <c r="AM596" s="285"/>
      <c r="AN596" s="285"/>
      <c r="AO596" s="285"/>
      <c r="AP596" s="285"/>
    </row>
    <row r="597" spans="1:44" ht="16.5" hidden="1" thickBot="1">
      <c r="A597" s="337" t="s">
        <v>158</v>
      </c>
      <c r="B597" s="337"/>
      <c r="C597" s="417">
        <v>0</v>
      </c>
      <c r="D597" s="399"/>
      <c r="E597" s="393"/>
      <c r="F597" s="394">
        <v>0</v>
      </c>
      <c r="G597" s="399"/>
      <c r="H597" s="393"/>
      <c r="I597" s="394">
        <v>0</v>
      </c>
      <c r="J597" s="370"/>
      <c r="K597" s="399"/>
      <c r="L597" s="393"/>
      <c r="M597" s="394" t="e">
        <f>SUM(M595:M596)</f>
        <v>#REF!</v>
      </c>
      <c r="N597" s="394"/>
      <c r="O597" s="399"/>
      <c r="P597" s="393"/>
      <c r="Q597" s="394" t="e">
        <f>SUM(Q595:Q596)</f>
        <v>#REF!</v>
      </c>
      <c r="R597" s="394"/>
      <c r="S597" s="399"/>
      <c r="T597" s="393"/>
      <c r="U597" s="394" t="e">
        <f>SUM(U595:U596)</f>
        <v>#REF!</v>
      </c>
      <c r="V597" s="342"/>
      <c r="W597" s="343"/>
      <c r="X597" s="286"/>
      <c r="Y597" s="286"/>
      <c r="Z597" s="285"/>
      <c r="AA597" s="285"/>
      <c r="AB597" s="285"/>
      <c r="AC597" s="285"/>
      <c r="AD597" s="285"/>
      <c r="AE597" s="285"/>
      <c r="AF597" s="285"/>
      <c r="AG597" s="285"/>
      <c r="AH597" s="285"/>
      <c r="AI597" s="285"/>
      <c r="AJ597" s="285"/>
      <c r="AK597" s="285"/>
      <c r="AL597" s="285"/>
      <c r="AM597" s="285"/>
      <c r="AN597" s="285"/>
      <c r="AO597" s="285"/>
      <c r="AP597" s="285"/>
    </row>
    <row r="598" spans="1:44" hidden="1">
      <c r="A598" s="337"/>
      <c r="B598" s="418"/>
      <c r="C598" s="345"/>
      <c r="D598" s="386"/>
      <c r="E598" s="337"/>
      <c r="F598" s="305"/>
      <c r="G598" s="386"/>
      <c r="H598" s="337"/>
      <c r="I598" s="305"/>
      <c r="J598" s="305"/>
      <c r="K598" s="386"/>
      <c r="L598" s="337"/>
      <c r="M598" s="305"/>
      <c r="N598" s="305"/>
      <c r="O598" s="386"/>
      <c r="P598" s="337"/>
      <c r="Q598" s="305"/>
      <c r="R598" s="305"/>
      <c r="S598" s="386"/>
      <c r="T598" s="337"/>
      <c r="U598" s="305"/>
      <c r="V598" s="285"/>
      <c r="W598" s="286"/>
      <c r="X598" s="286"/>
      <c r="Y598" s="286"/>
      <c r="Z598" s="285"/>
      <c r="AA598" s="285"/>
      <c r="AB598" s="285"/>
      <c r="AC598" s="285"/>
      <c r="AD598" s="285"/>
      <c r="AE598" s="285"/>
      <c r="AF598" s="285"/>
      <c r="AG598" s="285"/>
      <c r="AH598" s="285"/>
      <c r="AI598" s="285"/>
      <c r="AJ598" s="285"/>
      <c r="AK598" s="285"/>
      <c r="AL598" s="285"/>
      <c r="AM598" s="285"/>
      <c r="AN598" s="285"/>
      <c r="AO598" s="285"/>
      <c r="AP598" s="285"/>
    </row>
    <row r="599" spans="1:44" hidden="1">
      <c r="A599" s="344" t="s">
        <v>222</v>
      </c>
      <c r="B599" s="337"/>
      <c r="C599" s="337"/>
      <c r="D599" s="305"/>
      <c r="E599" s="337"/>
      <c r="F599" s="337"/>
      <c r="G599" s="305"/>
      <c r="H599" s="337"/>
      <c r="I599" s="337"/>
      <c r="J599" s="337"/>
      <c r="K599" s="305"/>
      <c r="L599" s="337"/>
      <c r="M599" s="337"/>
      <c r="N599" s="337"/>
      <c r="O599" s="305"/>
      <c r="P599" s="337"/>
      <c r="Q599" s="337"/>
      <c r="R599" s="337"/>
      <c r="S599" s="305"/>
      <c r="T599" s="337"/>
      <c r="U599" s="337"/>
      <c r="V599" s="285"/>
      <c r="W599" s="286"/>
      <c r="X599" s="286"/>
      <c r="Y599" s="286"/>
      <c r="Z599" s="285"/>
      <c r="AA599" s="285"/>
      <c r="AB599" s="285"/>
      <c r="AC599" s="285"/>
      <c r="AD599" s="285"/>
      <c r="AE599" s="285"/>
      <c r="AF599" s="285"/>
      <c r="AG599" s="285"/>
      <c r="AH599" s="285"/>
      <c r="AI599" s="285"/>
      <c r="AJ599" s="285"/>
      <c r="AK599" s="285"/>
      <c r="AL599" s="285"/>
      <c r="AM599" s="285"/>
      <c r="AN599" s="285"/>
      <c r="AO599" s="285"/>
      <c r="AP599" s="285"/>
    </row>
    <row r="600" spans="1:44" hidden="1">
      <c r="A600" s="325" t="s">
        <v>224</v>
      </c>
      <c r="B600" s="337"/>
      <c r="C600" s="337"/>
      <c r="D600" s="305"/>
      <c r="E600" s="337"/>
      <c r="F600" s="337"/>
      <c r="G600" s="305"/>
      <c r="H600" s="337"/>
      <c r="I600" s="337"/>
      <c r="J600" s="337"/>
      <c r="K600" s="305"/>
      <c r="L600" s="337"/>
      <c r="M600" s="337"/>
      <c r="N600" s="337"/>
      <c r="O600" s="305"/>
      <c r="P600" s="337"/>
      <c r="Q600" s="337"/>
      <c r="R600" s="337"/>
      <c r="S600" s="305"/>
      <c r="T600" s="337"/>
      <c r="U600" s="337"/>
      <c r="V600" s="285"/>
      <c r="W600" s="286"/>
      <c r="X600" s="286"/>
      <c r="Y600" s="286"/>
      <c r="Z600" s="285"/>
      <c r="AA600" s="285"/>
      <c r="AB600" s="285"/>
      <c r="AC600" s="285"/>
      <c r="AD600" s="285"/>
      <c r="AE600" s="285"/>
      <c r="AF600" s="285"/>
      <c r="AG600" s="285"/>
      <c r="AH600" s="285"/>
      <c r="AI600" s="285"/>
      <c r="AJ600" s="285"/>
      <c r="AK600" s="285"/>
      <c r="AL600" s="285"/>
      <c r="AM600" s="285"/>
      <c r="AN600" s="285"/>
      <c r="AO600" s="285"/>
      <c r="AP600" s="285"/>
    </row>
    <row r="601" spans="1:44" hidden="1">
      <c r="A601" s="369"/>
      <c r="B601" s="337"/>
      <c r="C601" s="337"/>
      <c r="D601" s="305"/>
      <c r="E601" s="337"/>
      <c r="F601" s="337"/>
      <c r="G601" s="305"/>
      <c r="H601" s="337"/>
      <c r="I601" s="337"/>
      <c r="J601" s="337"/>
      <c r="K601" s="305"/>
      <c r="L601" s="337"/>
      <c r="M601" s="337"/>
      <c r="N601" s="337"/>
      <c r="O601" s="305"/>
      <c r="P601" s="337"/>
      <c r="Q601" s="337"/>
      <c r="R601" s="337"/>
      <c r="S601" s="305"/>
      <c r="T601" s="337"/>
      <c r="U601" s="337"/>
      <c r="V601" s="285"/>
      <c r="W601" s="286"/>
      <c r="X601" s="286"/>
      <c r="Y601" s="286"/>
      <c r="Z601" s="285"/>
      <c r="AA601" s="285"/>
      <c r="AB601" s="285"/>
      <c r="AC601" s="285"/>
      <c r="AD601" s="285"/>
      <c r="AE601" s="285"/>
      <c r="AF601" s="285"/>
      <c r="AG601" s="285"/>
      <c r="AH601" s="285"/>
      <c r="AI601" s="285"/>
      <c r="AJ601" s="285"/>
      <c r="AK601" s="285"/>
      <c r="AL601" s="285"/>
      <c r="AM601" s="285"/>
      <c r="AN601" s="285"/>
      <c r="AO601" s="285"/>
      <c r="AP601" s="285"/>
    </row>
    <row r="602" spans="1:44" hidden="1">
      <c r="A602" s="369" t="s">
        <v>173</v>
      </c>
      <c r="B602" s="337"/>
      <c r="C602" s="368"/>
      <c r="D602" s="305"/>
      <c r="E602" s="337"/>
      <c r="F602" s="337"/>
      <c r="G602" s="305"/>
      <c r="H602" s="337"/>
      <c r="I602" s="337"/>
      <c r="J602" s="337"/>
      <c r="K602" s="305"/>
      <c r="L602" s="337"/>
      <c r="M602" s="337"/>
      <c r="N602" s="337"/>
      <c r="O602" s="305"/>
      <c r="P602" s="337"/>
      <c r="Q602" s="337"/>
      <c r="R602" s="337"/>
      <c r="S602" s="305"/>
      <c r="T602" s="337"/>
      <c r="U602" s="337"/>
      <c r="V602" s="285"/>
      <c r="W602" s="286"/>
      <c r="X602" s="419"/>
      <c r="Y602" s="419"/>
      <c r="Z602" s="285"/>
      <c r="AA602" s="285"/>
      <c r="AB602" s="285"/>
      <c r="AC602" s="285"/>
      <c r="AD602" s="285"/>
      <c r="AE602" s="285"/>
      <c r="AF602" s="285"/>
      <c r="AH602" s="285"/>
      <c r="AI602" s="285"/>
      <c r="AJ602" s="285"/>
      <c r="AK602" s="285"/>
      <c r="AL602" s="285"/>
      <c r="AM602" s="285"/>
      <c r="AN602" s="285"/>
      <c r="AO602" s="285"/>
      <c r="AP602" s="285"/>
    </row>
    <row r="603" spans="1:44" hidden="1">
      <c r="A603" s="369" t="s">
        <v>205</v>
      </c>
      <c r="B603" s="337"/>
      <c r="C603" s="368">
        <v>413.66666666666674</v>
      </c>
      <c r="D603" s="348">
        <v>264</v>
      </c>
      <c r="E603" s="369"/>
      <c r="F603" s="383">
        <v>109208</v>
      </c>
      <c r="G603" s="348">
        <v>268</v>
      </c>
      <c r="H603" s="369"/>
      <c r="I603" s="383">
        <v>110863</v>
      </c>
      <c r="J603" s="383"/>
      <c r="K603" s="348">
        <v>264</v>
      </c>
      <c r="L603" s="369"/>
      <c r="M603" s="383">
        <v>109208</v>
      </c>
      <c r="N603" s="383"/>
      <c r="O603" s="348" t="s">
        <v>10</v>
      </c>
      <c r="P603" s="369"/>
      <c r="Q603" s="383">
        <v>0</v>
      </c>
      <c r="R603" s="305"/>
      <c r="S603" s="348" t="s">
        <v>10</v>
      </c>
      <c r="T603" s="337"/>
      <c r="U603" s="305">
        <v>0</v>
      </c>
      <c r="V603" s="285"/>
      <c r="W603" s="286"/>
      <c r="X603" s="332"/>
      <c r="Y603" s="332"/>
      <c r="Z603" s="285"/>
      <c r="AG603" s="367"/>
      <c r="AH603" s="367"/>
      <c r="AK603" s="285"/>
      <c r="AL603" s="285"/>
      <c r="AM603" s="285"/>
      <c r="AN603" s="285"/>
      <c r="AO603" s="285"/>
      <c r="AP603" s="285"/>
    </row>
    <row r="604" spans="1:44" hidden="1">
      <c r="A604" s="369" t="s">
        <v>206</v>
      </c>
      <c r="B604" s="337"/>
      <c r="C604" s="368">
        <v>8716.2666666666191</v>
      </c>
      <c r="D604" s="348">
        <v>98</v>
      </c>
      <c r="E604" s="369"/>
      <c r="F604" s="383">
        <v>854194</v>
      </c>
      <c r="G604" s="348">
        <v>100</v>
      </c>
      <c r="H604" s="369"/>
      <c r="I604" s="383">
        <v>871627</v>
      </c>
      <c r="J604" s="383"/>
      <c r="K604" s="348">
        <v>98</v>
      </c>
      <c r="L604" s="369"/>
      <c r="M604" s="383">
        <v>854194</v>
      </c>
      <c r="N604" s="383"/>
      <c r="O604" s="348" t="s">
        <v>10</v>
      </c>
      <c r="P604" s="369"/>
      <c r="Q604" s="383">
        <v>0</v>
      </c>
      <c r="R604" s="305"/>
      <c r="S604" s="348" t="s">
        <v>10</v>
      </c>
      <c r="T604" s="337"/>
      <c r="U604" s="305">
        <v>0</v>
      </c>
      <c r="V604" s="285"/>
      <c r="W604" s="286"/>
      <c r="X604" s="332"/>
      <c r="Y604" s="332"/>
      <c r="Z604" s="285"/>
      <c r="AA604" s="309"/>
      <c r="AB604" s="257"/>
      <c r="AC604" s="309"/>
      <c r="AD604" s="257"/>
      <c r="AE604" s="309"/>
      <c r="AF604" s="309"/>
      <c r="AG604" s="257"/>
      <c r="AH604" s="257"/>
      <c r="AJ604" s="163"/>
      <c r="AK604" s="285"/>
      <c r="AL604" s="285"/>
      <c r="AM604" s="285"/>
      <c r="AN604" s="285"/>
      <c r="AO604" s="285"/>
      <c r="AP604" s="285"/>
    </row>
    <row r="605" spans="1:44" hidden="1">
      <c r="A605" s="369" t="s">
        <v>207</v>
      </c>
      <c r="B605" s="337"/>
      <c r="C605" s="368">
        <v>3900.3000000000029</v>
      </c>
      <c r="D605" s="348">
        <v>195</v>
      </c>
      <c r="E605" s="371"/>
      <c r="F605" s="383">
        <v>760559</v>
      </c>
      <c r="G605" s="348">
        <v>200</v>
      </c>
      <c r="H605" s="371"/>
      <c r="I605" s="383">
        <v>780060</v>
      </c>
      <c r="J605" s="383"/>
      <c r="K605" s="348">
        <v>195</v>
      </c>
      <c r="L605" s="371"/>
      <c r="M605" s="383">
        <v>760559</v>
      </c>
      <c r="N605" s="383"/>
      <c r="O605" s="348" t="s">
        <v>10</v>
      </c>
      <c r="P605" s="371"/>
      <c r="Q605" s="383">
        <v>0</v>
      </c>
      <c r="R605" s="305"/>
      <c r="S605" s="348" t="s">
        <v>10</v>
      </c>
      <c r="T605" s="337"/>
      <c r="U605" s="305">
        <v>0</v>
      </c>
      <c r="V605" s="285"/>
      <c r="W605" s="286"/>
      <c r="X605" s="332"/>
      <c r="Y605" s="332"/>
      <c r="Z605" s="285"/>
      <c r="AA605" s="309"/>
      <c r="AB605" s="257"/>
      <c r="AC605" s="309"/>
      <c r="AD605" s="257"/>
      <c r="AE605" s="309"/>
      <c r="AF605" s="309"/>
      <c r="AG605" s="257"/>
      <c r="AH605" s="257"/>
      <c r="AJ605" s="163"/>
      <c r="AK605" s="285"/>
      <c r="AL605" s="285"/>
      <c r="AM605" s="285"/>
      <c r="AN605" s="285"/>
      <c r="AO605" s="285"/>
      <c r="AP605" s="285"/>
    </row>
    <row r="606" spans="1:44" hidden="1">
      <c r="A606" s="369" t="s">
        <v>174</v>
      </c>
      <c r="B606" s="337"/>
      <c r="C606" s="368">
        <v>13030.233333333288</v>
      </c>
      <c r="D606" s="348"/>
      <c r="E606" s="369"/>
      <c r="F606" s="383"/>
      <c r="G606" s="348"/>
      <c r="H606" s="369"/>
      <c r="I606" s="383"/>
      <c r="J606" s="383"/>
      <c r="K606" s="348"/>
      <c r="L606" s="369"/>
      <c r="M606" s="383"/>
      <c r="N606" s="383"/>
      <c r="O606" s="348"/>
      <c r="P606" s="369"/>
      <c r="Q606" s="383"/>
      <c r="R606" s="383"/>
      <c r="S606" s="348"/>
      <c r="T606" s="369"/>
      <c r="U606" s="383"/>
      <c r="V606" s="285"/>
      <c r="W606" s="286"/>
      <c r="X606" s="286"/>
      <c r="Y606" s="286"/>
      <c r="Z606" s="285"/>
      <c r="AA606" s="309"/>
      <c r="AB606" s="257"/>
      <c r="AC606" s="309"/>
      <c r="AD606" s="257"/>
      <c r="AE606" s="309"/>
      <c r="AF606" s="309"/>
      <c r="AG606" s="257"/>
      <c r="AH606" s="257"/>
      <c r="AJ606" s="163"/>
      <c r="AK606" s="285"/>
      <c r="AL606" s="285"/>
      <c r="AM606" s="285"/>
      <c r="AN606" s="285"/>
      <c r="AO606" s="285"/>
      <c r="AP606" s="285"/>
    </row>
    <row r="607" spans="1:44" hidden="1">
      <c r="A607" s="369" t="s">
        <v>206</v>
      </c>
      <c r="B607" s="337"/>
      <c r="C607" s="368">
        <v>1499067</v>
      </c>
      <c r="D607" s="348">
        <v>1.79</v>
      </c>
      <c r="E607" s="369" t="s">
        <v>10</v>
      </c>
      <c r="F607" s="383">
        <v>2683330</v>
      </c>
      <c r="G607" s="348">
        <v>1.83</v>
      </c>
      <c r="H607" s="369" t="s">
        <v>10</v>
      </c>
      <c r="I607" s="383">
        <v>2743292</v>
      </c>
      <c r="J607" s="383"/>
      <c r="K607" s="348">
        <v>1.79</v>
      </c>
      <c r="L607" s="369" t="s">
        <v>10</v>
      </c>
      <c r="M607" s="383">
        <v>2683330</v>
      </c>
      <c r="N607" s="383"/>
      <c r="O607" s="348" t="s">
        <v>10</v>
      </c>
      <c r="P607" s="369" t="s">
        <v>10</v>
      </c>
      <c r="Q607" s="383">
        <v>0</v>
      </c>
      <c r="R607" s="305"/>
      <c r="S607" s="348" t="s">
        <v>10</v>
      </c>
      <c r="T607" s="337"/>
      <c r="U607" s="305">
        <v>0</v>
      </c>
      <c r="V607" s="285"/>
      <c r="W607" s="351"/>
      <c r="X607" s="332"/>
      <c r="Y607" s="332"/>
      <c r="Z607" s="285"/>
      <c r="AA607" s="309"/>
      <c r="AB607" s="372"/>
      <c r="AC607" s="309"/>
      <c r="AD607" s="372"/>
      <c r="AE607" s="309"/>
      <c r="AF607" s="309"/>
      <c r="AG607" s="372"/>
      <c r="AH607" s="372"/>
      <c r="AJ607" s="285"/>
      <c r="AK607" s="285"/>
      <c r="AL607" s="285"/>
      <c r="AM607" s="285"/>
      <c r="AN607" s="285"/>
      <c r="AO607" s="285"/>
      <c r="AP607" s="285"/>
    </row>
    <row r="608" spans="1:44" hidden="1">
      <c r="A608" s="369" t="s">
        <v>207</v>
      </c>
      <c r="B608" s="337"/>
      <c r="C608" s="368">
        <v>1976046</v>
      </c>
      <c r="D608" s="348">
        <v>1.46</v>
      </c>
      <c r="E608" s="369" t="s">
        <v>10</v>
      </c>
      <c r="F608" s="383">
        <v>2885027</v>
      </c>
      <c r="G608" s="348">
        <v>1.5</v>
      </c>
      <c r="H608" s="369" t="s">
        <v>10</v>
      </c>
      <c r="I608" s="383">
        <v>2964069</v>
      </c>
      <c r="J608" s="383"/>
      <c r="K608" s="348">
        <v>1.46</v>
      </c>
      <c r="L608" s="369" t="s">
        <v>10</v>
      </c>
      <c r="M608" s="383">
        <v>2885027</v>
      </c>
      <c r="N608" s="383"/>
      <c r="O608" s="348" t="s">
        <v>10</v>
      </c>
      <c r="P608" s="369" t="s">
        <v>10</v>
      </c>
      <c r="Q608" s="383">
        <v>0</v>
      </c>
      <c r="R608" s="305"/>
      <c r="S608" s="348" t="s">
        <v>10</v>
      </c>
      <c r="T608" s="337"/>
      <c r="U608" s="305">
        <v>0</v>
      </c>
      <c r="V608" s="285"/>
      <c r="W608" s="286"/>
      <c r="X608" s="332"/>
      <c r="Y608" s="332"/>
      <c r="Z608" s="285"/>
      <c r="AA608" s="309"/>
      <c r="AB608" s="309"/>
      <c r="AJ608" s="285"/>
      <c r="AK608" s="285"/>
      <c r="AL608" s="285"/>
      <c r="AM608" s="285"/>
      <c r="AN608" s="285"/>
      <c r="AO608" s="285"/>
      <c r="AP608" s="285"/>
    </row>
    <row r="609" spans="1:44" hidden="1">
      <c r="A609" s="325" t="s">
        <v>208</v>
      </c>
      <c r="B609" s="337"/>
      <c r="C609" s="368"/>
      <c r="D609" s="355"/>
      <c r="E609" s="369"/>
      <c r="F609" s="383"/>
      <c r="G609" s="355"/>
      <c r="H609" s="369"/>
      <c r="I609" s="383"/>
      <c r="J609" s="383"/>
      <c r="K609" s="355"/>
      <c r="L609" s="369"/>
      <c r="M609" s="383"/>
      <c r="N609" s="383"/>
      <c r="O609" s="355"/>
      <c r="P609" s="369"/>
      <c r="Q609" s="383"/>
      <c r="R609" s="383"/>
      <c r="S609" s="355"/>
      <c r="T609" s="369"/>
      <c r="U609" s="383"/>
      <c r="V609" s="285"/>
      <c r="W609" s="286"/>
      <c r="X609" s="286"/>
      <c r="Y609" s="286"/>
      <c r="Z609" s="286"/>
      <c r="AJ609" s="285"/>
      <c r="AK609" s="285"/>
      <c r="AL609" s="285"/>
      <c r="AM609" s="285"/>
      <c r="AN609" s="285"/>
      <c r="AO609" s="285"/>
      <c r="AP609" s="285"/>
    </row>
    <row r="610" spans="1:44" hidden="1">
      <c r="A610" s="325" t="s">
        <v>209</v>
      </c>
      <c r="B610" s="337"/>
      <c r="C610" s="368">
        <v>2642724.5</v>
      </c>
      <c r="D610" s="348">
        <v>5.47</v>
      </c>
      <c r="E610" s="369"/>
      <c r="F610" s="383">
        <v>14455703</v>
      </c>
      <c r="G610" s="348">
        <v>5.6</v>
      </c>
      <c r="H610" s="369"/>
      <c r="I610" s="383">
        <v>14799258</v>
      </c>
      <c r="J610" s="383"/>
      <c r="K610" s="348" t="e">
        <v>#REF!</v>
      </c>
      <c r="L610" s="369"/>
      <c r="M610" s="383" t="e">
        <v>#REF!</v>
      </c>
      <c r="N610" s="383"/>
      <c r="O610" s="348">
        <v>0</v>
      </c>
      <c r="P610" s="369"/>
      <c r="Q610" s="383" t="e">
        <v>#REF!</v>
      </c>
      <c r="R610" s="383"/>
      <c r="S610" s="348">
        <v>0</v>
      </c>
      <c r="T610" s="369"/>
      <c r="U610" s="305" t="e">
        <v>#REF!</v>
      </c>
      <c r="V610" s="285"/>
      <c r="W610" s="286"/>
      <c r="X610" s="332"/>
      <c r="Y610" s="332"/>
      <c r="Z610" s="286"/>
      <c r="AJ610" s="285"/>
      <c r="AK610" s="285"/>
      <c r="AL610" s="285"/>
      <c r="AM610" s="285"/>
      <c r="AN610" s="285"/>
      <c r="AO610" s="285"/>
      <c r="AP610" s="285"/>
    </row>
    <row r="611" spans="1:44" hidden="1">
      <c r="A611" s="325" t="s">
        <v>225</v>
      </c>
      <c r="B611" s="337"/>
      <c r="C611" s="368">
        <v>3580.1666666666692</v>
      </c>
      <c r="D611" s="420">
        <v>5.47</v>
      </c>
      <c r="E611" s="369"/>
      <c r="F611" s="383">
        <v>19584</v>
      </c>
      <c r="G611" s="420">
        <v>5.6</v>
      </c>
      <c r="H611" s="369"/>
      <c r="I611" s="383">
        <v>20049</v>
      </c>
      <c r="J611" s="383"/>
      <c r="K611" s="420" t="e">
        <f>K610</f>
        <v>#REF!</v>
      </c>
      <c r="L611" s="369"/>
      <c r="M611" s="383" t="e">
        <v>#REF!</v>
      </c>
      <c r="N611" s="383"/>
      <c r="O611" s="420">
        <f>O610</f>
        <v>0</v>
      </c>
      <c r="P611" s="369"/>
      <c r="Q611" s="383">
        <v>0</v>
      </c>
      <c r="R611" s="383"/>
      <c r="S611" s="420">
        <f>S610</f>
        <v>0</v>
      </c>
      <c r="T611" s="369"/>
      <c r="U611" s="305">
        <v>0</v>
      </c>
      <c r="V611" s="285"/>
      <c r="W611" s="286"/>
      <c r="X611" s="332"/>
      <c r="Y611" s="332"/>
      <c r="Z611" s="286"/>
      <c r="AJ611" s="285"/>
      <c r="AK611" s="285"/>
      <c r="AL611" s="285"/>
      <c r="AM611" s="285"/>
      <c r="AN611" s="285"/>
      <c r="AO611" s="285"/>
      <c r="AP611" s="285"/>
    </row>
    <row r="612" spans="1:44" hidden="1">
      <c r="A612" s="369" t="s">
        <v>210</v>
      </c>
      <c r="B612" s="337"/>
      <c r="C612" s="368"/>
      <c r="D612" s="348"/>
      <c r="E612" s="369"/>
      <c r="F612" s="383"/>
      <c r="G612" s="348"/>
      <c r="H612" s="369"/>
      <c r="I612" s="383"/>
      <c r="J612" s="383"/>
      <c r="K612" s="348"/>
      <c r="L612" s="369"/>
      <c r="M612" s="383"/>
      <c r="N612" s="383"/>
      <c r="O612" s="348"/>
      <c r="P612" s="369"/>
      <c r="Q612" s="383"/>
      <c r="R612" s="383"/>
      <c r="S612" s="348"/>
      <c r="T612" s="369"/>
      <c r="U612" s="383"/>
      <c r="V612" s="285"/>
      <c r="W612" s="286"/>
      <c r="X612" s="286"/>
      <c r="Y612" s="286"/>
      <c r="Z612" s="351"/>
      <c r="AJ612" s="285"/>
      <c r="AK612" s="285"/>
      <c r="AL612" s="285"/>
      <c r="AM612" s="285"/>
      <c r="AN612" s="285"/>
      <c r="AO612" s="285"/>
      <c r="AP612" s="285"/>
    </row>
    <row r="613" spans="1:44" hidden="1">
      <c r="A613" s="369" t="s">
        <v>211</v>
      </c>
      <c r="B613" s="368"/>
      <c r="C613" s="368">
        <v>406603312.8503738</v>
      </c>
      <c r="D613" s="259">
        <v>5.7730000000000006</v>
      </c>
      <c r="E613" s="369" t="s">
        <v>144</v>
      </c>
      <c r="F613" s="383">
        <v>23473210</v>
      </c>
      <c r="G613" s="259">
        <v>5.9119999999999999</v>
      </c>
      <c r="H613" s="369" t="s">
        <v>144</v>
      </c>
      <c r="I613" s="383">
        <v>24038388</v>
      </c>
      <c r="J613" s="383"/>
      <c r="K613" s="259" t="s">
        <v>10</v>
      </c>
      <c r="L613" s="369" t="s">
        <v>10</v>
      </c>
      <c r="M613" s="383">
        <v>0</v>
      </c>
      <c r="N613" s="383"/>
      <c r="O613" s="259" t="e">
        <v>#REF!</v>
      </c>
      <c r="P613" s="369" t="s">
        <v>144</v>
      </c>
      <c r="Q613" s="383" t="e">
        <v>#REF!</v>
      </c>
      <c r="R613" s="383"/>
      <c r="S613" s="259" t="e">
        <v>#REF!</v>
      </c>
      <c r="T613" s="369" t="s">
        <v>144</v>
      </c>
      <c r="U613" s="305" t="e">
        <v>#REF!</v>
      </c>
      <c r="V613" s="285"/>
      <c r="W613" s="286"/>
      <c r="X613" s="332"/>
      <c r="Y613" s="332"/>
      <c r="Z613" s="286"/>
      <c r="AJ613" s="285"/>
      <c r="AK613" s="285"/>
      <c r="AL613" s="285"/>
      <c r="AM613" s="285"/>
      <c r="AN613" s="285"/>
      <c r="AO613" s="285"/>
      <c r="AP613" s="285"/>
    </row>
    <row r="614" spans="1:44" hidden="1">
      <c r="A614" s="369" t="s">
        <v>178</v>
      </c>
      <c r="B614" s="368"/>
      <c r="C614" s="368">
        <v>515912822.9645322</v>
      </c>
      <c r="D614" s="259">
        <v>5.2879999999999994</v>
      </c>
      <c r="E614" s="369" t="s">
        <v>144</v>
      </c>
      <c r="F614" s="383">
        <v>27281470</v>
      </c>
      <c r="G614" s="259">
        <v>5.41</v>
      </c>
      <c r="H614" s="369" t="s">
        <v>144</v>
      </c>
      <c r="I614" s="383">
        <v>27910884</v>
      </c>
      <c r="J614" s="383"/>
      <c r="K614" s="259" t="s">
        <v>10</v>
      </c>
      <c r="L614" s="369" t="s">
        <v>10</v>
      </c>
      <c r="M614" s="383">
        <v>0</v>
      </c>
      <c r="N614" s="383"/>
      <c r="O614" s="259" t="e">
        <v>#REF!</v>
      </c>
      <c r="P614" s="369" t="s">
        <v>144</v>
      </c>
      <c r="Q614" s="383" t="e">
        <v>#REF!</v>
      </c>
      <c r="R614" s="383"/>
      <c r="S614" s="259" t="e">
        <v>#REF!</v>
      </c>
      <c r="T614" s="369" t="s">
        <v>144</v>
      </c>
      <c r="U614" s="305" t="e">
        <v>#REF!</v>
      </c>
      <c r="V614" s="285"/>
      <c r="W614" s="286"/>
      <c r="X614" s="332"/>
      <c r="Y614" s="332"/>
      <c r="Z614" s="286"/>
      <c r="AK614" s="285"/>
      <c r="AL614" s="285"/>
      <c r="AM614" s="285"/>
      <c r="AN614" s="285"/>
      <c r="AO614" s="285"/>
      <c r="AP614" s="285"/>
    </row>
    <row r="615" spans="1:44" hidden="1">
      <c r="A615" s="369" t="s">
        <v>179</v>
      </c>
      <c r="B615" s="337"/>
      <c r="C615" s="368">
        <v>494491.933333333</v>
      </c>
      <c r="D615" s="261">
        <v>57</v>
      </c>
      <c r="E615" s="369" t="s">
        <v>144</v>
      </c>
      <c r="F615" s="383">
        <v>281861</v>
      </c>
      <c r="G615" s="261">
        <v>58</v>
      </c>
      <c r="H615" s="369" t="s">
        <v>144</v>
      </c>
      <c r="I615" s="383">
        <v>286806</v>
      </c>
      <c r="J615" s="383"/>
      <c r="K615" s="247" t="s">
        <v>10</v>
      </c>
      <c r="L615" s="369" t="s">
        <v>10</v>
      </c>
      <c r="M615" s="383">
        <v>0</v>
      </c>
      <c r="N615" s="383"/>
      <c r="O615" s="247" t="e">
        <v>#DIV/0!</v>
      </c>
      <c r="P615" s="369" t="s">
        <v>144</v>
      </c>
      <c r="Q615" s="383" t="e">
        <v>#DIV/0!</v>
      </c>
      <c r="R615" s="383"/>
      <c r="S615" s="247" t="e">
        <v>#DIV/0!</v>
      </c>
      <c r="T615" s="369" t="s">
        <v>144</v>
      </c>
      <c r="U615" s="305" t="e">
        <v>#DIV/0!</v>
      </c>
      <c r="V615" s="285"/>
      <c r="W615" s="286"/>
      <c r="X615" s="332"/>
      <c r="Y615" s="332"/>
      <c r="Z615" s="286"/>
      <c r="AK615" s="285"/>
      <c r="AL615" s="285"/>
      <c r="AM615" s="285"/>
      <c r="AN615" s="285"/>
      <c r="AO615" s="285"/>
      <c r="AP615" s="285"/>
    </row>
    <row r="616" spans="1:44" s="120" customFormat="1" hidden="1">
      <c r="A616" s="119" t="s">
        <v>213</v>
      </c>
      <c r="C616" s="210">
        <v>406603312.8503738</v>
      </c>
      <c r="D616" s="118">
        <v>0</v>
      </c>
      <c r="E616" s="122"/>
      <c r="F616" s="123"/>
      <c r="G616" s="259">
        <v>0</v>
      </c>
      <c r="H616" s="408" t="s">
        <v>144</v>
      </c>
      <c r="I616" s="408">
        <v>0</v>
      </c>
      <c r="J616" s="408"/>
      <c r="K616" s="259" t="s">
        <v>10</v>
      </c>
      <c r="L616" s="408" t="s">
        <v>10</v>
      </c>
      <c r="M616" s="383">
        <v>0</v>
      </c>
      <c r="N616" s="408"/>
      <c r="O616" s="259" t="s">
        <v>10</v>
      </c>
      <c r="P616" s="408" t="s">
        <v>10</v>
      </c>
      <c r="Q616" s="383">
        <v>0</v>
      </c>
      <c r="R616" s="408"/>
      <c r="S616" s="259">
        <v>0</v>
      </c>
      <c r="T616" s="408" t="s">
        <v>144</v>
      </c>
      <c r="U616" s="305">
        <v>0</v>
      </c>
      <c r="V616" s="316"/>
      <c r="W616" s="311"/>
      <c r="X616" s="122"/>
      <c r="Y616" s="122"/>
      <c r="Z616" s="317"/>
      <c r="AA616" s="318"/>
      <c r="AF616" s="122"/>
      <c r="AG616" s="122"/>
      <c r="AH616" s="122"/>
      <c r="AI616" s="122"/>
      <c r="AJ616" s="122"/>
      <c r="AK616" s="122"/>
      <c r="AL616" s="122"/>
      <c r="AM616" s="122"/>
      <c r="AN616" s="122"/>
      <c r="AO616" s="122"/>
      <c r="AP616" s="122"/>
      <c r="AR616" s="124"/>
    </row>
    <row r="617" spans="1:44" s="120" customFormat="1" hidden="1">
      <c r="A617" s="119" t="s">
        <v>214</v>
      </c>
      <c r="C617" s="210">
        <v>515912822.9645322</v>
      </c>
      <c r="D617" s="118">
        <v>0</v>
      </c>
      <c r="E617" s="122"/>
      <c r="F617" s="123"/>
      <c r="G617" s="259">
        <v>0</v>
      </c>
      <c r="H617" s="408" t="s">
        <v>144</v>
      </c>
      <c r="I617" s="408">
        <v>0</v>
      </c>
      <c r="J617" s="408"/>
      <c r="K617" s="259" t="s">
        <v>10</v>
      </c>
      <c r="L617" s="408" t="s">
        <v>10</v>
      </c>
      <c r="M617" s="383">
        <v>0</v>
      </c>
      <c r="N617" s="408"/>
      <c r="O617" s="259" t="s">
        <v>10</v>
      </c>
      <c r="P617" s="408" t="s">
        <v>10</v>
      </c>
      <c r="Q617" s="383">
        <v>0</v>
      </c>
      <c r="R617" s="408"/>
      <c r="S617" s="259">
        <v>0</v>
      </c>
      <c r="T617" s="408" t="s">
        <v>144</v>
      </c>
      <c r="U617" s="305">
        <v>0</v>
      </c>
      <c r="V617" s="403"/>
      <c r="W617" s="311"/>
      <c r="X617" s="122"/>
      <c r="Y617" s="122"/>
      <c r="Z617" s="317"/>
      <c r="AA617" s="318"/>
      <c r="AF617" s="122"/>
      <c r="AG617" s="122"/>
      <c r="AH617" s="122"/>
      <c r="AI617" s="122"/>
      <c r="AJ617" s="122"/>
      <c r="AK617" s="122"/>
      <c r="AL617" s="122"/>
      <c r="AM617" s="122"/>
      <c r="AN617" s="122"/>
      <c r="AO617" s="122"/>
      <c r="AP617" s="122"/>
      <c r="AR617" s="124"/>
    </row>
    <row r="618" spans="1:44" s="120" customFormat="1" hidden="1">
      <c r="A618" s="173" t="s">
        <v>226</v>
      </c>
      <c r="B618" s="174"/>
      <c r="C618" s="212"/>
      <c r="D618" s="263">
        <v>5.7730000000000006</v>
      </c>
      <c r="E618" s="213" t="s">
        <v>144</v>
      </c>
      <c r="F618" s="178"/>
      <c r="G618" s="263">
        <v>5.9119999999999999</v>
      </c>
      <c r="H618" s="213" t="s">
        <v>144</v>
      </c>
      <c r="I618" s="421"/>
      <c r="J618" s="421"/>
      <c r="K618" s="263" t="e">
        <f>K613+K616</f>
        <v>#VALUE!</v>
      </c>
      <c r="L618" s="213" t="s">
        <v>10</v>
      </c>
      <c r="M618" s="421"/>
      <c r="N618" s="421"/>
      <c r="O618" s="263" t="e">
        <f>O613+O616</f>
        <v>#REF!</v>
      </c>
      <c r="P618" s="213" t="s">
        <v>144</v>
      </c>
      <c r="Q618" s="421"/>
      <c r="R618" s="421"/>
      <c r="S618" s="263" t="e">
        <f>S613+S616</f>
        <v>#REF!</v>
      </c>
      <c r="T618" s="213" t="s">
        <v>144</v>
      </c>
      <c r="U618" s="421"/>
      <c r="V618" s="403"/>
      <c r="W618" s="311"/>
      <c r="X618" s="332"/>
      <c r="Y618" s="122"/>
      <c r="Z618" s="317"/>
      <c r="AA618" s="318"/>
      <c r="AF618" s="122"/>
      <c r="AG618" s="122"/>
      <c r="AH618" s="122"/>
      <c r="AI618" s="122"/>
      <c r="AJ618" s="122"/>
      <c r="AK618" s="122"/>
      <c r="AL618" s="122"/>
      <c r="AM618" s="122"/>
      <c r="AN618" s="122"/>
      <c r="AO618" s="122"/>
      <c r="AP618" s="122"/>
      <c r="AR618" s="124"/>
    </row>
    <row r="619" spans="1:44" s="120" customFormat="1" hidden="1">
      <c r="A619" s="173" t="s">
        <v>227</v>
      </c>
      <c r="B619" s="174"/>
      <c r="C619" s="212"/>
      <c r="D619" s="263">
        <v>5.2879999999999994</v>
      </c>
      <c r="E619" s="213" t="s">
        <v>144</v>
      </c>
      <c r="F619" s="178"/>
      <c r="G619" s="263">
        <v>5.41</v>
      </c>
      <c r="H619" s="213" t="s">
        <v>144</v>
      </c>
      <c r="I619" s="421"/>
      <c r="J619" s="421"/>
      <c r="K619" s="263" t="e">
        <f>K614+K617</f>
        <v>#VALUE!</v>
      </c>
      <c r="L619" s="213" t="s">
        <v>10</v>
      </c>
      <c r="M619" s="421"/>
      <c r="N619" s="421"/>
      <c r="O619" s="263" t="e">
        <f>O614+O617</f>
        <v>#REF!</v>
      </c>
      <c r="P619" s="213" t="s">
        <v>144</v>
      </c>
      <c r="Q619" s="421"/>
      <c r="R619" s="421"/>
      <c r="S619" s="263" t="e">
        <f>S614+S617</f>
        <v>#REF!</v>
      </c>
      <c r="T619" s="213" t="s">
        <v>144</v>
      </c>
      <c r="U619" s="421"/>
      <c r="V619" s="403"/>
      <c r="W619" s="311"/>
      <c r="X619" s="332"/>
      <c r="Y619" s="122"/>
      <c r="Z619" s="317"/>
      <c r="AA619" s="318"/>
      <c r="AF619" s="122"/>
      <c r="AG619" s="122"/>
      <c r="AH619" s="122"/>
      <c r="AI619" s="122"/>
      <c r="AJ619" s="122"/>
      <c r="AK619" s="122"/>
      <c r="AL619" s="122"/>
      <c r="AM619" s="122"/>
      <c r="AN619" s="122"/>
      <c r="AO619" s="122"/>
      <c r="AP619" s="122"/>
      <c r="AR619" s="124"/>
    </row>
    <row r="620" spans="1:44" hidden="1">
      <c r="A620" s="409" t="s">
        <v>186</v>
      </c>
      <c r="B620" s="337"/>
      <c r="C620" s="368"/>
      <c r="D620" s="380">
        <v>-0.01</v>
      </c>
      <c r="E620" s="337"/>
      <c r="F620" s="383"/>
      <c r="G620" s="380">
        <v>-0.01</v>
      </c>
      <c r="H620" s="337"/>
      <c r="I620" s="383"/>
      <c r="J620" s="383"/>
      <c r="K620" s="380">
        <v>-0.01</v>
      </c>
      <c r="L620" s="337"/>
      <c r="M620" s="383"/>
      <c r="N620" s="383"/>
      <c r="O620" s="380">
        <v>-0.01</v>
      </c>
      <c r="P620" s="337"/>
      <c r="Q620" s="383"/>
      <c r="R620" s="383"/>
      <c r="S620" s="380">
        <v>-0.01</v>
      </c>
      <c r="T620" s="337"/>
      <c r="U620" s="383"/>
      <c r="V620" s="285"/>
      <c r="W620" s="286"/>
      <c r="X620" s="286"/>
      <c r="Y620" s="286"/>
      <c r="Z620" s="285"/>
      <c r="AK620" s="285"/>
      <c r="AL620" s="285"/>
      <c r="AM620" s="285"/>
      <c r="AN620" s="285"/>
      <c r="AO620" s="285"/>
      <c r="AP620" s="285"/>
    </row>
    <row r="621" spans="1:44" hidden="1">
      <c r="A621" s="369" t="s">
        <v>205</v>
      </c>
      <c r="B621" s="337"/>
      <c r="C621" s="368">
        <v>7</v>
      </c>
      <c r="D621" s="355">
        <v>264</v>
      </c>
      <c r="E621" s="344"/>
      <c r="F621" s="383">
        <v>-18</v>
      </c>
      <c r="G621" s="355">
        <v>268</v>
      </c>
      <c r="H621" s="344"/>
      <c r="I621" s="383">
        <v>-19</v>
      </c>
      <c r="J621" s="383"/>
      <c r="K621" s="355">
        <f>K603</f>
        <v>264</v>
      </c>
      <c r="L621" s="344"/>
      <c r="M621" s="383">
        <v>-18</v>
      </c>
      <c r="N621" s="383"/>
      <c r="O621" s="355" t="str">
        <f>O603</f>
        <v xml:space="preserve"> </v>
      </c>
      <c r="P621" s="344"/>
      <c r="Q621" s="383">
        <v>0</v>
      </c>
      <c r="R621" s="383"/>
      <c r="S621" s="355" t="str">
        <f>S603</f>
        <v xml:space="preserve"> </v>
      </c>
      <c r="T621" s="344"/>
      <c r="U621" s="305">
        <v>0</v>
      </c>
      <c r="V621" s="285"/>
      <c r="W621" s="351"/>
      <c r="X621" s="286"/>
      <c r="Y621" s="286"/>
      <c r="Z621" s="285"/>
      <c r="AK621" s="285"/>
      <c r="AL621" s="285"/>
      <c r="AM621" s="285"/>
      <c r="AN621" s="285"/>
      <c r="AO621" s="285"/>
      <c r="AP621" s="285"/>
    </row>
    <row r="622" spans="1:44" hidden="1">
      <c r="A622" s="369" t="s">
        <v>206</v>
      </c>
      <c r="B622" s="337"/>
      <c r="C622" s="368">
        <v>57.099999999999966</v>
      </c>
      <c r="D622" s="355">
        <v>98</v>
      </c>
      <c r="E622" s="344"/>
      <c r="F622" s="383">
        <v>-56</v>
      </c>
      <c r="G622" s="355">
        <v>100</v>
      </c>
      <c r="H622" s="344"/>
      <c r="I622" s="383">
        <v>-57</v>
      </c>
      <c r="J622" s="383"/>
      <c r="K622" s="355">
        <f>K604</f>
        <v>98</v>
      </c>
      <c r="L622" s="344"/>
      <c r="M622" s="383">
        <v>-56</v>
      </c>
      <c r="N622" s="383"/>
      <c r="O622" s="355" t="str">
        <f>O604</f>
        <v xml:space="preserve"> </v>
      </c>
      <c r="P622" s="344"/>
      <c r="Q622" s="383">
        <v>0</v>
      </c>
      <c r="R622" s="383"/>
      <c r="S622" s="355" t="str">
        <f>S604</f>
        <v xml:space="preserve"> </v>
      </c>
      <c r="T622" s="344"/>
      <c r="U622" s="305">
        <v>0</v>
      </c>
      <c r="V622" s="285"/>
      <c r="W622" s="422"/>
      <c r="X622" s="286"/>
      <c r="Y622" s="286"/>
      <c r="Z622" s="285"/>
      <c r="AJ622" s="285"/>
      <c r="AK622" s="285"/>
      <c r="AL622" s="285"/>
      <c r="AM622" s="285"/>
      <c r="AN622" s="285"/>
      <c r="AO622" s="285"/>
      <c r="AP622" s="285"/>
    </row>
    <row r="623" spans="1:44" hidden="1">
      <c r="A623" s="369" t="s">
        <v>207</v>
      </c>
      <c r="B623" s="337"/>
      <c r="C623" s="368">
        <v>71.866666666666703</v>
      </c>
      <c r="D623" s="355">
        <v>195</v>
      </c>
      <c r="E623" s="423"/>
      <c r="F623" s="383">
        <v>-140</v>
      </c>
      <c r="G623" s="355">
        <v>200</v>
      </c>
      <c r="H623" s="423"/>
      <c r="I623" s="383">
        <v>-144</v>
      </c>
      <c r="J623" s="383"/>
      <c r="K623" s="355">
        <f>K605</f>
        <v>195</v>
      </c>
      <c r="L623" s="423"/>
      <c r="M623" s="383">
        <v>-140</v>
      </c>
      <c r="N623" s="383"/>
      <c r="O623" s="355" t="str">
        <f>O605</f>
        <v xml:space="preserve"> </v>
      </c>
      <c r="P623" s="423"/>
      <c r="Q623" s="383">
        <v>0</v>
      </c>
      <c r="R623" s="383"/>
      <c r="S623" s="355" t="str">
        <f>S605</f>
        <v xml:space="preserve"> </v>
      </c>
      <c r="T623" s="423"/>
      <c r="U623" s="305">
        <v>0</v>
      </c>
      <c r="V623" s="285"/>
      <c r="W623" s="424"/>
      <c r="X623" s="286"/>
      <c r="Y623" s="286"/>
      <c r="Z623" s="285"/>
      <c r="AJ623" s="285"/>
      <c r="AK623" s="285"/>
      <c r="AL623" s="285"/>
      <c r="AM623" s="285"/>
      <c r="AN623" s="285"/>
      <c r="AO623" s="285"/>
      <c r="AP623" s="285"/>
    </row>
    <row r="624" spans="1:44" hidden="1">
      <c r="A624" s="369" t="s">
        <v>206</v>
      </c>
      <c r="B624" s="337"/>
      <c r="C624" s="368">
        <v>8475</v>
      </c>
      <c r="D624" s="355">
        <v>1.79</v>
      </c>
      <c r="E624" s="344"/>
      <c r="F624" s="383">
        <v>-151</v>
      </c>
      <c r="G624" s="355">
        <v>1.83</v>
      </c>
      <c r="H624" s="344"/>
      <c r="I624" s="383">
        <v>-155</v>
      </c>
      <c r="J624" s="383"/>
      <c r="K624" s="355">
        <f>K607</f>
        <v>1.79</v>
      </c>
      <c r="L624" s="344"/>
      <c r="M624" s="383">
        <v>-151</v>
      </c>
      <c r="N624" s="383"/>
      <c r="O624" s="355" t="str">
        <f>O607</f>
        <v xml:space="preserve"> </v>
      </c>
      <c r="P624" s="344"/>
      <c r="Q624" s="383">
        <v>0</v>
      </c>
      <c r="R624" s="383"/>
      <c r="S624" s="355" t="str">
        <f>S607</f>
        <v xml:space="preserve"> </v>
      </c>
      <c r="T624" s="344"/>
      <c r="U624" s="305">
        <v>0</v>
      </c>
      <c r="V624" s="285"/>
      <c r="W624" s="286"/>
      <c r="X624" s="286"/>
      <c r="Y624" s="286"/>
      <c r="Z624" s="285"/>
      <c r="AJ624" s="285"/>
      <c r="AK624" s="285"/>
      <c r="AL624" s="285"/>
      <c r="AM624" s="285"/>
      <c r="AN624" s="285"/>
      <c r="AO624" s="285"/>
      <c r="AP624" s="285"/>
    </row>
    <row r="625" spans="1:44" hidden="1">
      <c r="A625" s="369" t="s">
        <v>207</v>
      </c>
      <c r="B625" s="337"/>
      <c r="C625" s="368">
        <v>44991</v>
      </c>
      <c r="D625" s="355">
        <v>1.46</v>
      </c>
      <c r="E625" s="344"/>
      <c r="F625" s="383">
        <v>-657</v>
      </c>
      <c r="G625" s="355">
        <v>1.5</v>
      </c>
      <c r="H625" s="344"/>
      <c r="I625" s="383">
        <v>-675</v>
      </c>
      <c r="J625" s="383"/>
      <c r="K625" s="355">
        <f>K608</f>
        <v>1.46</v>
      </c>
      <c r="L625" s="344"/>
      <c r="M625" s="383">
        <v>-657</v>
      </c>
      <c r="N625" s="383"/>
      <c r="O625" s="355" t="str">
        <f>O608</f>
        <v xml:space="preserve"> </v>
      </c>
      <c r="P625" s="344"/>
      <c r="Q625" s="383">
        <v>0</v>
      </c>
      <c r="R625" s="383"/>
      <c r="S625" s="355" t="str">
        <f>S608</f>
        <v xml:space="preserve"> </v>
      </c>
      <c r="T625" s="344"/>
      <c r="U625" s="305">
        <v>0</v>
      </c>
      <c r="V625" s="285"/>
      <c r="W625" s="351"/>
      <c r="X625" s="286"/>
      <c r="Y625" s="286"/>
      <c r="Z625" s="285"/>
      <c r="AJ625" s="285"/>
      <c r="AK625" s="285"/>
      <c r="AL625" s="285"/>
      <c r="AM625" s="285"/>
      <c r="AN625" s="285"/>
      <c r="AO625" s="285"/>
      <c r="AP625" s="285"/>
    </row>
    <row r="626" spans="1:44" hidden="1">
      <c r="A626" s="325" t="s">
        <v>209</v>
      </c>
      <c r="B626" s="337"/>
      <c r="C626" s="368">
        <v>35876</v>
      </c>
      <c r="D626" s="355">
        <v>5.47</v>
      </c>
      <c r="E626" s="344"/>
      <c r="F626" s="383">
        <v>-1962</v>
      </c>
      <c r="G626" s="355">
        <v>5.6</v>
      </c>
      <c r="H626" s="344"/>
      <c r="I626" s="383">
        <v>-2009</v>
      </c>
      <c r="J626" s="383"/>
      <c r="K626" s="355" t="e">
        <f>K610</f>
        <v>#REF!</v>
      </c>
      <c r="L626" s="344"/>
      <c r="M626" s="383" t="e">
        <v>#REF!</v>
      </c>
      <c r="N626" s="383"/>
      <c r="O626" s="355">
        <f>O610</f>
        <v>0</v>
      </c>
      <c r="P626" s="344"/>
      <c r="Q626" s="383">
        <v>0</v>
      </c>
      <c r="R626" s="383"/>
      <c r="S626" s="355">
        <f>S610</f>
        <v>0</v>
      </c>
      <c r="T626" s="344"/>
      <c r="U626" s="305">
        <v>0</v>
      </c>
      <c r="V626" s="285"/>
      <c r="W626" s="286"/>
      <c r="X626" s="286"/>
      <c r="Y626" s="286"/>
      <c r="Z626" s="285"/>
      <c r="AJ626" s="285"/>
      <c r="AK626" s="285"/>
      <c r="AL626" s="285"/>
      <c r="AM626" s="285"/>
      <c r="AN626" s="285"/>
      <c r="AO626" s="285"/>
      <c r="AP626" s="285"/>
    </row>
    <row r="627" spans="1:44" hidden="1">
      <c r="A627" s="325" t="s">
        <v>225</v>
      </c>
      <c r="B627" s="337"/>
      <c r="C627" s="368">
        <v>307</v>
      </c>
      <c r="D627" s="355">
        <v>5.47</v>
      </c>
      <c r="E627" s="344"/>
      <c r="F627" s="383">
        <v>-17</v>
      </c>
      <c r="G627" s="355">
        <v>5.6</v>
      </c>
      <c r="H627" s="344"/>
      <c r="I627" s="383">
        <v>-17</v>
      </c>
      <c r="J627" s="383"/>
      <c r="K627" s="355" t="e">
        <f>K611</f>
        <v>#REF!</v>
      </c>
      <c r="L627" s="344"/>
      <c r="M627" s="383" t="e">
        <v>#REF!</v>
      </c>
      <c r="N627" s="383"/>
      <c r="O627" s="355">
        <f>O611</f>
        <v>0</v>
      </c>
      <c r="P627" s="344"/>
      <c r="Q627" s="383">
        <v>0</v>
      </c>
      <c r="R627" s="383"/>
      <c r="S627" s="355">
        <f>S611</f>
        <v>0</v>
      </c>
      <c r="T627" s="344"/>
      <c r="U627" s="305">
        <v>0</v>
      </c>
      <c r="V627" s="285"/>
      <c r="W627" s="286"/>
      <c r="X627" s="286"/>
      <c r="Y627" s="286"/>
      <c r="Z627" s="285"/>
      <c r="AJ627" s="285"/>
      <c r="AK627" s="285"/>
      <c r="AL627" s="285"/>
      <c r="AM627" s="285"/>
      <c r="AN627" s="285"/>
      <c r="AO627" s="285"/>
      <c r="AP627" s="285"/>
    </row>
    <row r="628" spans="1:44" hidden="1">
      <c r="A628" s="369" t="s">
        <v>211</v>
      </c>
      <c r="B628" s="337"/>
      <c r="C628" s="368">
        <v>4639573.3333333302</v>
      </c>
      <c r="D628" s="412">
        <v>5.7730000000000006</v>
      </c>
      <c r="E628" s="369" t="s">
        <v>144</v>
      </c>
      <c r="F628" s="383">
        <v>-2678</v>
      </c>
      <c r="G628" s="412">
        <v>5.9119999999999999</v>
      </c>
      <c r="H628" s="369" t="s">
        <v>144</v>
      </c>
      <c r="I628" s="383">
        <v>-2743</v>
      </c>
      <c r="J628" s="383"/>
      <c r="K628" s="412" t="str">
        <f>K613</f>
        <v xml:space="preserve"> </v>
      </c>
      <c r="L628" s="369" t="s">
        <v>10</v>
      </c>
      <c r="M628" s="383">
        <v>0</v>
      </c>
      <c r="N628" s="383"/>
      <c r="O628" s="412" t="e">
        <f>O613</f>
        <v>#REF!</v>
      </c>
      <c r="P628" s="369" t="s">
        <v>144</v>
      </c>
      <c r="Q628" s="383" t="e">
        <v>#REF!</v>
      </c>
      <c r="R628" s="383"/>
      <c r="S628" s="412" t="e">
        <f>S613</f>
        <v>#REF!</v>
      </c>
      <c r="T628" s="369" t="s">
        <v>144</v>
      </c>
      <c r="U628" s="305" t="e">
        <v>#REF!</v>
      </c>
      <c r="V628" s="285"/>
      <c r="W628" s="286"/>
      <c r="X628" s="286"/>
      <c r="Y628" s="286"/>
      <c r="Z628" s="285"/>
      <c r="AJ628" s="285"/>
      <c r="AK628" s="285"/>
      <c r="AL628" s="285"/>
      <c r="AM628" s="285"/>
      <c r="AN628" s="285"/>
      <c r="AO628" s="285"/>
      <c r="AP628" s="285"/>
    </row>
    <row r="629" spans="1:44" hidden="1">
      <c r="A629" s="369" t="s">
        <v>178</v>
      </c>
      <c r="B629" s="337"/>
      <c r="C629" s="368">
        <v>8425606.6666666716</v>
      </c>
      <c r="D629" s="412">
        <v>5.2879999999999994</v>
      </c>
      <c r="E629" s="369" t="s">
        <v>144</v>
      </c>
      <c r="F629" s="383">
        <v>-4455</v>
      </c>
      <c r="G629" s="412">
        <v>5.41</v>
      </c>
      <c r="H629" s="369" t="s">
        <v>144</v>
      </c>
      <c r="I629" s="383">
        <v>-4558</v>
      </c>
      <c r="J629" s="383"/>
      <c r="K629" s="412" t="str">
        <f>K614</f>
        <v xml:space="preserve"> </v>
      </c>
      <c r="L629" s="369" t="s">
        <v>10</v>
      </c>
      <c r="M629" s="383">
        <v>0</v>
      </c>
      <c r="N629" s="383"/>
      <c r="O629" s="412" t="e">
        <f>O614</f>
        <v>#REF!</v>
      </c>
      <c r="P629" s="369" t="s">
        <v>144</v>
      </c>
      <c r="Q629" s="383" t="e">
        <v>#REF!</v>
      </c>
      <c r="R629" s="383"/>
      <c r="S629" s="412" t="e">
        <f>S614</f>
        <v>#REF!</v>
      </c>
      <c r="T629" s="369" t="s">
        <v>144</v>
      </c>
      <c r="U629" s="305" t="e">
        <v>#REF!</v>
      </c>
      <c r="V629" s="285"/>
      <c r="W629" s="286"/>
      <c r="X629" s="286"/>
      <c r="Y629" s="286"/>
      <c r="Z629" s="285"/>
      <c r="AJ629" s="285"/>
      <c r="AK629" s="285"/>
      <c r="AL629" s="285"/>
      <c r="AM629" s="285"/>
      <c r="AN629" s="285"/>
      <c r="AO629" s="285"/>
      <c r="AP629" s="285"/>
    </row>
    <row r="630" spans="1:44" hidden="1">
      <c r="A630" s="369" t="s">
        <v>179</v>
      </c>
      <c r="B630" s="337"/>
      <c r="C630" s="368">
        <v>8751.9666666666617</v>
      </c>
      <c r="D630" s="414">
        <v>57</v>
      </c>
      <c r="E630" s="369" t="s">
        <v>144</v>
      </c>
      <c r="F630" s="383">
        <v>-49</v>
      </c>
      <c r="G630" s="414">
        <v>58</v>
      </c>
      <c r="H630" s="369" t="s">
        <v>144</v>
      </c>
      <c r="I630" s="383">
        <v>-51</v>
      </c>
      <c r="J630" s="383"/>
      <c r="K630" s="414" t="str">
        <f>K615</f>
        <v xml:space="preserve"> </v>
      </c>
      <c r="L630" s="369" t="s">
        <v>10</v>
      </c>
      <c r="M630" s="383">
        <v>0</v>
      </c>
      <c r="N630" s="383"/>
      <c r="O630" s="414" t="e">
        <f>O615</f>
        <v>#DIV/0!</v>
      </c>
      <c r="P630" s="369" t="s">
        <v>144</v>
      </c>
      <c r="Q630" s="383" t="e">
        <v>#DIV/0!</v>
      </c>
      <c r="R630" s="383"/>
      <c r="S630" s="414" t="e">
        <f>S615</f>
        <v>#DIV/0!</v>
      </c>
      <c r="T630" s="369" t="s">
        <v>144</v>
      </c>
      <c r="U630" s="305" t="e">
        <v>#DIV/0!</v>
      </c>
      <c r="V630" s="285"/>
      <c r="W630" s="286"/>
      <c r="X630" s="286"/>
      <c r="Y630" s="286"/>
      <c r="Z630" s="285"/>
      <c r="AJ630" s="285"/>
      <c r="AK630" s="285"/>
      <c r="AL630" s="285"/>
      <c r="AM630" s="285"/>
      <c r="AN630" s="285"/>
      <c r="AO630" s="285"/>
      <c r="AP630" s="285"/>
    </row>
    <row r="631" spans="1:44" hidden="1">
      <c r="A631" s="369" t="s">
        <v>228</v>
      </c>
      <c r="B631" s="337"/>
      <c r="C631" s="368">
        <v>135.96666666666667</v>
      </c>
      <c r="D631" s="348">
        <v>60</v>
      </c>
      <c r="E631" s="337"/>
      <c r="F631" s="383">
        <v>8158</v>
      </c>
      <c r="G631" s="348">
        <v>60</v>
      </c>
      <c r="H631" s="337"/>
      <c r="I631" s="383">
        <v>8158</v>
      </c>
      <c r="J631" s="383"/>
      <c r="K631" s="348" t="s">
        <v>10</v>
      </c>
      <c r="L631" s="337"/>
      <c r="M631" s="383">
        <v>0</v>
      </c>
      <c r="N631" s="383"/>
      <c r="O631" s="348" t="e">
        <v>#DIV/0!</v>
      </c>
      <c r="P631" s="337"/>
      <c r="Q631" s="383" t="e">
        <v>#DIV/0!</v>
      </c>
      <c r="R631" s="383"/>
      <c r="S631" s="348" t="e">
        <v>#DIV/0!</v>
      </c>
      <c r="T631" s="337"/>
      <c r="U631" s="305" t="e">
        <v>#DIV/0!</v>
      </c>
      <c r="V631" s="285"/>
      <c r="W631" s="286"/>
      <c r="X631" s="286"/>
      <c r="Y631" s="286"/>
      <c r="Z631" s="285"/>
      <c r="AJ631" s="285"/>
      <c r="AK631" s="285"/>
      <c r="AL631" s="285"/>
      <c r="AM631" s="285"/>
      <c r="AN631" s="285"/>
      <c r="AO631" s="285"/>
      <c r="AP631" s="285"/>
    </row>
    <row r="632" spans="1:44" hidden="1">
      <c r="A632" s="369" t="s">
        <v>229</v>
      </c>
      <c r="B632" s="337"/>
      <c r="C632" s="368">
        <v>53526</v>
      </c>
      <c r="D632" s="387">
        <v>-30</v>
      </c>
      <c r="E632" s="383" t="s">
        <v>144</v>
      </c>
      <c r="F632" s="383">
        <v>-16058</v>
      </c>
      <c r="G632" s="387">
        <v>-30</v>
      </c>
      <c r="H632" s="383" t="s">
        <v>144</v>
      </c>
      <c r="I632" s="383">
        <v>-16058</v>
      </c>
      <c r="J632" s="383"/>
      <c r="K632" s="387">
        <v>-30</v>
      </c>
      <c r="L632" s="383" t="s">
        <v>144</v>
      </c>
      <c r="M632" s="383">
        <v>-16058</v>
      </c>
      <c r="N632" s="383"/>
      <c r="O632" s="387" t="s">
        <v>10</v>
      </c>
      <c r="P632" s="383" t="s">
        <v>10</v>
      </c>
      <c r="Q632" s="383">
        <v>0</v>
      </c>
      <c r="R632" s="383"/>
      <c r="S632" s="387">
        <v>0</v>
      </c>
      <c r="T632" s="383" t="s">
        <v>10</v>
      </c>
      <c r="U632" s="305">
        <v>0</v>
      </c>
      <c r="V632" s="285"/>
      <c r="W632" s="286"/>
      <c r="X632" s="286"/>
      <c r="Y632" s="286"/>
      <c r="Z632" s="285"/>
      <c r="AJ632" s="285"/>
      <c r="AK632" s="285"/>
      <c r="AL632" s="285"/>
      <c r="AM632" s="285"/>
      <c r="AN632" s="285"/>
      <c r="AO632" s="285"/>
      <c r="AP632" s="285"/>
    </row>
    <row r="633" spans="1:44" s="120" customFormat="1" hidden="1">
      <c r="A633" s="119" t="s">
        <v>213</v>
      </c>
      <c r="C633" s="210">
        <v>4639573.3333333302</v>
      </c>
      <c r="D633" s="118">
        <v>0</v>
      </c>
      <c r="E633" s="122"/>
      <c r="F633" s="123"/>
      <c r="G633" s="314">
        <v>0</v>
      </c>
      <c r="H633" s="408" t="s">
        <v>144</v>
      </c>
      <c r="I633" s="383">
        <v>0</v>
      </c>
      <c r="J633" s="383"/>
      <c r="K633" s="314" t="str">
        <f>K616</f>
        <v xml:space="preserve"> </v>
      </c>
      <c r="L633" s="408" t="s">
        <v>10</v>
      </c>
      <c r="M633" s="383">
        <v>0</v>
      </c>
      <c r="N633" s="383"/>
      <c r="O633" s="314" t="str">
        <f>O616</f>
        <v xml:space="preserve"> </v>
      </c>
      <c r="P633" s="408" t="s">
        <v>10</v>
      </c>
      <c r="Q633" s="383">
        <v>0</v>
      </c>
      <c r="R633" s="383"/>
      <c r="S633" s="314">
        <f>S616</f>
        <v>0</v>
      </c>
      <c r="T633" s="408" t="s">
        <v>144</v>
      </c>
      <c r="U633" s="305">
        <v>0</v>
      </c>
      <c r="V633" s="122"/>
      <c r="W633" s="311"/>
      <c r="X633" s="122"/>
      <c r="Y633" s="122"/>
      <c r="Z633" s="317"/>
      <c r="AA633" s="318"/>
      <c r="AF633" s="122"/>
      <c r="AG633" s="122"/>
      <c r="AH633" s="122"/>
      <c r="AI633" s="122"/>
      <c r="AJ633" s="122"/>
      <c r="AK633" s="122"/>
      <c r="AL633" s="122"/>
      <c r="AM633" s="122"/>
      <c r="AN633" s="122"/>
      <c r="AO633" s="122"/>
      <c r="AP633" s="122"/>
      <c r="AR633" s="124"/>
    </row>
    <row r="634" spans="1:44" s="120" customFormat="1" hidden="1">
      <c r="A634" s="119" t="s">
        <v>214</v>
      </c>
      <c r="C634" s="210">
        <v>8425606.6666666716</v>
      </c>
      <c r="D634" s="118">
        <v>0</v>
      </c>
      <c r="E634" s="122"/>
      <c r="F634" s="123"/>
      <c r="G634" s="314">
        <v>0</v>
      </c>
      <c r="H634" s="408" t="s">
        <v>144</v>
      </c>
      <c r="I634" s="383">
        <v>0</v>
      </c>
      <c r="J634" s="383"/>
      <c r="K634" s="314" t="str">
        <f>K617</f>
        <v xml:space="preserve"> </v>
      </c>
      <c r="L634" s="408" t="s">
        <v>10</v>
      </c>
      <c r="M634" s="383">
        <v>0</v>
      </c>
      <c r="N634" s="383"/>
      <c r="O634" s="314" t="str">
        <f>O617</f>
        <v xml:space="preserve"> </v>
      </c>
      <c r="P634" s="408" t="s">
        <v>10</v>
      </c>
      <c r="Q634" s="383">
        <v>0</v>
      </c>
      <c r="R634" s="383"/>
      <c r="S634" s="314">
        <f>S617</f>
        <v>0</v>
      </c>
      <c r="T634" s="408" t="s">
        <v>144</v>
      </c>
      <c r="U634" s="305">
        <v>0</v>
      </c>
      <c r="V634" s="122"/>
      <c r="W634" s="311"/>
      <c r="X634" s="122"/>
      <c r="Y634" s="122"/>
      <c r="Z634" s="317"/>
      <c r="AA634" s="318"/>
      <c r="AF634" s="122"/>
      <c r="AG634" s="122"/>
      <c r="AH634" s="122"/>
      <c r="AI634" s="122"/>
      <c r="AJ634" s="122"/>
      <c r="AK634" s="122"/>
      <c r="AL634" s="122"/>
      <c r="AM634" s="122"/>
      <c r="AN634" s="122"/>
      <c r="AO634" s="122"/>
      <c r="AP634" s="122"/>
      <c r="AR634" s="124"/>
    </row>
    <row r="635" spans="1:44" hidden="1">
      <c r="A635" s="337" t="s">
        <v>157</v>
      </c>
      <c r="B635" s="425"/>
      <c r="C635" s="368">
        <v>922516135.814906</v>
      </c>
      <c r="D635" s="404"/>
      <c r="E635" s="337"/>
      <c r="F635" s="305">
        <v>72786063</v>
      </c>
      <c r="G635" s="305"/>
      <c r="H635" s="337"/>
      <c r="I635" s="305">
        <v>74506968</v>
      </c>
      <c r="J635" s="305"/>
      <c r="K635" s="305"/>
      <c r="L635" s="337"/>
      <c r="M635" s="305" t="e">
        <f>SUM(M603:M634)</f>
        <v>#REF!</v>
      </c>
      <c r="N635" s="305"/>
      <c r="O635" s="305"/>
      <c r="P635" s="337"/>
      <c r="Q635" s="305" t="e">
        <f>SUM(Q603:Q634)</f>
        <v>#REF!</v>
      </c>
      <c r="R635" s="305"/>
      <c r="S635" s="305"/>
      <c r="T635" s="337"/>
      <c r="U635" s="305" t="e">
        <f>SUM(U603:U634)</f>
        <v>#REF!</v>
      </c>
      <c r="V635" s="285"/>
      <c r="W635" s="286"/>
      <c r="X635" s="426"/>
      <c r="Y635" s="426"/>
      <c r="Z635" s="285"/>
      <c r="AJ635" s="285"/>
      <c r="AK635" s="285"/>
      <c r="AL635" s="285"/>
      <c r="AM635" s="285"/>
      <c r="AN635" s="285"/>
      <c r="AO635" s="285"/>
      <c r="AP635" s="285"/>
    </row>
    <row r="636" spans="1:44" hidden="1">
      <c r="A636" s="337" t="s">
        <v>128</v>
      </c>
      <c r="B636" s="193"/>
      <c r="C636" s="390">
        <v>6097942.0909218071</v>
      </c>
      <c r="D636" s="325"/>
      <c r="E636" s="325"/>
      <c r="F636" s="323">
        <v>526986.3902728206</v>
      </c>
      <c r="G636" s="325"/>
      <c r="H636" s="325"/>
      <c r="I636" s="323">
        <v>526986.3902728206</v>
      </c>
      <c r="J636" s="324"/>
      <c r="K636" s="325"/>
      <c r="L636" s="325"/>
      <c r="M636" s="323" t="e">
        <f>$I$636*V640/($V$640+$W$640+$X$640)</f>
        <v>#DIV/0!</v>
      </c>
      <c r="N636" s="324"/>
      <c r="O636" s="325"/>
      <c r="P636" s="325"/>
      <c r="Q636" s="323" t="e">
        <f>$I$636*W640/($V$640+$W$640+$X$640)</f>
        <v>#DIV/0!</v>
      </c>
      <c r="R636" s="324"/>
      <c r="S636" s="325"/>
      <c r="T636" s="325"/>
      <c r="U636" s="323" t="e">
        <f>$I$636*X640/($V$640+$W$640+$X$640)</f>
        <v>#DIV/0!</v>
      </c>
      <c r="V636" s="341"/>
      <c r="W636" s="141"/>
      <c r="X636" s="286"/>
      <c r="Y636" s="286"/>
      <c r="Z636" s="285"/>
      <c r="AJ636" s="285"/>
      <c r="AK636" s="285"/>
      <c r="AL636" s="285"/>
      <c r="AM636" s="285"/>
      <c r="AN636" s="285"/>
      <c r="AO636" s="285"/>
      <c r="AP636" s="285"/>
    </row>
    <row r="637" spans="1:44" ht="16.5" hidden="1" thickBot="1">
      <c r="A637" s="337" t="s">
        <v>158</v>
      </c>
      <c r="B637" s="337"/>
      <c r="C637" s="417">
        <v>928614077.90582776</v>
      </c>
      <c r="D637" s="399"/>
      <c r="E637" s="393"/>
      <c r="F637" s="394">
        <v>73313049.390272826</v>
      </c>
      <c r="G637" s="399"/>
      <c r="H637" s="393"/>
      <c r="I637" s="394">
        <v>75033954.390272826</v>
      </c>
      <c r="J637" s="394"/>
      <c r="K637" s="399"/>
      <c r="L637" s="393"/>
      <c r="M637" s="394" t="e">
        <f>M635+M636</f>
        <v>#REF!</v>
      </c>
      <c r="N637" s="394"/>
      <c r="O637" s="399"/>
      <c r="P637" s="393"/>
      <c r="Q637" s="394" t="e">
        <f>Q635+Q636</f>
        <v>#REF!</v>
      </c>
      <c r="R637" s="394"/>
      <c r="S637" s="399"/>
      <c r="T637" s="393"/>
      <c r="U637" s="394" t="e">
        <f>U635+U636</f>
        <v>#REF!</v>
      </c>
      <c r="V637" s="285"/>
      <c r="W637" s="320"/>
      <c r="X637" s="330"/>
      <c r="Y637" s="331"/>
      <c r="Z637" s="332"/>
      <c r="AJ637" s="285"/>
      <c r="AK637" s="285"/>
      <c r="AL637" s="285"/>
      <c r="AM637" s="285"/>
      <c r="AN637" s="285"/>
      <c r="AO637" s="285"/>
      <c r="AP637" s="285"/>
    </row>
    <row r="638" spans="1:44" hidden="1">
      <c r="A638" s="337"/>
      <c r="B638" s="337"/>
      <c r="C638" s="427"/>
      <c r="D638" s="402"/>
      <c r="E638" s="364"/>
      <c r="F638" s="370"/>
      <c r="G638" s="402"/>
      <c r="H638" s="364"/>
      <c r="I638" s="370"/>
      <c r="J638" s="370"/>
      <c r="K638" s="402"/>
      <c r="L638" s="364"/>
      <c r="M638" s="370"/>
      <c r="N638" s="370"/>
      <c r="O638" s="402"/>
      <c r="P638" s="364"/>
      <c r="Q638" s="370"/>
      <c r="R638" s="370"/>
      <c r="S638" s="402"/>
      <c r="T638" s="364"/>
      <c r="U638" s="370" t="s">
        <v>10</v>
      </c>
      <c r="V638" s="285"/>
      <c r="W638" s="319"/>
      <c r="X638" s="339"/>
      <c r="Y638" s="331"/>
      <c r="Z638" s="332"/>
      <c r="AJ638" s="285"/>
      <c r="AK638" s="285"/>
      <c r="AL638" s="285"/>
      <c r="AM638" s="285"/>
      <c r="AN638" s="285"/>
      <c r="AO638" s="285"/>
      <c r="AP638" s="285"/>
    </row>
    <row r="639" spans="1:44" hidden="1">
      <c r="A639" s="337"/>
      <c r="B639" s="337"/>
      <c r="C639" s="427"/>
      <c r="D639" s="402"/>
      <c r="E639" s="364"/>
      <c r="F639" s="370"/>
      <c r="G639" s="402"/>
      <c r="H639" s="364"/>
      <c r="I639" s="370"/>
      <c r="J639" s="370"/>
      <c r="K639" s="402"/>
      <c r="L639" s="364"/>
      <c r="M639" s="370"/>
      <c r="N639" s="370"/>
      <c r="O639" s="402"/>
      <c r="P639" s="364"/>
      <c r="Q639" s="370"/>
      <c r="R639" s="370"/>
      <c r="S639" s="402"/>
      <c r="T639" s="364"/>
      <c r="U639" s="370" t="s">
        <v>10</v>
      </c>
      <c r="V639" s="338"/>
      <c r="W639" s="338"/>
      <c r="X639" s="338"/>
      <c r="Y639" s="331"/>
      <c r="Z639" s="332"/>
      <c r="AJ639" s="285"/>
      <c r="AK639" s="285"/>
      <c r="AL639" s="285"/>
      <c r="AM639" s="285"/>
      <c r="AN639" s="285"/>
      <c r="AO639" s="285"/>
      <c r="AP639" s="285"/>
    </row>
    <row r="640" spans="1:44" hidden="1">
      <c r="A640" s="337"/>
      <c r="B640" s="337"/>
      <c r="C640" s="345"/>
      <c r="D640" s="386" t="s">
        <v>10</v>
      </c>
      <c r="E640" s="337"/>
      <c r="F640" s="305" t="s">
        <v>10</v>
      </c>
      <c r="G640" s="382" t="s">
        <v>10</v>
      </c>
      <c r="H640" s="337"/>
      <c r="I640" s="305" t="s">
        <v>10</v>
      </c>
      <c r="J640" s="305"/>
      <c r="K640" s="382" t="s">
        <v>10</v>
      </c>
      <c r="L640" s="337"/>
      <c r="M640" s="305" t="s">
        <v>10</v>
      </c>
      <c r="N640" s="305"/>
      <c r="O640" s="382" t="s">
        <v>10</v>
      </c>
      <c r="P640" s="337"/>
      <c r="Q640" s="305" t="s">
        <v>10</v>
      </c>
      <c r="R640" s="305"/>
      <c r="S640" s="382" t="s">
        <v>10</v>
      </c>
      <c r="T640" s="337"/>
      <c r="U640" s="305" t="s">
        <v>10</v>
      </c>
      <c r="V640" s="316"/>
      <c r="W640" s="316"/>
      <c r="X640" s="316"/>
      <c r="Y640" s="339"/>
      <c r="Z640" s="285"/>
      <c r="AJ640" s="285"/>
      <c r="AK640" s="285"/>
      <c r="AL640" s="285"/>
      <c r="AM640" s="285"/>
      <c r="AN640" s="285"/>
      <c r="AO640" s="285"/>
      <c r="AP640" s="285"/>
    </row>
    <row r="641" spans="1:42" hidden="1">
      <c r="A641" s="344" t="s">
        <v>222</v>
      </c>
      <c r="B641" s="337"/>
      <c r="C641" s="337"/>
      <c r="D641" s="305"/>
      <c r="E641" s="337"/>
      <c r="F641" s="337"/>
      <c r="G641" s="305"/>
      <c r="H641" s="337"/>
      <c r="I641" s="337"/>
      <c r="J641" s="337"/>
      <c r="K641" s="305"/>
      <c r="L641" s="337"/>
      <c r="M641" s="337"/>
      <c r="N641" s="337"/>
      <c r="O641" s="305"/>
      <c r="P641" s="337"/>
      <c r="Q641" s="337"/>
      <c r="R641" s="337"/>
      <c r="S641" s="305"/>
      <c r="T641" s="337"/>
      <c r="U641" s="337"/>
      <c r="V641" s="285"/>
      <c r="W641" s="286"/>
      <c r="X641" s="286"/>
      <c r="Y641" s="286"/>
      <c r="Z641" s="285"/>
      <c r="AJ641" s="285"/>
      <c r="AK641" s="285"/>
      <c r="AL641" s="285"/>
      <c r="AM641" s="285"/>
      <c r="AN641" s="285"/>
      <c r="AO641" s="285"/>
      <c r="AP641" s="285"/>
    </row>
    <row r="642" spans="1:42" hidden="1">
      <c r="A642" s="325" t="s">
        <v>230</v>
      </c>
      <c r="B642" s="337"/>
      <c r="C642" s="337"/>
      <c r="D642" s="305"/>
      <c r="E642" s="337"/>
      <c r="F642" s="337"/>
      <c r="G642" s="305"/>
      <c r="H642" s="337"/>
      <c r="I642" s="337"/>
      <c r="J642" s="337"/>
      <c r="K642" s="305"/>
      <c r="L642" s="337"/>
      <c r="M642" s="337"/>
      <c r="N642" s="337"/>
      <c r="O642" s="305"/>
      <c r="P642" s="337"/>
      <c r="Q642" s="337"/>
      <c r="R642" s="337"/>
      <c r="S642" s="305"/>
      <c r="T642" s="337"/>
      <c r="U642" s="337"/>
      <c r="V642" s="285"/>
      <c r="W642" s="339"/>
      <c r="X642" s="286"/>
      <c r="Y642" s="286"/>
      <c r="Z642" s="285"/>
      <c r="AJ642" s="285"/>
      <c r="AK642" s="285"/>
      <c r="AL642" s="285"/>
      <c r="AM642" s="285"/>
      <c r="AN642" s="285"/>
      <c r="AO642" s="285"/>
      <c r="AP642" s="285"/>
    </row>
    <row r="643" spans="1:42" hidden="1">
      <c r="A643" s="369"/>
      <c r="B643" s="337"/>
      <c r="C643" s="337"/>
      <c r="D643" s="305"/>
      <c r="E643" s="337"/>
      <c r="F643" s="337"/>
      <c r="G643" s="305"/>
      <c r="H643" s="337"/>
      <c r="I643" s="337"/>
      <c r="J643" s="337"/>
      <c r="K643" s="305"/>
      <c r="L643" s="337"/>
      <c r="M643" s="337"/>
      <c r="N643" s="337"/>
      <c r="O643" s="305"/>
      <c r="P643" s="337"/>
      <c r="Q643" s="337"/>
      <c r="R643" s="337"/>
      <c r="S643" s="305"/>
      <c r="T643" s="337"/>
      <c r="U643" s="337"/>
      <c r="V643" s="285"/>
      <c r="W643" s="286"/>
      <c r="X643" s="286"/>
      <c r="Y643" s="286"/>
      <c r="Z643" s="285"/>
      <c r="AA643" s="285"/>
      <c r="AB643" s="285"/>
      <c r="AC643" s="285"/>
      <c r="AD643" s="285"/>
      <c r="AE643" s="285"/>
      <c r="AF643" s="285"/>
      <c r="AG643" s="285"/>
      <c r="AH643" s="285"/>
      <c r="AI643" s="285"/>
      <c r="AJ643" s="285"/>
      <c r="AK643" s="285"/>
      <c r="AL643" s="285"/>
      <c r="AM643" s="285"/>
      <c r="AN643" s="285"/>
      <c r="AO643" s="285"/>
      <c r="AP643" s="285"/>
    </row>
    <row r="644" spans="1:42" hidden="1">
      <c r="A644" s="369" t="s">
        <v>173</v>
      </c>
      <c r="B644" s="337"/>
      <c r="C644" s="368"/>
      <c r="D644" s="305"/>
      <c r="E644" s="337"/>
      <c r="F644" s="337"/>
      <c r="G644" s="305"/>
      <c r="H644" s="337"/>
      <c r="I644" s="337"/>
      <c r="J644" s="337"/>
      <c r="K644" s="305"/>
      <c r="L644" s="337"/>
      <c r="M644" s="337"/>
      <c r="N644" s="337"/>
      <c r="O644" s="305"/>
      <c r="P644" s="337"/>
      <c r="Q644" s="337"/>
      <c r="R644" s="337"/>
      <c r="S644" s="305"/>
      <c r="T644" s="337"/>
      <c r="U644" s="337"/>
      <c r="V644" s="285"/>
      <c r="W644" s="286"/>
      <c r="X644" s="286"/>
      <c r="Y644" s="286"/>
      <c r="Z644" s="285"/>
      <c r="AA644" s="285"/>
      <c r="AB644" s="285"/>
      <c r="AC644" s="285"/>
      <c r="AD644" s="285"/>
      <c r="AE644" s="285"/>
      <c r="AF644" s="285"/>
      <c r="AG644" s="285"/>
      <c r="AH644" s="285"/>
      <c r="AI644" s="285"/>
      <c r="AJ644" s="285"/>
      <c r="AK644" s="285"/>
      <c r="AL644" s="285"/>
      <c r="AM644" s="285"/>
      <c r="AN644" s="285"/>
      <c r="AO644" s="285"/>
      <c r="AP644" s="285"/>
    </row>
    <row r="645" spans="1:42" hidden="1">
      <c r="A645" s="369" t="s">
        <v>205</v>
      </c>
      <c r="B645" s="337"/>
      <c r="C645" s="368">
        <v>389.06666666666672</v>
      </c>
      <c r="D645" s="348">
        <v>264</v>
      </c>
      <c r="E645" s="369"/>
      <c r="F645" s="383">
        <v>102714</v>
      </c>
      <c r="G645" s="348">
        <v>268</v>
      </c>
      <c r="H645" s="369"/>
      <c r="I645" s="383">
        <v>104270</v>
      </c>
      <c r="J645" s="383"/>
      <c r="K645" s="348">
        <f>$K$603</f>
        <v>264</v>
      </c>
      <c r="L645" s="369"/>
      <c r="M645" s="383">
        <f>ROUND(K645*$C645,0)</f>
        <v>102714</v>
      </c>
      <c r="N645" s="383"/>
      <c r="O645" s="348" t="str">
        <f>$O$603</f>
        <v xml:space="preserve"> </v>
      </c>
      <c r="P645" s="369"/>
      <c r="Q645" s="383" t="e">
        <f>ROUND(O645*$C645,0)</f>
        <v>#VALUE!</v>
      </c>
      <c r="R645" s="383"/>
      <c r="S645" s="348" t="str">
        <f>$S$603</f>
        <v xml:space="preserve"> </v>
      </c>
      <c r="T645" s="369"/>
      <c r="U645" s="383" t="e">
        <f>ROUND(S645*$C645,0)</f>
        <v>#VALUE!</v>
      </c>
      <c r="V645" s="285"/>
      <c r="W645" s="286"/>
      <c r="X645" s="286"/>
      <c r="Y645" s="286"/>
      <c r="Z645" s="285"/>
      <c r="AA645" s="285"/>
      <c r="AB645" s="285"/>
      <c r="AC645" s="285"/>
      <c r="AD645" s="285"/>
      <c r="AE645" s="285"/>
      <c r="AF645" s="285"/>
      <c r="AG645" s="285"/>
      <c r="AH645" s="285"/>
      <c r="AI645" s="285"/>
      <c r="AJ645" s="285"/>
      <c r="AK645" s="285"/>
      <c r="AL645" s="285"/>
      <c r="AM645" s="285"/>
      <c r="AN645" s="285"/>
      <c r="AO645" s="285"/>
      <c r="AP645" s="285"/>
    </row>
    <row r="646" spans="1:42" hidden="1">
      <c r="A646" s="369" t="s">
        <v>206</v>
      </c>
      <c r="B646" s="337"/>
      <c r="C646" s="368">
        <v>7908.9999999999536</v>
      </c>
      <c r="D646" s="348">
        <v>98</v>
      </c>
      <c r="E646" s="369"/>
      <c r="F646" s="383">
        <v>775082</v>
      </c>
      <c r="G646" s="348">
        <v>100</v>
      </c>
      <c r="H646" s="369"/>
      <c r="I646" s="383">
        <v>790900</v>
      </c>
      <c r="J646" s="383"/>
      <c r="K646" s="348">
        <f>$K$604</f>
        <v>98</v>
      </c>
      <c r="L646" s="369"/>
      <c r="M646" s="383">
        <f>ROUND(K646*$C646,0)</f>
        <v>775082</v>
      </c>
      <c r="N646" s="383"/>
      <c r="O646" s="348" t="str">
        <f>$O$604</f>
        <v xml:space="preserve"> </v>
      </c>
      <c r="P646" s="369"/>
      <c r="Q646" s="383" t="e">
        <f>ROUND(O646*$C646,0)</f>
        <v>#VALUE!</v>
      </c>
      <c r="R646" s="383"/>
      <c r="S646" s="348" t="str">
        <f>$S$604</f>
        <v xml:space="preserve"> </v>
      </c>
      <c r="T646" s="369"/>
      <c r="U646" s="383" t="e">
        <f>ROUND(S646*$C646,0)</f>
        <v>#VALUE!</v>
      </c>
      <c r="V646" s="285"/>
      <c r="W646" s="286"/>
      <c r="X646" s="286"/>
      <c r="Y646" s="286"/>
      <c r="Z646" s="285"/>
      <c r="AA646" s="285"/>
      <c r="AB646" s="285"/>
      <c r="AC646" s="285"/>
      <c r="AD646" s="285"/>
      <c r="AE646" s="285"/>
      <c r="AF646" s="285"/>
      <c r="AG646" s="285"/>
      <c r="AH646" s="285"/>
      <c r="AI646" s="285"/>
      <c r="AJ646" s="285"/>
      <c r="AK646" s="285"/>
      <c r="AL646" s="285"/>
      <c r="AM646" s="285"/>
      <c r="AN646" s="285"/>
      <c r="AO646" s="285"/>
      <c r="AP646" s="285"/>
    </row>
    <row r="647" spans="1:42" hidden="1">
      <c r="A647" s="369" t="s">
        <v>207</v>
      </c>
      <c r="B647" s="337"/>
      <c r="C647" s="368">
        <v>3359.0333333333369</v>
      </c>
      <c r="D647" s="348">
        <v>195</v>
      </c>
      <c r="E647" s="371"/>
      <c r="F647" s="383">
        <v>655012</v>
      </c>
      <c r="G647" s="348">
        <v>200</v>
      </c>
      <c r="H647" s="371"/>
      <c r="I647" s="383">
        <v>671807</v>
      </c>
      <c r="J647" s="383"/>
      <c r="K647" s="348">
        <f>$K$605</f>
        <v>195</v>
      </c>
      <c r="L647" s="371"/>
      <c r="M647" s="383">
        <f>ROUND(K647*$C647,0)</f>
        <v>655012</v>
      </c>
      <c r="N647" s="383"/>
      <c r="O647" s="348" t="str">
        <f>$O$605</f>
        <v xml:space="preserve"> </v>
      </c>
      <c r="P647" s="371"/>
      <c r="Q647" s="383" t="e">
        <f>ROUND(O647*$C647,0)</f>
        <v>#VALUE!</v>
      </c>
      <c r="R647" s="383"/>
      <c r="S647" s="348" t="str">
        <f>$S$605</f>
        <v xml:space="preserve"> </v>
      </c>
      <c r="T647" s="371"/>
      <c r="U647" s="383" t="e">
        <f>ROUND(S647*$C647,0)</f>
        <v>#VALUE!</v>
      </c>
      <c r="V647" s="285"/>
      <c r="W647" s="286"/>
      <c r="X647" s="286"/>
      <c r="Y647" s="286"/>
      <c r="Z647" s="285"/>
      <c r="AA647" s="285"/>
      <c r="AB647" s="285"/>
      <c r="AC647" s="285"/>
      <c r="AD647" s="285"/>
      <c r="AE647" s="285"/>
      <c r="AF647" s="285"/>
      <c r="AG647" s="285"/>
      <c r="AH647" s="285"/>
      <c r="AI647" s="285"/>
      <c r="AJ647" s="285"/>
      <c r="AK647" s="285"/>
      <c r="AL647" s="285"/>
      <c r="AM647" s="285"/>
      <c r="AN647" s="285"/>
      <c r="AO647" s="285"/>
      <c r="AP647" s="285"/>
    </row>
    <row r="648" spans="1:42" hidden="1">
      <c r="A648" s="369" t="s">
        <v>174</v>
      </c>
      <c r="B648" s="337"/>
      <c r="C648" s="368">
        <v>11657.099999999957</v>
      </c>
      <c r="D648" s="348"/>
      <c r="E648" s="369"/>
      <c r="F648" s="383"/>
      <c r="G648" s="348"/>
      <c r="H648" s="369"/>
      <c r="I648" s="383"/>
      <c r="J648" s="383"/>
      <c r="K648" s="348"/>
      <c r="L648" s="369"/>
      <c r="M648" s="383"/>
      <c r="N648" s="383"/>
      <c r="O648" s="348"/>
      <c r="P648" s="369"/>
      <c r="Q648" s="383"/>
      <c r="R648" s="383"/>
      <c r="S648" s="348"/>
      <c r="T648" s="369"/>
      <c r="U648" s="383"/>
      <c r="V648" s="285"/>
      <c r="W648" s="286"/>
      <c r="X648" s="286"/>
      <c r="Y648" s="286"/>
      <c r="Z648" s="285"/>
      <c r="AA648" s="285"/>
      <c r="AB648" s="285"/>
      <c r="AC648" s="285"/>
      <c r="AD648" s="285"/>
      <c r="AE648" s="285"/>
      <c r="AF648" s="285"/>
      <c r="AG648" s="285"/>
      <c r="AH648" s="285"/>
      <c r="AI648" s="285"/>
      <c r="AJ648" s="285"/>
      <c r="AK648" s="285"/>
      <c r="AL648" s="285"/>
      <c r="AM648" s="285"/>
      <c r="AN648" s="285"/>
      <c r="AO648" s="285"/>
      <c r="AP648" s="285"/>
    </row>
    <row r="649" spans="1:42" hidden="1">
      <c r="A649" s="369" t="s">
        <v>206</v>
      </c>
      <c r="B649" s="337"/>
      <c r="C649" s="368">
        <v>1361738.5</v>
      </c>
      <c r="D649" s="348">
        <v>1.79</v>
      </c>
      <c r="E649" s="369" t="s">
        <v>10</v>
      </c>
      <c r="F649" s="383">
        <v>2437512</v>
      </c>
      <c r="G649" s="348">
        <v>1.83</v>
      </c>
      <c r="H649" s="369" t="s">
        <v>10</v>
      </c>
      <c r="I649" s="383">
        <v>2491981</v>
      </c>
      <c r="J649" s="383"/>
      <c r="K649" s="348">
        <f>$K$607</f>
        <v>1.79</v>
      </c>
      <c r="L649" s="369" t="s">
        <v>10</v>
      </c>
      <c r="M649" s="383">
        <f>ROUND(K649*$C649,0)</f>
        <v>2437512</v>
      </c>
      <c r="N649" s="383"/>
      <c r="O649" s="348" t="str">
        <f>$O$607</f>
        <v xml:space="preserve"> </v>
      </c>
      <c r="P649" s="369" t="s">
        <v>10</v>
      </c>
      <c r="Q649" s="383" t="e">
        <f>ROUND(O649*$C649,0)</f>
        <v>#VALUE!</v>
      </c>
      <c r="R649" s="383"/>
      <c r="S649" s="348" t="str">
        <f>$S$607</f>
        <v xml:space="preserve"> </v>
      </c>
      <c r="T649" s="369" t="s">
        <v>10</v>
      </c>
      <c r="U649" s="383" t="e">
        <f>ROUND(S649*$C649,0)</f>
        <v>#VALUE!</v>
      </c>
      <c r="V649" s="285"/>
      <c r="W649" s="286"/>
      <c r="X649" s="286"/>
      <c r="Y649" s="286"/>
      <c r="Z649" s="285"/>
      <c r="AA649" s="285"/>
      <c r="AB649" s="285"/>
      <c r="AC649" s="285"/>
      <c r="AD649" s="285"/>
      <c r="AE649" s="285"/>
      <c r="AF649" s="285"/>
      <c r="AG649" s="285"/>
      <c r="AH649" s="285"/>
      <c r="AI649" s="285"/>
      <c r="AJ649" s="285"/>
      <c r="AK649" s="285"/>
      <c r="AL649" s="285"/>
      <c r="AM649" s="285"/>
      <c r="AN649" s="285"/>
      <c r="AO649" s="285"/>
      <c r="AP649" s="285"/>
    </row>
    <row r="650" spans="1:42" hidden="1">
      <c r="A650" s="369" t="s">
        <v>207</v>
      </c>
      <c r="B650" s="337"/>
      <c r="C650" s="368">
        <v>1673144</v>
      </c>
      <c r="D650" s="348">
        <v>1.46</v>
      </c>
      <c r="E650" s="369" t="s">
        <v>10</v>
      </c>
      <c r="F650" s="383">
        <v>2442790</v>
      </c>
      <c r="G650" s="348">
        <v>1.5</v>
      </c>
      <c r="H650" s="369" t="s">
        <v>10</v>
      </c>
      <c r="I650" s="383">
        <v>2509716</v>
      </c>
      <c r="J650" s="383"/>
      <c r="K650" s="348">
        <f>$K$608</f>
        <v>1.46</v>
      </c>
      <c r="L650" s="369" t="s">
        <v>10</v>
      </c>
      <c r="M650" s="383">
        <f>ROUND(K650*$C650,0)</f>
        <v>2442790</v>
      </c>
      <c r="N650" s="383"/>
      <c r="O650" s="348" t="str">
        <f>$O$608</f>
        <v xml:space="preserve"> </v>
      </c>
      <c r="P650" s="369" t="s">
        <v>10</v>
      </c>
      <c r="Q650" s="383" t="e">
        <f>ROUND(O650*$C650,0)</f>
        <v>#VALUE!</v>
      </c>
      <c r="R650" s="383"/>
      <c r="S650" s="348" t="str">
        <f>$S$608</f>
        <v xml:space="preserve"> </v>
      </c>
      <c r="T650" s="369" t="s">
        <v>10</v>
      </c>
      <c r="U650" s="383" t="e">
        <f>ROUND(S650*$C650,0)</f>
        <v>#VALUE!</v>
      </c>
      <c r="V650" s="285"/>
      <c r="W650" s="286"/>
      <c r="X650" s="286"/>
      <c r="Y650" s="286"/>
      <c r="Z650" s="285"/>
      <c r="AA650" s="285"/>
      <c r="AB650" s="285"/>
      <c r="AC650" s="285"/>
      <c r="AD650" s="285"/>
      <c r="AE650" s="285"/>
      <c r="AF650" s="285"/>
      <c r="AG650" s="285"/>
      <c r="AH650" s="285"/>
      <c r="AI650" s="285"/>
      <c r="AJ650" s="285"/>
      <c r="AK650" s="285"/>
      <c r="AL650" s="285"/>
      <c r="AM650" s="285"/>
      <c r="AN650" s="285"/>
      <c r="AO650" s="285"/>
      <c r="AP650" s="285"/>
    </row>
    <row r="651" spans="1:42" hidden="1">
      <c r="A651" s="325" t="s">
        <v>208</v>
      </c>
      <c r="B651" s="337"/>
      <c r="C651" s="368"/>
      <c r="D651" s="355"/>
      <c r="E651" s="369"/>
      <c r="F651" s="383"/>
      <c r="G651" s="355"/>
      <c r="H651" s="369"/>
      <c r="I651" s="383"/>
      <c r="J651" s="383"/>
      <c r="K651" s="355"/>
      <c r="L651" s="369"/>
      <c r="M651" s="383"/>
      <c r="N651" s="383"/>
      <c r="O651" s="355"/>
      <c r="P651" s="369"/>
      <c r="Q651" s="383"/>
      <c r="R651" s="383"/>
      <c r="S651" s="355"/>
      <c r="T651" s="369"/>
      <c r="U651" s="383"/>
      <c r="V651" s="285"/>
      <c r="W651" s="286"/>
      <c r="X651" s="286"/>
      <c r="Y651" s="286"/>
      <c r="Z651" s="285"/>
      <c r="AA651" s="285"/>
      <c r="AB651" s="285"/>
      <c r="AC651" s="285"/>
      <c r="AD651" s="285"/>
      <c r="AE651" s="285"/>
      <c r="AF651" s="285"/>
      <c r="AG651" s="285"/>
      <c r="AH651" s="285"/>
      <c r="AI651" s="285"/>
      <c r="AJ651" s="285"/>
      <c r="AK651" s="285"/>
      <c r="AL651" s="285"/>
      <c r="AM651" s="285"/>
      <c r="AN651" s="285"/>
      <c r="AO651" s="285"/>
      <c r="AP651" s="285"/>
    </row>
    <row r="652" spans="1:42" hidden="1">
      <c r="A652" s="325" t="s">
        <v>209</v>
      </c>
      <c r="B652" s="337"/>
      <c r="C652" s="368">
        <v>2302073.5</v>
      </c>
      <c r="D652" s="348">
        <v>5.47</v>
      </c>
      <c r="E652" s="369"/>
      <c r="F652" s="383">
        <v>12592342</v>
      </c>
      <c r="G652" s="348">
        <v>5.6</v>
      </c>
      <c r="H652" s="369"/>
      <c r="I652" s="383">
        <v>12891612</v>
      </c>
      <c r="J652" s="383"/>
      <c r="K652" s="348" t="e">
        <f>$K$610</f>
        <v>#REF!</v>
      </c>
      <c r="L652" s="369"/>
      <c r="M652" s="383" t="e">
        <f>ROUND(K652*$C652,0)</f>
        <v>#REF!</v>
      </c>
      <c r="N652" s="383"/>
      <c r="O652" s="348">
        <f>$O$610</f>
        <v>0</v>
      </c>
      <c r="P652" s="369"/>
      <c r="Q652" s="383">
        <f>ROUND(O652*$C652,0)</f>
        <v>0</v>
      </c>
      <c r="R652" s="383"/>
      <c r="S652" s="348">
        <f>$S$610</f>
        <v>0</v>
      </c>
      <c r="T652" s="369"/>
      <c r="U652" s="383">
        <f>ROUND(S652*$C652,0)</f>
        <v>0</v>
      </c>
      <c r="V652" s="285"/>
      <c r="W652" s="286"/>
      <c r="X652" s="286"/>
      <c r="Y652" s="286"/>
      <c r="Z652" s="285"/>
      <c r="AA652" s="285"/>
      <c r="AB652" s="285"/>
      <c r="AC652" s="285"/>
      <c r="AD652" s="285"/>
      <c r="AE652" s="285"/>
      <c r="AF652" s="285"/>
      <c r="AG652" s="285"/>
      <c r="AH652" s="285"/>
      <c r="AI652" s="285"/>
      <c r="AJ652" s="285"/>
      <c r="AK652" s="285"/>
      <c r="AL652" s="285"/>
      <c r="AM652" s="285"/>
      <c r="AN652" s="285"/>
      <c r="AO652" s="285"/>
      <c r="AP652" s="285"/>
    </row>
    <row r="653" spans="1:42" hidden="1">
      <c r="A653" s="325" t="s">
        <v>225</v>
      </c>
      <c r="B653" s="337"/>
      <c r="C653" s="368">
        <v>3562.6666666666692</v>
      </c>
      <c r="D653" s="420">
        <v>5.47</v>
      </c>
      <c r="E653" s="369"/>
      <c r="F653" s="383">
        <v>19488</v>
      </c>
      <c r="G653" s="420">
        <v>5.6</v>
      </c>
      <c r="H653" s="369"/>
      <c r="I653" s="383">
        <v>19951</v>
      </c>
      <c r="J653" s="383"/>
      <c r="K653" s="420" t="e">
        <f>K652</f>
        <v>#REF!</v>
      </c>
      <c r="L653" s="369"/>
      <c r="M653" s="383" t="e">
        <f>ROUND(K653*$C653,0)</f>
        <v>#REF!</v>
      </c>
      <c r="N653" s="383"/>
      <c r="O653" s="420">
        <f>O652</f>
        <v>0</v>
      </c>
      <c r="P653" s="369"/>
      <c r="Q653" s="383">
        <f>ROUND(O653*$C653,0)</f>
        <v>0</v>
      </c>
      <c r="R653" s="383"/>
      <c r="S653" s="420">
        <f>S652</f>
        <v>0</v>
      </c>
      <c r="T653" s="369"/>
      <c r="U653" s="383">
        <f>ROUND(S653*$C653,0)</f>
        <v>0</v>
      </c>
      <c r="V653" s="285"/>
      <c r="W653" s="286"/>
      <c r="X653" s="286"/>
      <c r="Y653" s="286"/>
      <c r="Z653" s="285"/>
      <c r="AA653" s="285"/>
      <c r="AB653" s="285"/>
      <c r="AC653" s="285"/>
      <c r="AD653" s="285"/>
      <c r="AE653" s="285"/>
      <c r="AF653" s="285"/>
      <c r="AG653" s="285"/>
      <c r="AH653" s="285"/>
      <c r="AI653" s="285"/>
      <c r="AJ653" s="285"/>
      <c r="AK653" s="285"/>
      <c r="AL653" s="285"/>
      <c r="AM653" s="285"/>
      <c r="AN653" s="285"/>
      <c r="AO653" s="285"/>
      <c r="AP653" s="285"/>
    </row>
    <row r="654" spans="1:42" hidden="1">
      <c r="A654" s="369" t="s">
        <v>210</v>
      </c>
      <c r="B654" s="337"/>
      <c r="C654" s="368"/>
      <c r="D654" s="348"/>
      <c r="E654" s="369"/>
      <c r="F654" s="383"/>
      <c r="G654" s="348"/>
      <c r="H654" s="369"/>
      <c r="I654" s="383"/>
      <c r="J654" s="383"/>
      <c r="K654" s="348"/>
      <c r="L654" s="369"/>
      <c r="M654" s="383"/>
      <c r="N654" s="383"/>
      <c r="O654" s="348"/>
      <c r="P654" s="369"/>
      <c r="Q654" s="383"/>
      <c r="R654" s="383"/>
      <c r="S654" s="348"/>
      <c r="T654" s="369"/>
      <c r="U654" s="383"/>
      <c r="V654" s="285"/>
      <c r="W654" s="286"/>
      <c r="X654" s="286"/>
      <c r="Y654" s="286"/>
      <c r="Z654" s="285"/>
      <c r="AA654" s="285"/>
      <c r="AB654" s="285"/>
      <c r="AC654" s="285"/>
      <c r="AD654" s="285"/>
      <c r="AE654" s="285"/>
      <c r="AF654" s="285"/>
      <c r="AG654" s="285"/>
      <c r="AH654" s="285"/>
      <c r="AI654" s="285"/>
      <c r="AJ654" s="285"/>
      <c r="AK654" s="285"/>
      <c r="AL654" s="285"/>
      <c r="AM654" s="285"/>
      <c r="AN654" s="285"/>
      <c r="AO654" s="285"/>
      <c r="AP654" s="285"/>
    </row>
    <row r="655" spans="1:42" hidden="1">
      <c r="A655" s="369" t="s">
        <v>211</v>
      </c>
      <c r="B655" s="368"/>
      <c r="C655" s="368">
        <v>364977559.51704049</v>
      </c>
      <c r="D655" s="428">
        <v>5.7730000000000006</v>
      </c>
      <c r="E655" s="369" t="s">
        <v>144</v>
      </c>
      <c r="F655" s="383">
        <v>21070155</v>
      </c>
      <c r="G655" s="259">
        <v>5.9119999999999999</v>
      </c>
      <c r="H655" s="369" t="s">
        <v>144</v>
      </c>
      <c r="I655" s="383">
        <v>21577473</v>
      </c>
      <c r="J655" s="383"/>
      <c r="K655" s="259" t="str">
        <f>$K$613</f>
        <v xml:space="preserve"> </v>
      </c>
      <c r="L655" s="369" t="s">
        <v>144</v>
      </c>
      <c r="M655" s="383" t="e">
        <f>ROUND(K655*$C655/100,0)</f>
        <v>#VALUE!</v>
      </c>
      <c r="N655" s="383"/>
      <c r="O655" s="259" t="e">
        <f>$O$613</f>
        <v>#REF!</v>
      </c>
      <c r="P655" s="369" t="s">
        <v>144</v>
      </c>
      <c r="Q655" s="383" t="e">
        <f>ROUND(O655*$C655/100,0)</f>
        <v>#REF!</v>
      </c>
      <c r="R655" s="383"/>
      <c r="S655" s="259" t="e">
        <f>$S$613</f>
        <v>#REF!</v>
      </c>
      <c r="T655" s="369" t="s">
        <v>144</v>
      </c>
      <c r="U655" s="383" t="e">
        <f>ROUND(S655*$C655/100,0)</f>
        <v>#REF!</v>
      </c>
      <c r="V655" s="285"/>
      <c r="W655" s="286"/>
      <c r="X655" s="286"/>
      <c r="Y655" s="286"/>
      <c r="Z655" s="285"/>
      <c r="AA655" s="285"/>
      <c r="AB655" s="285"/>
      <c r="AC655" s="285"/>
      <c r="AD655" s="285"/>
      <c r="AE655" s="285"/>
      <c r="AF655" s="285"/>
      <c r="AG655" s="285"/>
      <c r="AH655" s="285"/>
      <c r="AI655" s="285"/>
      <c r="AJ655" s="285"/>
      <c r="AK655" s="285"/>
      <c r="AL655" s="285"/>
      <c r="AM655" s="285"/>
      <c r="AN655" s="285"/>
      <c r="AO655" s="285"/>
      <c r="AP655" s="285"/>
    </row>
    <row r="656" spans="1:42" hidden="1">
      <c r="A656" s="369" t="s">
        <v>178</v>
      </c>
      <c r="B656" s="368"/>
      <c r="C656" s="368">
        <v>452336004.29786551</v>
      </c>
      <c r="D656" s="428">
        <v>5.2879999999999994</v>
      </c>
      <c r="E656" s="369" t="s">
        <v>144</v>
      </c>
      <c r="F656" s="383">
        <v>23919528</v>
      </c>
      <c r="G656" s="259">
        <v>5.41</v>
      </c>
      <c r="H656" s="369" t="s">
        <v>144</v>
      </c>
      <c r="I656" s="383">
        <v>24471378</v>
      </c>
      <c r="J656" s="383"/>
      <c r="K656" s="259" t="str">
        <f>$K$614</f>
        <v xml:space="preserve"> </v>
      </c>
      <c r="L656" s="369" t="s">
        <v>144</v>
      </c>
      <c r="M656" s="383" t="e">
        <f>ROUND(K656*$C656/100,0)</f>
        <v>#VALUE!</v>
      </c>
      <c r="N656" s="383"/>
      <c r="O656" s="259" t="e">
        <f>$O$614</f>
        <v>#REF!</v>
      </c>
      <c r="P656" s="369" t="s">
        <v>144</v>
      </c>
      <c r="Q656" s="383" t="e">
        <f>ROUND(O656*$C656/100,0)</f>
        <v>#REF!</v>
      </c>
      <c r="R656" s="383"/>
      <c r="S656" s="259" t="e">
        <f>$S$614</f>
        <v>#REF!</v>
      </c>
      <c r="T656" s="369" t="s">
        <v>144</v>
      </c>
      <c r="U656" s="383" t="e">
        <f>ROUND(S656*$C656/100,0)</f>
        <v>#REF!</v>
      </c>
      <c r="V656" s="285"/>
      <c r="W656" s="286"/>
      <c r="X656" s="286"/>
      <c r="Y656" s="286"/>
      <c r="Z656" s="285"/>
      <c r="AA656" s="285"/>
      <c r="AB656" s="285"/>
      <c r="AC656" s="285"/>
      <c r="AD656" s="285"/>
      <c r="AE656" s="285"/>
      <c r="AF656" s="285"/>
      <c r="AG656" s="285"/>
      <c r="AH656" s="285"/>
      <c r="AI656" s="285"/>
      <c r="AJ656" s="285"/>
      <c r="AK656" s="285"/>
      <c r="AL656" s="285"/>
      <c r="AM656" s="285"/>
      <c r="AN656" s="285"/>
      <c r="AO656" s="285"/>
      <c r="AP656" s="285"/>
    </row>
    <row r="657" spans="1:44" hidden="1">
      <c r="A657" s="369" t="s">
        <v>179</v>
      </c>
      <c r="B657" s="337"/>
      <c r="C657" s="368">
        <v>391011.43333333306</v>
      </c>
      <c r="D657" s="429">
        <v>57</v>
      </c>
      <c r="E657" s="369" t="s">
        <v>144</v>
      </c>
      <c r="F657" s="383">
        <v>222877</v>
      </c>
      <c r="G657" s="430">
        <v>58</v>
      </c>
      <c r="H657" s="369" t="s">
        <v>144</v>
      </c>
      <c r="I657" s="383">
        <v>226787</v>
      </c>
      <c r="J657" s="383"/>
      <c r="K657" s="430" t="str">
        <f>$K$615</f>
        <v xml:space="preserve"> </v>
      </c>
      <c r="L657" s="369" t="s">
        <v>144</v>
      </c>
      <c r="M657" s="383" t="e">
        <f>ROUND(K657*$C657/100,0)</f>
        <v>#VALUE!</v>
      </c>
      <c r="N657" s="383"/>
      <c r="O657" s="430" t="e">
        <f>$O$615</f>
        <v>#DIV/0!</v>
      </c>
      <c r="P657" s="369" t="s">
        <v>144</v>
      </c>
      <c r="Q657" s="383" t="e">
        <f>ROUND(O657*$C657/100,0)</f>
        <v>#DIV/0!</v>
      </c>
      <c r="R657" s="383"/>
      <c r="S657" s="430" t="e">
        <f>$S$615</f>
        <v>#DIV/0!</v>
      </c>
      <c r="T657" s="369" t="s">
        <v>144</v>
      </c>
      <c r="U657" s="383" t="e">
        <f>ROUND(S657*$C657/100,0)</f>
        <v>#DIV/0!</v>
      </c>
      <c r="V657" s="285"/>
      <c r="W657" s="286"/>
      <c r="X657" s="286"/>
      <c r="Y657" s="286"/>
      <c r="Z657" s="313"/>
      <c r="AA657" s="285"/>
      <c r="AB657" s="285"/>
      <c r="AC657" s="285"/>
      <c r="AD657" s="285"/>
      <c r="AE657" s="285"/>
      <c r="AF657" s="285"/>
      <c r="AG657" s="285"/>
      <c r="AH657" s="285"/>
      <c r="AI657" s="285"/>
      <c r="AJ657" s="285"/>
      <c r="AK657" s="285"/>
      <c r="AL657" s="285"/>
      <c r="AM657" s="285"/>
      <c r="AN657" s="285"/>
      <c r="AO657" s="285"/>
      <c r="AP657" s="285"/>
    </row>
    <row r="658" spans="1:44" s="120" customFormat="1" hidden="1">
      <c r="A658" s="119" t="s">
        <v>213</v>
      </c>
      <c r="C658" s="121">
        <v>364977559.51704049</v>
      </c>
      <c r="D658" s="118">
        <v>0</v>
      </c>
      <c r="E658" s="122"/>
      <c r="F658" s="123"/>
      <c r="G658" s="314">
        <v>0</v>
      </c>
      <c r="H658" s="408" t="s">
        <v>144</v>
      </c>
      <c r="I658" s="408">
        <v>0</v>
      </c>
      <c r="J658" s="408"/>
      <c r="K658" s="314" t="str">
        <f>K616</f>
        <v xml:space="preserve"> </v>
      </c>
      <c r="L658" s="408" t="s">
        <v>144</v>
      </c>
      <c r="M658" s="408" t="e">
        <f t="shared" ref="M658:M659" si="64">ROUND(K658*$C658/100,0)</f>
        <v>#VALUE!</v>
      </c>
      <c r="N658" s="408"/>
      <c r="O658" s="314" t="str">
        <f>O616</f>
        <v xml:space="preserve"> </v>
      </c>
      <c r="P658" s="408" t="s">
        <v>144</v>
      </c>
      <c r="Q658" s="408" t="e">
        <f t="shared" ref="Q658:Q659" si="65">ROUND(O658*$C658/100,0)</f>
        <v>#VALUE!</v>
      </c>
      <c r="R658" s="408"/>
      <c r="S658" s="314">
        <f>S616</f>
        <v>0</v>
      </c>
      <c r="T658" s="408" t="s">
        <v>144</v>
      </c>
      <c r="U658" s="408">
        <f t="shared" ref="U658:U659" si="66">ROUND(S658*$C658/100,0)</f>
        <v>0</v>
      </c>
      <c r="V658" s="122"/>
      <c r="W658" s="431"/>
      <c r="X658" s="316"/>
      <c r="Y658" s="431"/>
      <c r="Z658" s="317"/>
      <c r="AA658" s="318"/>
      <c r="AF658" s="122"/>
      <c r="AG658" s="122"/>
      <c r="AH658" s="122"/>
      <c r="AI658" s="122"/>
      <c r="AJ658" s="122"/>
      <c r="AK658" s="122"/>
      <c r="AL658" s="122"/>
      <c r="AM658" s="122"/>
      <c r="AN658" s="122"/>
      <c r="AO658" s="122"/>
      <c r="AP658" s="122"/>
      <c r="AR658" s="124"/>
    </row>
    <row r="659" spans="1:44" s="120" customFormat="1" hidden="1">
      <c r="A659" s="119" t="s">
        <v>214</v>
      </c>
      <c r="C659" s="121">
        <v>452336004.29786551</v>
      </c>
      <c r="D659" s="118">
        <v>0</v>
      </c>
      <c r="E659" s="122"/>
      <c r="F659" s="123"/>
      <c r="G659" s="314">
        <v>0</v>
      </c>
      <c r="H659" s="408" t="s">
        <v>144</v>
      </c>
      <c r="I659" s="408">
        <v>0</v>
      </c>
      <c r="J659" s="408"/>
      <c r="K659" s="314" t="str">
        <f>K617</f>
        <v xml:space="preserve"> </v>
      </c>
      <c r="L659" s="408" t="s">
        <v>144</v>
      </c>
      <c r="M659" s="408" t="e">
        <f t="shared" si="64"/>
        <v>#VALUE!</v>
      </c>
      <c r="N659" s="408"/>
      <c r="O659" s="314" t="str">
        <f>O617</f>
        <v xml:space="preserve"> </v>
      </c>
      <c r="P659" s="408" t="s">
        <v>144</v>
      </c>
      <c r="Q659" s="408" t="e">
        <f t="shared" si="65"/>
        <v>#VALUE!</v>
      </c>
      <c r="R659" s="408"/>
      <c r="S659" s="314">
        <f>S617</f>
        <v>0</v>
      </c>
      <c r="T659" s="408" t="s">
        <v>144</v>
      </c>
      <c r="U659" s="408">
        <f t="shared" si="66"/>
        <v>0</v>
      </c>
      <c r="V659" s="122"/>
      <c r="W659" s="431"/>
      <c r="X659" s="316"/>
      <c r="Y659" s="431"/>
      <c r="Z659" s="317"/>
      <c r="AA659" s="318"/>
      <c r="AF659" s="122"/>
      <c r="AG659" s="122"/>
      <c r="AH659" s="122"/>
      <c r="AI659" s="122"/>
      <c r="AJ659" s="122"/>
      <c r="AK659" s="122"/>
      <c r="AL659" s="122"/>
      <c r="AM659" s="122"/>
      <c r="AN659" s="122"/>
      <c r="AO659" s="122"/>
      <c r="AP659" s="122"/>
      <c r="AR659" s="124"/>
    </row>
    <row r="660" spans="1:44" hidden="1">
      <c r="A660" s="409" t="s">
        <v>186</v>
      </c>
      <c r="B660" s="337"/>
      <c r="C660" s="368"/>
      <c r="D660" s="380">
        <v>-0.01</v>
      </c>
      <c r="E660" s="337"/>
      <c r="F660" s="383"/>
      <c r="G660" s="380">
        <v>-0.01</v>
      </c>
      <c r="H660" s="337"/>
      <c r="I660" s="383"/>
      <c r="J660" s="383"/>
      <c r="K660" s="380">
        <v>-0.01</v>
      </c>
      <c r="L660" s="337"/>
      <c r="M660" s="383"/>
      <c r="N660" s="383"/>
      <c r="O660" s="380">
        <v>-0.01</v>
      </c>
      <c r="P660" s="337"/>
      <c r="Q660" s="383"/>
      <c r="R660" s="383"/>
      <c r="S660" s="380">
        <v>-0.01</v>
      </c>
      <c r="T660" s="337"/>
      <c r="U660" s="383"/>
      <c r="V660" s="285"/>
      <c r="W660" s="286"/>
      <c r="X660" s="319"/>
      <c r="Y660" s="286"/>
      <c r="Z660" s="285"/>
      <c r="AA660" s="285"/>
      <c r="AB660" s="285"/>
      <c r="AC660" s="285"/>
      <c r="AD660" s="285"/>
      <c r="AE660" s="285"/>
      <c r="AF660" s="285"/>
      <c r="AG660" s="285"/>
      <c r="AH660" s="285"/>
      <c r="AI660" s="285"/>
      <c r="AJ660" s="285"/>
      <c r="AK660" s="285"/>
      <c r="AL660" s="285"/>
      <c r="AM660" s="285"/>
      <c r="AN660" s="285"/>
      <c r="AO660" s="285"/>
      <c r="AP660" s="285"/>
    </row>
    <row r="661" spans="1:44" hidden="1">
      <c r="A661" s="369" t="s">
        <v>205</v>
      </c>
      <c r="B661" s="345"/>
      <c r="C661" s="368">
        <v>7</v>
      </c>
      <c r="D661" s="355">
        <v>264</v>
      </c>
      <c r="E661" s="344"/>
      <c r="F661" s="383">
        <v>-18</v>
      </c>
      <c r="G661" s="355">
        <v>268</v>
      </c>
      <c r="H661" s="344"/>
      <c r="I661" s="383">
        <v>-19</v>
      </c>
      <c r="J661" s="383"/>
      <c r="K661" s="355">
        <f>K645</f>
        <v>264</v>
      </c>
      <c r="L661" s="344"/>
      <c r="M661" s="383">
        <f>ROUND(K661*$C661*K660,0)</f>
        <v>-18</v>
      </c>
      <c r="N661" s="383"/>
      <c r="O661" s="355" t="str">
        <f>O645</f>
        <v xml:space="preserve"> </v>
      </c>
      <c r="P661" s="344"/>
      <c r="Q661" s="383" t="e">
        <f>ROUND(O661*$C661*O660,0)</f>
        <v>#VALUE!</v>
      </c>
      <c r="R661" s="383"/>
      <c r="S661" s="355" t="str">
        <f>S645</f>
        <v xml:space="preserve"> </v>
      </c>
      <c r="T661" s="344"/>
      <c r="U661" s="383" t="e">
        <f>ROUND(S661*$C661*S660,0)</f>
        <v>#VALUE!</v>
      </c>
      <c r="V661" s="285"/>
      <c r="W661" s="286"/>
      <c r="X661" s="319"/>
      <c r="Y661" s="286"/>
      <c r="Z661" s="285"/>
      <c r="AA661" s="285"/>
      <c r="AB661" s="285"/>
      <c r="AC661" s="285"/>
      <c r="AD661" s="285"/>
      <c r="AE661" s="285"/>
      <c r="AF661" s="285"/>
      <c r="AG661" s="285"/>
      <c r="AH661" s="285"/>
      <c r="AI661" s="285"/>
      <c r="AJ661" s="285"/>
      <c r="AK661" s="285"/>
      <c r="AL661" s="285"/>
      <c r="AM661" s="285"/>
      <c r="AN661" s="285"/>
      <c r="AO661" s="285"/>
      <c r="AP661" s="285"/>
    </row>
    <row r="662" spans="1:44" hidden="1">
      <c r="A662" s="369" t="s">
        <v>206</v>
      </c>
      <c r="B662" s="337"/>
      <c r="C662" s="368">
        <v>40.89999999999997</v>
      </c>
      <c r="D662" s="355">
        <v>98</v>
      </c>
      <c r="E662" s="344"/>
      <c r="F662" s="383">
        <v>-40</v>
      </c>
      <c r="G662" s="355">
        <v>100</v>
      </c>
      <c r="H662" s="344"/>
      <c r="I662" s="383">
        <v>-41</v>
      </c>
      <c r="J662" s="383"/>
      <c r="K662" s="355">
        <f>K646</f>
        <v>98</v>
      </c>
      <c r="L662" s="344"/>
      <c r="M662" s="383">
        <f>ROUND(K662*$C662*K660,0)</f>
        <v>-40</v>
      </c>
      <c r="N662" s="383"/>
      <c r="O662" s="355" t="str">
        <f>O646</f>
        <v xml:space="preserve"> </v>
      </c>
      <c r="P662" s="344"/>
      <c r="Q662" s="383" t="e">
        <f>ROUND(O662*$C662*O660,0)</f>
        <v>#VALUE!</v>
      </c>
      <c r="R662" s="383"/>
      <c r="S662" s="355" t="str">
        <f>S646</f>
        <v xml:space="preserve"> </v>
      </c>
      <c r="T662" s="344"/>
      <c r="U662" s="383" t="e">
        <f>ROUND(S662*$C662*S660,0)</f>
        <v>#VALUE!</v>
      </c>
      <c r="V662" s="285"/>
      <c r="W662" s="286"/>
      <c r="X662" s="319"/>
      <c r="Y662" s="286"/>
      <c r="Z662" s="285"/>
      <c r="AA662" s="285"/>
      <c r="AB662" s="285"/>
      <c r="AC662" s="285"/>
      <c r="AD662" s="285"/>
      <c r="AE662" s="285"/>
      <c r="AF662" s="285"/>
      <c r="AG662" s="285"/>
      <c r="AH662" s="285"/>
      <c r="AI662" s="285"/>
      <c r="AJ662" s="285"/>
      <c r="AK662" s="285"/>
      <c r="AL662" s="285"/>
      <c r="AM662" s="285"/>
      <c r="AN662" s="285"/>
      <c r="AO662" s="285"/>
      <c r="AP662" s="285"/>
    </row>
    <row r="663" spans="1:44" hidden="1">
      <c r="A663" s="369" t="s">
        <v>207</v>
      </c>
      <c r="B663" s="337"/>
      <c r="C663" s="368">
        <v>71.866666666666703</v>
      </c>
      <c r="D663" s="355">
        <v>195</v>
      </c>
      <c r="E663" s="423"/>
      <c r="F663" s="383">
        <v>-140</v>
      </c>
      <c r="G663" s="355">
        <v>200</v>
      </c>
      <c r="H663" s="423"/>
      <c r="I663" s="383">
        <v>-144</v>
      </c>
      <c r="J663" s="383"/>
      <c r="K663" s="355">
        <f>K647</f>
        <v>195</v>
      </c>
      <c r="L663" s="423"/>
      <c r="M663" s="383">
        <f>ROUND(K663*$C663*K660,0)</f>
        <v>-140</v>
      </c>
      <c r="N663" s="383"/>
      <c r="O663" s="355" t="str">
        <f>O647</f>
        <v xml:space="preserve"> </v>
      </c>
      <c r="P663" s="423"/>
      <c r="Q663" s="383" t="e">
        <f>ROUND(O663*$C663*O660,0)</f>
        <v>#VALUE!</v>
      </c>
      <c r="R663" s="383"/>
      <c r="S663" s="355" t="str">
        <f>S647</f>
        <v xml:space="preserve"> </v>
      </c>
      <c r="T663" s="423"/>
      <c r="U663" s="383" t="e">
        <f>ROUND(S663*$C663*S660,0)</f>
        <v>#VALUE!</v>
      </c>
      <c r="V663" s="285"/>
      <c r="W663" s="286"/>
      <c r="X663" s="319"/>
      <c r="Y663" s="286"/>
      <c r="Z663" s="285"/>
      <c r="AA663" s="285"/>
      <c r="AB663" s="285"/>
      <c r="AC663" s="285"/>
      <c r="AD663" s="285"/>
      <c r="AE663" s="285"/>
      <c r="AF663" s="285"/>
      <c r="AG663" s="285"/>
      <c r="AH663" s="285"/>
      <c r="AI663" s="285"/>
      <c r="AJ663" s="285"/>
      <c r="AK663" s="285"/>
      <c r="AL663" s="285"/>
      <c r="AM663" s="285"/>
      <c r="AN663" s="285"/>
      <c r="AO663" s="285"/>
      <c r="AP663" s="285"/>
    </row>
    <row r="664" spans="1:44" hidden="1">
      <c r="A664" s="369" t="s">
        <v>206</v>
      </c>
      <c r="B664" s="337"/>
      <c r="C664" s="368">
        <v>6443</v>
      </c>
      <c r="D664" s="355">
        <v>1.79</v>
      </c>
      <c r="E664" s="344"/>
      <c r="F664" s="383">
        <v>-115</v>
      </c>
      <c r="G664" s="355">
        <v>1.83</v>
      </c>
      <c r="H664" s="344"/>
      <c r="I664" s="383">
        <v>-118</v>
      </c>
      <c r="J664" s="383"/>
      <c r="K664" s="355">
        <f>K649</f>
        <v>1.79</v>
      </c>
      <c r="L664" s="344"/>
      <c r="M664" s="383">
        <f>ROUND(K664*$C664*K660,0)</f>
        <v>-115</v>
      </c>
      <c r="N664" s="383"/>
      <c r="O664" s="355" t="str">
        <f>O649</f>
        <v xml:space="preserve"> </v>
      </c>
      <c r="P664" s="344"/>
      <c r="Q664" s="383" t="e">
        <f>ROUND(O664*$C664*O660,0)</f>
        <v>#VALUE!</v>
      </c>
      <c r="R664" s="383"/>
      <c r="S664" s="355" t="str">
        <f>S649</f>
        <v xml:space="preserve"> </v>
      </c>
      <c r="T664" s="344"/>
      <c r="U664" s="383" t="e">
        <f>ROUND(S664*$C664*S660,0)</f>
        <v>#VALUE!</v>
      </c>
      <c r="V664" s="285"/>
      <c r="W664" s="286"/>
      <c r="X664" s="319"/>
      <c r="Y664" s="286"/>
      <c r="Z664" s="285"/>
      <c r="AA664" s="285"/>
      <c r="AB664" s="285"/>
      <c r="AC664" s="285"/>
      <c r="AD664" s="285"/>
      <c r="AE664" s="285"/>
      <c r="AF664" s="285"/>
      <c r="AG664" s="285"/>
      <c r="AH664" s="285"/>
      <c r="AI664" s="285"/>
      <c r="AJ664" s="285"/>
      <c r="AK664" s="285"/>
      <c r="AL664" s="285"/>
      <c r="AM664" s="285"/>
      <c r="AN664" s="285"/>
      <c r="AO664" s="285"/>
      <c r="AP664" s="285"/>
    </row>
    <row r="665" spans="1:44" hidden="1">
      <c r="A665" s="369" t="s">
        <v>207</v>
      </c>
      <c r="B665" s="337"/>
      <c r="C665" s="368">
        <v>44991</v>
      </c>
      <c r="D665" s="355">
        <v>1.46</v>
      </c>
      <c r="E665" s="344"/>
      <c r="F665" s="383">
        <v>-657</v>
      </c>
      <c r="G665" s="355">
        <v>1.5</v>
      </c>
      <c r="H665" s="344"/>
      <c r="I665" s="383">
        <v>-675</v>
      </c>
      <c r="J665" s="383"/>
      <c r="K665" s="355">
        <f>K650</f>
        <v>1.46</v>
      </c>
      <c r="L665" s="344"/>
      <c r="M665" s="383">
        <f>ROUND(K665*$C665*K660,0)</f>
        <v>-657</v>
      </c>
      <c r="N665" s="383"/>
      <c r="O665" s="355" t="str">
        <f>O650</f>
        <v xml:space="preserve"> </v>
      </c>
      <c r="P665" s="344"/>
      <c r="Q665" s="383" t="e">
        <f>ROUND(O665*$C665*O660,0)</f>
        <v>#VALUE!</v>
      </c>
      <c r="R665" s="383"/>
      <c r="S665" s="355" t="str">
        <f>S650</f>
        <v xml:space="preserve"> </v>
      </c>
      <c r="T665" s="344"/>
      <c r="U665" s="383" t="e">
        <f>ROUND(S665*$C665*S660,0)</f>
        <v>#VALUE!</v>
      </c>
      <c r="V665" s="285"/>
      <c r="W665" s="286"/>
      <c r="X665" s="319"/>
      <c r="Y665" s="286"/>
      <c r="Z665" s="285"/>
      <c r="AA665" s="285"/>
      <c r="AB665" s="285"/>
      <c r="AC665" s="285"/>
      <c r="AD665" s="285"/>
      <c r="AE665" s="285"/>
      <c r="AF665" s="285"/>
      <c r="AG665" s="285"/>
      <c r="AH665" s="285"/>
      <c r="AI665" s="285"/>
      <c r="AJ665" s="285"/>
      <c r="AK665" s="285"/>
      <c r="AL665" s="285"/>
      <c r="AM665" s="285"/>
      <c r="AN665" s="285"/>
      <c r="AO665" s="285"/>
      <c r="AP665" s="285"/>
    </row>
    <row r="666" spans="1:44" hidden="1">
      <c r="A666" s="325" t="s">
        <v>209</v>
      </c>
      <c r="B666" s="337"/>
      <c r="C666" s="368">
        <v>34590</v>
      </c>
      <c r="D666" s="355">
        <v>5.47</v>
      </c>
      <c r="E666" s="344"/>
      <c r="F666" s="383">
        <v>-1892</v>
      </c>
      <c r="G666" s="355">
        <v>5.6</v>
      </c>
      <c r="H666" s="344"/>
      <c r="I666" s="383">
        <v>-1937</v>
      </c>
      <c r="J666" s="383"/>
      <c r="K666" s="355" t="e">
        <f>K652</f>
        <v>#REF!</v>
      </c>
      <c r="L666" s="344"/>
      <c r="M666" s="383" t="e">
        <f>ROUND(K666*$C666*K660,0)</f>
        <v>#REF!</v>
      </c>
      <c r="N666" s="383"/>
      <c r="O666" s="355">
        <f>O652</f>
        <v>0</v>
      </c>
      <c r="P666" s="344"/>
      <c r="Q666" s="383">
        <f>ROUND(O666*$C666*O660,0)</f>
        <v>0</v>
      </c>
      <c r="R666" s="383"/>
      <c r="S666" s="355">
        <f>S652</f>
        <v>0</v>
      </c>
      <c r="T666" s="344"/>
      <c r="U666" s="383">
        <f>ROUND(S666*$C666*S660,0)</f>
        <v>0</v>
      </c>
      <c r="V666" s="285"/>
      <c r="W666" s="286"/>
      <c r="X666" s="319"/>
      <c r="Y666" s="286"/>
      <c r="Z666" s="285"/>
      <c r="AA666" s="285"/>
      <c r="AB666" s="285"/>
      <c r="AC666" s="285"/>
      <c r="AD666" s="285"/>
      <c r="AE666" s="285"/>
      <c r="AF666" s="285"/>
      <c r="AG666" s="285"/>
      <c r="AH666" s="285"/>
      <c r="AI666" s="285"/>
      <c r="AJ666" s="285"/>
      <c r="AK666" s="285"/>
      <c r="AL666" s="285"/>
      <c r="AM666" s="285"/>
      <c r="AN666" s="285"/>
      <c r="AO666" s="285"/>
      <c r="AP666" s="285"/>
    </row>
    <row r="667" spans="1:44" hidden="1">
      <c r="A667" s="325" t="s">
        <v>225</v>
      </c>
      <c r="B667" s="337"/>
      <c r="C667" s="368">
        <v>307</v>
      </c>
      <c r="D667" s="355">
        <v>5.47</v>
      </c>
      <c r="E667" s="344"/>
      <c r="F667" s="383">
        <v>-17</v>
      </c>
      <c r="G667" s="355">
        <v>5.6</v>
      </c>
      <c r="H667" s="344"/>
      <c r="I667" s="383">
        <v>-17</v>
      </c>
      <c r="J667" s="383"/>
      <c r="K667" s="355" t="e">
        <f>K653</f>
        <v>#REF!</v>
      </c>
      <c r="L667" s="344"/>
      <c r="M667" s="383" t="e">
        <f>ROUND(K667*$C667*K660,0)</f>
        <v>#REF!</v>
      </c>
      <c r="N667" s="383"/>
      <c r="O667" s="355">
        <f>O653</f>
        <v>0</v>
      </c>
      <c r="P667" s="344"/>
      <c r="Q667" s="383">
        <f>ROUND(O667*$C667*O660,0)</f>
        <v>0</v>
      </c>
      <c r="R667" s="383"/>
      <c r="S667" s="355">
        <f>S653</f>
        <v>0</v>
      </c>
      <c r="T667" s="344"/>
      <c r="U667" s="383">
        <f>ROUND(S667*$C667*S660,0)</f>
        <v>0</v>
      </c>
      <c r="V667" s="285"/>
      <c r="W667" s="286"/>
      <c r="X667" s="319"/>
      <c r="Y667" s="286"/>
      <c r="Z667" s="285"/>
      <c r="AA667" s="285"/>
      <c r="AB667" s="285"/>
      <c r="AC667" s="285"/>
      <c r="AD667" s="285"/>
      <c r="AE667" s="285"/>
      <c r="AF667" s="285"/>
      <c r="AG667" s="285"/>
      <c r="AH667" s="285"/>
      <c r="AI667" s="285"/>
      <c r="AJ667" s="285"/>
      <c r="AK667" s="285"/>
      <c r="AL667" s="285"/>
      <c r="AM667" s="285"/>
      <c r="AN667" s="285"/>
      <c r="AO667" s="285"/>
      <c r="AP667" s="285"/>
    </row>
    <row r="668" spans="1:44" hidden="1">
      <c r="A668" s="369" t="s">
        <v>211</v>
      </c>
      <c r="B668" s="337"/>
      <c r="C668" s="368">
        <v>4148839.9999999972</v>
      </c>
      <c r="D668" s="412">
        <v>5.7730000000000006</v>
      </c>
      <c r="E668" s="369" t="s">
        <v>144</v>
      </c>
      <c r="F668" s="383">
        <v>-2395</v>
      </c>
      <c r="G668" s="412">
        <v>5.9119999999999999</v>
      </c>
      <c r="H668" s="369" t="s">
        <v>144</v>
      </c>
      <c r="I668" s="383">
        <v>-2453</v>
      </c>
      <c r="J668" s="383"/>
      <c r="K668" s="412" t="str">
        <f>K655</f>
        <v xml:space="preserve"> </v>
      </c>
      <c r="L668" s="369" t="s">
        <v>144</v>
      </c>
      <c r="M668" s="383" t="e">
        <f>ROUND(K668*$C668/100*K660,0)</f>
        <v>#VALUE!</v>
      </c>
      <c r="N668" s="383"/>
      <c r="O668" s="412" t="e">
        <f>O655</f>
        <v>#REF!</v>
      </c>
      <c r="P668" s="369" t="s">
        <v>144</v>
      </c>
      <c r="Q668" s="383" t="e">
        <f>ROUND(O668*$C668/100*O660,0)</f>
        <v>#REF!</v>
      </c>
      <c r="R668" s="383"/>
      <c r="S668" s="412" t="e">
        <f>S655</f>
        <v>#REF!</v>
      </c>
      <c r="T668" s="369" t="s">
        <v>144</v>
      </c>
      <c r="U668" s="383" t="e">
        <f>ROUND(S668*$C668/100*S660,0)</f>
        <v>#REF!</v>
      </c>
      <c r="V668" s="285"/>
      <c r="W668" s="286"/>
      <c r="X668" s="319"/>
      <c r="Y668" s="286"/>
      <c r="Z668" s="285"/>
      <c r="AA668" s="285"/>
      <c r="AB668" s="285"/>
      <c r="AC668" s="285"/>
      <c r="AD668" s="285"/>
      <c r="AE668" s="285"/>
      <c r="AF668" s="285"/>
      <c r="AG668" s="285"/>
      <c r="AH668" s="285"/>
      <c r="AI668" s="285"/>
      <c r="AJ668" s="285"/>
      <c r="AK668" s="285"/>
      <c r="AL668" s="285"/>
      <c r="AM668" s="285"/>
      <c r="AN668" s="285"/>
      <c r="AO668" s="285"/>
      <c r="AP668" s="285"/>
    </row>
    <row r="669" spans="1:44" hidden="1">
      <c r="A669" s="369" t="s">
        <v>178</v>
      </c>
      <c r="B669" s="337"/>
      <c r="C669" s="368">
        <v>8404540.0000000037</v>
      </c>
      <c r="D669" s="412">
        <v>5.2879999999999994</v>
      </c>
      <c r="E669" s="369" t="s">
        <v>144</v>
      </c>
      <c r="F669" s="383">
        <v>-4444</v>
      </c>
      <c r="G669" s="412">
        <v>5.41</v>
      </c>
      <c r="H669" s="369" t="s">
        <v>144</v>
      </c>
      <c r="I669" s="383">
        <v>-4547</v>
      </c>
      <c r="J669" s="383"/>
      <c r="K669" s="412" t="str">
        <f>K656</f>
        <v xml:space="preserve"> </v>
      </c>
      <c r="L669" s="369" t="s">
        <v>144</v>
      </c>
      <c r="M669" s="383" t="e">
        <f>ROUND(K669*$C669/100*K660,0)</f>
        <v>#VALUE!</v>
      </c>
      <c r="N669" s="383"/>
      <c r="O669" s="412" t="e">
        <f>O656</f>
        <v>#REF!</v>
      </c>
      <c r="P669" s="369" t="s">
        <v>144</v>
      </c>
      <c r="Q669" s="383" t="e">
        <f>ROUND(O669*$C669/100*O660,0)</f>
        <v>#REF!</v>
      </c>
      <c r="R669" s="383"/>
      <c r="S669" s="412" t="e">
        <f>S656</f>
        <v>#REF!</v>
      </c>
      <c r="T669" s="369" t="s">
        <v>144</v>
      </c>
      <c r="U669" s="383" t="e">
        <f>ROUND(S669*$C669/100*S660,0)</f>
        <v>#REF!</v>
      </c>
      <c r="V669" s="285"/>
      <c r="W669" s="286"/>
      <c r="X669" s="319"/>
      <c r="Y669" s="286"/>
      <c r="Z669" s="285"/>
      <c r="AA669" s="285"/>
      <c r="AB669" s="285"/>
      <c r="AC669" s="285"/>
      <c r="AD669" s="285"/>
      <c r="AE669" s="285"/>
      <c r="AF669" s="285"/>
      <c r="AG669" s="285"/>
      <c r="AH669" s="285"/>
      <c r="AI669" s="285"/>
      <c r="AJ669" s="285"/>
      <c r="AK669" s="285"/>
      <c r="AL669" s="285"/>
      <c r="AM669" s="285"/>
      <c r="AN669" s="285"/>
      <c r="AO669" s="285"/>
      <c r="AP669" s="285"/>
    </row>
    <row r="670" spans="1:44" hidden="1">
      <c r="A670" s="369" t="s">
        <v>179</v>
      </c>
      <c r="B670" s="337"/>
      <c r="C670" s="368">
        <v>7796.8333333333294</v>
      </c>
      <c r="D670" s="414">
        <v>57</v>
      </c>
      <c r="E670" s="369" t="s">
        <v>144</v>
      </c>
      <c r="F670" s="383">
        <v>-44</v>
      </c>
      <c r="G670" s="414">
        <v>58</v>
      </c>
      <c r="H670" s="369" t="s">
        <v>144</v>
      </c>
      <c r="I670" s="383">
        <v>-45</v>
      </c>
      <c r="J670" s="383"/>
      <c r="K670" s="414" t="str">
        <f>K657</f>
        <v xml:space="preserve"> </v>
      </c>
      <c r="L670" s="369" t="s">
        <v>144</v>
      </c>
      <c r="M670" s="383" t="e">
        <f>ROUND(K670*$C670/100*K660,0)</f>
        <v>#VALUE!</v>
      </c>
      <c r="N670" s="383"/>
      <c r="O670" s="414" t="e">
        <f>O657</f>
        <v>#DIV/0!</v>
      </c>
      <c r="P670" s="369" t="s">
        <v>144</v>
      </c>
      <c r="Q670" s="383" t="e">
        <f>ROUND(O670*$C670/100*O660,0)</f>
        <v>#DIV/0!</v>
      </c>
      <c r="R670" s="383"/>
      <c r="S670" s="414" t="e">
        <f>S657</f>
        <v>#DIV/0!</v>
      </c>
      <c r="T670" s="369" t="s">
        <v>144</v>
      </c>
      <c r="U670" s="383" t="e">
        <f>ROUND(S670*$C670/100*S660,0)</f>
        <v>#DIV/0!</v>
      </c>
      <c r="V670" s="285"/>
      <c r="W670" s="286"/>
      <c r="X670" s="319"/>
      <c r="Y670" s="286"/>
      <c r="Z670" s="285"/>
      <c r="AA670" s="285"/>
      <c r="AB670" s="285"/>
      <c r="AC670" s="285"/>
      <c r="AD670" s="285"/>
      <c r="AE670" s="285"/>
      <c r="AF670" s="285"/>
      <c r="AG670" s="285"/>
      <c r="AH670" s="285"/>
      <c r="AI670" s="285"/>
      <c r="AJ670" s="285"/>
      <c r="AK670" s="285"/>
      <c r="AL670" s="285"/>
      <c r="AM670" s="285"/>
      <c r="AN670" s="285"/>
      <c r="AO670" s="285"/>
      <c r="AP670" s="285"/>
    </row>
    <row r="671" spans="1:44" hidden="1">
      <c r="A671" s="369" t="s">
        <v>228</v>
      </c>
      <c r="B671" s="337"/>
      <c r="C671" s="368">
        <v>119.76666666666668</v>
      </c>
      <c r="D671" s="348">
        <v>60</v>
      </c>
      <c r="E671" s="337"/>
      <c r="F671" s="383">
        <v>7186</v>
      </c>
      <c r="G671" s="348">
        <v>60</v>
      </c>
      <c r="H671" s="337"/>
      <c r="I671" s="383">
        <v>7186</v>
      </c>
      <c r="J671" s="383"/>
      <c r="K671" s="348" t="str">
        <f>$K$631</f>
        <v xml:space="preserve"> </v>
      </c>
      <c r="L671" s="337"/>
      <c r="M671" s="383" t="e">
        <f>ROUND(K671*$C671,0)</f>
        <v>#VALUE!</v>
      </c>
      <c r="N671" s="383"/>
      <c r="O671" s="348" t="e">
        <f>$O$631</f>
        <v>#DIV/0!</v>
      </c>
      <c r="P671" s="337"/>
      <c r="Q671" s="383" t="e">
        <f>ROUND(O671*$C671,0)</f>
        <v>#DIV/0!</v>
      </c>
      <c r="R671" s="383"/>
      <c r="S671" s="348" t="e">
        <f>$S$631</f>
        <v>#DIV/0!</v>
      </c>
      <c r="T671" s="337"/>
      <c r="U671" s="383" t="e">
        <f>ROUND(S671*$C671,0)</f>
        <v>#DIV/0!</v>
      </c>
      <c r="V671" s="285"/>
      <c r="W671" s="286"/>
      <c r="X671" s="285"/>
      <c r="Y671" s="311"/>
      <c r="Z671" s="285"/>
      <c r="AA671" s="285"/>
      <c r="AB671" s="285"/>
      <c r="AC671" s="285"/>
      <c r="AD671" s="285"/>
      <c r="AE671" s="285"/>
      <c r="AF671" s="285"/>
      <c r="AG671" s="285"/>
      <c r="AH671" s="285"/>
      <c r="AI671" s="285"/>
      <c r="AJ671" s="285"/>
      <c r="AK671" s="285"/>
      <c r="AL671" s="285"/>
      <c r="AM671" s="285"/>
      <c r="AN671" s="285"/>
      <c r="AO671" s="285"/>
      <c r="AP671" s="285"/>
    </row>
    <row r="672" spans="1:44" hidden="1">
      <c r="A672" s="369" t="s">
        <v>229</v>
      </c>
      <c r="B672" s="356"/>
      <c r="C672" s="368">
        <v>51494</v>
      </c>
      <c r="D672" s="387">
        <v>-30</v>
      </c>
      <c r="E672" s="383" t="s">
        <v>144</v>
      </c>
      <c r="F672" s="383">
        <v>-15448</v>
      </c>
      <c r="G672" s="387">
        <v>-30</v>
      </c>
      <c r="H672" s="383" t="s">
        <v>144</v>
      </c>
      <c r="I672" s="383">
        <v>-15448</v>
      </c>
      <c r="J672" s="383"/>
      <c r="K672" s="387">
        <f>$K$632</f>
        <v>-30</v>
      </c>
      <c r="L672" s="383" t="s">
        <v>144</v>
      </c>
      <c r="M672" s="383">
        <f>ROUND(K672*$C672/100,0)</f>
        <v>-15448</v>
      </c>
      <c r="N672" s="383"/>
      <c r="O672" s="387" t="str">
        <f>$O$632</f>
        <v xml:space="preserve"> </v>
      </c>
      <c r="P672" s="383" t="s">
        <v>144</v>
      </c>
      <c r="Q672" s="383" t="e">
        <f>ROUND(O672*$C672/100,0)</f>
        <v>#VALUE!</v>
      </c>
      <c r="R672" s="383"/>
      <c r="S672" s="387">
        <f>$S$632</f>
        <v>0</v>
      </c>
      <c r="T672" s="383" t="s">
        <v>144</v>
      </c>
      <c r="U672" s="383">
        <f>ROUND(S672*$C672/100,0)</f>
        <v>0</v>
      </c>
      <c r="V672" s="285"/>
      <c r="W672" s="286"/>
      <c r="X672" s="285"/>
      <c r="Y672" s="311"/>
      <c r="Z672" s="313"/>
      <c r="AA672" s="285"/>
      <c r="AB672" s="285"/>
      <c r="AC672" s="285"/>
      <c r="AD672" s="285"/>
      <c r="AE672" s="285"/>
      <c r="AF672" s="285"/>
      <c r="AG672" s="285"/>
      <c r="AH672" s="285"/>
      <c r="AI672" s="285"/>
      <c r="AJ672" s="285"/>
      <c r="AK672" s="285"/>
      <c r="AL672" s="285"/>
      <c r="AM672" s="285"/>
      <c r="AN672" s="285"/>
      <c r="AO672" s="285"/>
      <c r="AP672" s="285"/>
    </row>
    <row r="673" spans="1:44" s="120" customFormat="1" hidden="1">
      <c r="A673" s="119" t="s">
        <v>213</v>
      </c>
      <c r="C673" s="121">
        <v>4148839.9999999972</v>
      </c>
      <c r="D673" s="118">
        <v>0</v>
      </c>
      <c r="E673" s="122"/>
      <c r="F673" s="123"/>
      <c r="G673" s="314">
        <v>0</v>
      </c>
      <c r="H673" s="408" t="s">
        <v>144</v>
      </c>
      <c r="I673" s="408">
        <v>0</v>
      </c>
      <c r="J673" s="408"/>
      <c r="K673" s="314" t="str">
        <f>K658</f>
        <v xml:space="preserve"> </v>
      </c>
      <c r="L673" s="408" t="s">
        <v>144</v>
      </c>
      <c r="M673" s="408" t="e">
        <f>ROUND(K673*$C673/100*K660,0)</f>
        <v>#VALUE!</v>
      </c>
      <c r="N673" s="408"/>
      <c r="O673" s="314" t="str">
        <f>O658</f>
        <v xml:space="preserve"> </v>
      </c>
      <c r="P673" s="408" t="s">
        <v>144</v>
      </c>
      <c r="Q673" s="408" t="e">
        <f>ROUND(O673*$C673/100*O660,0)</f>
        <v>#VALUE!</v>
      </c>
      <c r="R673" s="408"/>
      <c r="S673" s="314">
        <f>S658</f>
        <v>0</v>
      </c>
      <c r="T673" s="408" t="s">
        <v>144</v>
      </c>
      <c r="U673" s="408">
        <f>ROUND(S673*$C673/100*S660,0)</f>
        <v>0</v>
      </c>
      <c r="V673" s="122"/>
      <c r="W673" s="431"/>
      <c r="X673" s="316"/>
      <c r="Y673" s="431"/>
      <c r="Z673" s="317"/>
      <c r="AA673" s="318"/>
      <c r="AF673" s="122"/>
      <c r="AG673" s="122"/>
      <c r="AH673" s="122"/>
      <c r="AI673" s="122"/>
      <c r="AJ673" s="122"/>
      <c r="AK673" s="122"/>
      <c r="AL673" s="122"/>
      <c r="AM673" s="122"/>
      <c r="AN673" s="122"/>
      <c r="AO673" s="122"/>
      <c r="AP673" s="122"/>
      <c r="AR673" s="124"/>
    </row>
    <row r="674" spans="1:44" s="120" customFormat="1" hidden="1">
      <c r="A674" s="119" t="s">
        <v>214</v>
      </c>
      <c r="C674" s="121">
        <v>8404540.0000000037</v>
      </c>
      <c r="D674" s="118">
        <v>0</v>
      </c>
      <c r="E674" s="122"/>
      <c r="F674" s="123"/>
      <c r="G674" s="314">
        <v>0</v>
      </c>
      <c r="H674" s="408" t="s">
        <v>144</v>
      </c>
      <c r="I674" s="408">
        <v>0</v>
      </c>
      <c r="J674" s="408"/>
      <c r="K674" s="314" t="str">
        <f>K659</f>
        <v xml:space="preserve"> </v>
      </c>
      <c r="L674" s="408" t="s">
        <v>144</v>
      </c>
      <c r="M674" s="408" t="e">
        <f>ROUND(K674*$C674/100*K660,0)</f>
        <v>#VALUE!</v>
      </c>
      <c r="N674" s="408"/>
      <c r="O674" s="314" t="str">
        <f>O659</f>
        <v xml:space="preserve"> </v>
      </c>
      <c r="P674" s="408" t="s">
        <v>144</v>
      </c>
      <c r="Q674" s="408" t="e">
        <f>ROUND(O674*$C674/100*O660,0)</f>
        <v>#VALUE!</v>
      </c>
      <c r="R674" s="408"/>
      <c r="S674" s="314">
        <f>S659</f>
        <v>0</v>
      </c>
      <c r="T674" s="408" t="s">
        <v>144</v>
      </c>
      <c r="U674" s="408">
        <f>ROUND(S674*$C674/100*S660,0)</f>
        <v>0</v>
      </c>
      <c r="V674" s="122"/>
      <c r="W674" s="431"/>
      <c r="X674" s="316"/>
      <c r="Y674" s="431"/>
      <c r="Z674" s="317"/>
      <c r="AA674" s="318"/>
      <c r="AF674" s="122"/>
      <c r="AG674" s="122"/>
      <c r="AH674" s="122"/>
      <c r="AI674" s="122"/>
      <c r="AJ674" s="122"/>
      <c r="AK674" s="122"/>
      <c r="AL674" s="122"/>
      <c r="AM674" s="122"/>
      <c r="AN674" s="122"/>
      <c r="AO674" s="122"/>
      <c r="AP674" s="122"/>
      <c r="AR674" s="124"/>
    </row>
    <row r="675" spans="1:44" hidden="1">
      <c r="A675" s="337" t="s">
        <v>157</v>
      </c>
      <c r="B675" s="184"/>
      <c r="C675" s="368">
        <v>817313563.814906</v>
      </c>
      <c r="D675" s="375"/>
      <c r="E675" s="337"/>
      <c r="F675" s="305">
        <v>64219476</v>
      </c>
      <c r="G675" s="375"/>
      <c r="H675" s="337"/>
      <c r="I675" s="305">
        <v>65737617</v>
      </c>
      <c r="J675" s="305"/>
      <c r="K675" s="375"/>
      <c r="L675" s="337"/>
      <c r="M675" s="305" t="e">
        <f>SUM(M645:M674)</f>
        <v>#REF!</v>
      </c>
      <c r="N675" s="305"/>
      <c r="O675" s="375"/>
      <c r="P675" s="337"/>
      <c r="Q675" s="305" t="e">
        <f>SUM(Q645:Q674)</f>
        <v>#VALUE!</v>
      </c>
      <c r="R675" s="305"/>
      <c r="S675" s="375"/>
      <c r="T675" s="337"/>
      <c r="U675" s="305" t="e">
        <f>SUM(U645:U674)</f>
        <v>#VALUE!</v>
      </c>
      <c r="V675" s="285"/>
      <c r="W675" s="286"/>
      <c r="X675" s="319"/>
      <c r="Y675" s="286"/>
      <c r="Z675" s="285"/>
      <c r="AA675" s="285"/>
      <c r="AB675" s="285"/>
      <c r="AC675" s="285"/>
      <c r="AD675" s="285"/>
      <c r="AE675" s="285"/>
      <c r="AF675" s="285"/>
      <c r="AG675" s="285"/>
      <c r="AH675" s="285"/>
      <c r="AI675" s="285"/>
      <c r="AJ675" s="285"/>
      <c r="AK675" s="285"/>
      <c r="AL675" s="285"/>
      <c r="AM675" s="285"/>
      <c r="AN675" s="285"/>
      <c r="AO675" s="285"/>
      <c r="AP675" s="285"/>
    </row>
    <row r="676" spans="1:44" hidden="1">
      <c r="A676" s="337" t="s">
        <v>128</v>
      </c>
      <c r="B676" s="337"/>
      <c r="C676" s="401">
        <v>5770845.7835495584</v>
      </c>
      <c r="D676" s="325"/>
      <c r="E676" s="325"/>
      <c r="F676" s="323">
        <v>500452.88870847702</v>
      </c>
      <c r="G676" s="325"/>
      <c r="H676" s="325"/>
      <c r="I676" s="323">
        <v>500452.88870847702</v>
      </c>
      <c r="J676" s="324"/>
      <c r="K676" s="325"/>
      <c r="L676" s="325"/>
      <c r="M676" s="323" t="e">
        <f>M636/I636*I676</f>
        <v>#DIV/0!</v>
      </c>
      <c r="N676" s="324"/>
      <c r="O676" s="325"/>
      <c r="P676" s="325"/>
      <c r="Q676" s="323" t="e">
        <f>Q636/I636*I676</f>
        <v>#DIV/0!</v>
      </c>
      <c r="R676" s="324"/>
      <c r="S676" s="325"/>
      <c r="T676" s="325"/>
      <c r="U676" s="323" t="e">
        <f>U636/I636*I676</f>
        <v>#DIV/0!</v>
      </c>
      <c r="V676" s="341"/>
      <c r="W676" s="141"/>
      <c r="X676" s="319"/>
      <c r="Y676" s="286"/>
      <c r="Z676" s="285"/>
      <c r="AA676" s="285"/>
      <c r="AB676" s="285"/>
      <c r="AC676" s="285"/>
      <c r="AD676" s="285"/>
      <c r="AE676" s="285"/>
      <c r="AF676" s="285"/>
      <c r="AG676" s="285"/>
      <c r="AH676" s="285"/>
      <c r="AI676" s="285"/>
      <c r="AJ676" s="285"/>
      <c r="AK676" s="285"/>
      <c r="AL676" s="285"/>
      <c r="AM676" s="285"/>
      <c r="AN676" s="285"/>
      <c r="AO676" s="285"/>
      <c r="AP676" s="285"/>
    </row>
    <row r="677" spans="1:44" ht="16.5" hidden="1" thickBot="1">
      <c r="A677" s="337" t="s">
        <v>158</v>
      </c>
      <c r="B677" s="337"/>
      <c r="C677" s="417">
        <v>823084409.59845555</v>
      </c>
      <c r="D677" s="399"/>
      <c r="E677" s="393"/>
      <c r="F677" s="394">
        <v>64719928.88870848</v>
      </c>
      <c r="G677" s="399"/>
      <c r="H677" s="393"/>
      <c r="I677" s="394">
        <v>66238069.88870848</v>
      </c>
      <c r="J677" s="370"/>
      <c r="K677" s="399"/>
      <c r="L677" s="393"/>
      <c r="M677" s="394" t="e">
        <f>M675+M676</f>
        <v>#REF!</v>
      </c>
      <c r="N677" s="394"/>
      <c r="O677" s="399"/>
      <c r="P677" s="393"/>
      <c r="Q677" s="394" t="e">
        <f>Q675+Q676</f>
        <v>#VALUE!</v>
      </c>
      <c r="R677" s="394"/>
      <c r="S677" s="399"/>
      <c r="T677" s="393"/>
      <c r="U677" s="394" t="e">
        <f>U675+U676</f>
        <v>#VALUE!</v>
      </c>
      <c r="V677" s="342"/>
      <c r="W677" s="343"/>
      <c r="X677" s="319"/>
      <c r="Y677" s="286"/>
      <c r="Z677" s="285"/>
      <c r="AA677" s="285"/>
      <c r="AB677" s="285"/>
      <c r="AC677" s="285"/>
      <c r="AD677" s="285"/>
      <c r="AE677" s="285"/>
      <c r="AF677" s="285"/>
      <c r="AG677" s="285"/>
      <c r="AH677" s="285"/>
      <c r="AI677" s="285"/>
      <c r="AJ677" s="285"/>
      <c r="AK677" s="285"/>
      <c r="AL677" s="285"/>
      <c r="AM677" s="285"/>
      <c r="AN677" s="285"/>
      <c r="AO677" s="285"/>
      <c r="AP677" s="285"/>
    </row>
    <row r="678" spans="1:44" hidden="1">
      <c r="A678" s="337"/>
      <c r="B678" s="337"/>
      <c r="C678" s="345"/>
      <c r="D678" s="386" t="s">
        <v>10</v>
      </c>
      <c r="E678" s="337"/>
      <c r="F678" s="305"/>
      <c r="G678" s="382" t="s">
        <v>10</v>
      </c>
      <c r="H678" s="337"/>
      <c r="I678" s="305" t="s">
        <v>10</v>
      </c>
      <c r="J678" s="305"/>
      <c r="K678" s="382" t="s">
        <v>10</v>
      </c>
      <c r="L678" s="337"/>
      <c r="M678" s="305" t="s">
        <v>10</v>
      </c>
      <c r="N678" s="305"/>
      <c r="O678" s="382" t="s">
        <v>10</v>
      </c>
      <c r="P678" s="337"/>
      <c r="Q678" s="305" t="s">
        <v>10</v>
      </c>
      <c r="R678" s="305"/>
      <c r="S678" s="382" t="s">
        <v>10</v>
      </c>
      <c r="T678" s="337"/>
      <c r="U678" s="305" t="s">
        <v>10</v>
      </c>
      <c r="V678" s="285"/>
      <c r="W678" s="286"/>
      <c r="X678" s="319"/>
      <c r="Y678" s="286"/>
      <c r="Z678" s="285"/>
      <c r="AA678" s="285"/>
      <c r="AB678" s="285"/>
      <c r="AC678" s="285"/>
      <c r="AD678" s="285"/>
      <c r="AE678" s="285"/>
      <c r="AF678" s="285"/>
      <c r="AG678" s="285"/>
      <c r="AH678" s="285"/>
      <c r="AI678" s="285"/>
      <c r="AJ678" s="285"/>
      <c r="AK678" s="285"/>
      <c r="AL678" s="285"/>
      <c r="AM678" s="285"/>
      <c r="AN678" s="285"/>
      <c r="AO678" s="285"/>
      <c r="AP678" s="285"/>
    </row>
    <row r="679" spans="1:44" hidden="1">
      <c r="A679" s="344" t="s">
        <v>222</v>
      </c>
      <c r="B679" s="337"/>
      <c r="C679" s="337"/>
      <c r="D679" s="305"/>
      <c r="E679" s="337"/>
      <c r="F679" s="337"/>
      <c r="G679" s="305"/>
      <c r="H679" s="337"/>
      <c r="I679" s="337"/>
      <c r="J679" s="337"/>
      <c r="K679" s="305"/>
      <c r="L679" s="337"/>
      <c r="M679" s="337"/>
      <c r="N679" s="337"/>
      <c r="O679" s="305"/>
      <c r="P679" s="337"/>
      <c r="Q679" s="337"/>
      <c r="R679" s="337"/>
      <c r="S679" s="305"/>
      <c r="T679" s="337"/>
      <c r="U679" s="337"/>
      <c r="V679" s="285"/>
      <c r="W679" s="286"/>
      <c r="X679" s="319"/>
      <c r="Y679" s="286"/>
      <c r="Z679" s="285"/>
      <c r="AA679" s="285"/>
      <c r="AB679" s="285"/>
      <c r="AC679" s="285"/>
      <c r="AD679" s="285"/>
      <c r="AE679" s="285"/>
      <c r="AF679" s="285"/>
      <c r="AG679" s="285"/>
      <c r="AH679" s="285"/>
      <c r="AI679" s="285"/>
      <c r="AJ679" s="285"/>
      <c r="AK679" s="285"/>
      <c r="AL679" s="285"/>
      <c r="AM679" s="285"/>
      <c r="AN679" s="285"/>
      <c r="AO679" s="285"/>
      <c r="AP679" s="285"/>
    </row>
    <row r="680" spans="1:44" hidden="1">
      <c r="A680" s="325" t="s">
        <v>231</v>
      </c>
      <c r="B680" s="337"/>
      <c r="C680" s="337"/>
      <c r="D680" s="305"/>
      <c r="E680" s="337"/>
      <c r="F680" s="337"/>
      <c r="G680" s="305"/>
      <c r="H680" s="337"/>
      <c r="I680" s="337"/>
      <c r="J680" s="337"/>
      <c r="K680" s="305"/>
      <c r="L680" s="337"/>
      <c r="M680" s="337"/>
      <c r="N680" s="337"/>
      <c r="O680" s="305"/>
      <c r="P680" s="337"/>
      <c r="Q680" s="337"/>
      <c r="R680" s="337"/>
      <c r="S680" s="305"/>
      <c r="T680" s="337"/>
      <c r="U680" s="337"/>
      <c r="V680" s="285"/>
      <c r="W680" s="286"/>
      <c r="X680" s="319"/>
      <c r="Y680" s="286"/>
      <c r="Z680" s="285"/>
      <c r="AA680" s="285"/>
      <c r="AB680" s="285"/>
      <c r="AC680" s="285"/>
      <c r="AD680" s="285"/>
      <c r="AE680" s="285"/>
      <c r="AF680" s="285"/>
      <c r="AG680" s="285"/>
      <c r="AH680" s="285"/>
      <c r="AI680" s="285"/>
      <c r="AJ680" s="285"/>
      <c r="AK680" s="285"/>
      <c r="AL680" s="285"/>
      <c r="AM680" s="285"/>
      <c r="AN680" s="285"/>
      <c r="AO680" s="285"/>
      <c r="AP680" s="285"/>
    </row>
    <row r="681" spans="1:44" hidden="1">
      <c r="A681" s="369"/>
      <c r="B681" s="337"/>
      <c r="C681" s="337"/>
      <c r="D681" s="305"/>
      <c r="E681" s="337"/>
      <c r="F681" s="337"/>
      <c r="G681" s="305"/>
      <c r="H681" s="337"/>
      <c r="I681" s="337"/>
      <c r="J681" s="337"/>
      <c r="K681" s="305"/>
      <c r="L681" s="337"/>
      <c r="M681" s="337"/>
      <c r="N681" s="337"/>
      <c r="O681" s="305"/>
      <c r="P681" s="337"/>
      <c r="Q681" s="337"/>
      <c r="R681" s="337"/>
      <c r="S681" s="305"/>
      <c r="T681" s="337"/>
      <c r="U681" s="337"/>
      <c r="V681" s="285"/>
      <c r="W681" s="286"/>
      <c r="X681" s="319"/>
      <c r="Y681" s="286"/>
      <c r="Z681" s="285"/>
      <c r="AA681" s="285"/>
      <c r="AB681" s="285"/>
      <c r="AC681" s="285"/>
      <c r="AD681" s="285"/>
      <c r="AE681" s="285"/>
      <c r="AF681" s="285"/>
      <c r="AG681" s="285"/>
      <c r="AH681" s="285"/>
      <c r="AI681" s="285"/>
      <c r="AJ681" s="285"/>
      <c r="AK681" s="285"/>
      <c r="AL681" s="285"/>
      <c r="AM681" s="285"/>
      <c r="AN681" s="285"/>
      <c r="AO681" s="285"/>
      <c r="AP681" s="285"/>
    </row>
    <row r="682" spans="1:44" hidden="1">
      <c r="A682" s="369" t="s">
        <v>173</v>
      </c>
      <c r="B682" s="345"/>
      <c r="C682" s="368"/>
      <c r="D682" s="305"/>
      <c r="E682" s="337"/>
      <c r="F682" s="337"/>
      <c r="G682" s="305"/>
      <c r="H682" s="337"/>
      <c r="I682" s="337"/>
      <c r="J682" s="337"/>
      <c r="K682" s="305"/>
      <c r="L682" s="337"/>
      <c r="M682" s="337"/>
      <c r="N682" s="337"/>
      <c r="O682" s="305"/>
      <c r="P682" s="337"/>
      <c r="Q682" s="337"/>
      <c r="R682" s="337"/>
      <c r="S682" s="305"/>
      <c r="T682" s="337"/>
      <c r="U682" s="337"/>
      <c r="V682" s="285"/>
      <c r="W682" s="286"/>
      <c r="X682" s="319"/>
      <c r="Y682" s="286"/>
      <c r="Z682" s="285"/>
      <c r="AA682" s="285"/>
      <c r="AB682" s="285"/>
      <c r="AC682" s="285"/>
      <c r="AD682" s="285"/>
      <c r="AE682" s="285"/>
      <c r="AF682" s="285"/>
      <c r="AG682" s="285"/>
      <c r="AH682" s="285"/>
      <c r="AI682" s="285"/>
      <c r="AJ682" s="285"/>
      <c r="AK682" s="285"/>
      <c r="AL682" s="285"/>
      <c r="AM682" s="285"/>
      <c r="AN682" s="285"/>
      <c r="AO682" s="285"/>
      <c r="AP682" s="285"/>
    </row>
    <row r="683" spans="1:44" hidden="1">
      <c r="A683" s="369" t="s">
        <v>205</v>
      </c>
      <c r="B683" s="337"/>
      <c r="C683" s="368">
        <v>24.6</v>
      </c>
      <c r="D683" s="348">
        <v>264</v>
      </c>
      <c r="E683" s="369"/>
      <c r="F683" s="383">
        <v>6494</v>
      </c>
      <c r="G683" s="348">
        <v>268</v>
      </c>
      <c r="H683" s="369"/>
      <c r="I683" s="383">
        <v>6593</v>
      </c>
      <c r="J683" s="383"/>
      <c r="K683" s="348">
        <f>$K$603</f>
        <v>264</v>
      </c>
      <c r="L683" s="369"/>
      <c r="M683" s="383">
        <f>ROUND(K683*$C683,0)</f>
        <v>6494</v>
      </c>
      <c r="N683" s="383"/>
      <c r="O683" s="348" t="str">
        <f>$O$603</f>
        <v xml:space="preserve"> </v>
      </c>
      <c r="P683" s="369"/>
      <c r="Q683" s="383" t="e">
        <f>ROUND(O683*$C683,0)</f>
        <v>#VALUE!</v>
      </c>
      <c r="R683" s="383"/>
      <c r="S683" s="348" t="str">
        <f>$S$603</f>
        <v xml:space="preserve"> </v>
      </c>
      <c r="T683" s="369"/>
      <c r="U683" s="383" t="e">
        <f>ROUND(S683*$C683,0)</f>
        <v>#VALUE!</v>
      </c>
      <c r="V683" s="285"/>
      <c r="W683" s="286"/>
      <c r="X683" s="319"/>
      <c r="Y683" s="286"/>
      <c r="Z683" s="285"/>
      <c r="AA683" s="285"/>
      <c r="AB683" s="285"/>
      <c r="AC683" s="285"/>
      <c r="AD683" s="285"/>
      <c r="AE683" s="285"/>
      <c r="AF683" s="285"/>
      <c r="AG683" s="285"/>
      <c r="AH683" s="285"/>
      <c r="AI683" s="285"/>
      <c r="AJ683" s="285"/>
      <c r="AK683" s="285"/>
      <c r="AL683" s="285"/>
      <c r="AM683" s="285"/>
      <c r="AN683" s="285"/>
      <c r="AO683" s="285"/>
      <c r="AP683" s="285"/>
    </row>
    <row r="684" spans="1:44" hidden="1">
      <c r="A684" s="369" t="s">
        <v>206</v>
      </c>
      <c r="B684" s="337"/>
      <c r="C684" s="368">
        <v>807.26666666666597</v>
      </c>
      <c r="D684" s="348">
        <v>98</v>
      </c>
      <c r="E684" s="369"/>
      <c r="F684" s="383">
        <v>79112</v>
      </c>
      <c r="G684" s="348">
        <v>100</v>
      </c>
      <c r="H684" s="369"/>
      <c r="I684" s="383">
        <v>80727</v>
      </c>
      <c r="J684" s="383"/>
      <c r="K684" s="348">
        <f>$K$604</f>
        <v>98</v>
      </c>
      <c r="L684" s="369"/>
      <c r="M684" s="383">
        <f>ROUND(K684*$C684,0)</f>
        <v>79112</v>
      </c>
      <c r="N684" s="383"/>
      <c r="O684" s="348" t="str">
        <f>$O$604</f>
        <v xml:space="preserve"> </v>
      </c>
      <c r="P684" s="369"/>
      <c r="Q684" s="383" t="e">
        <f>ROUND(O684*$C684,0)</f>
        <v>#VALUE!</v>
      </c>
      <c r="R684" s="383"/>
      <c r="S684" s="348" t="str">
        <f>$S$604</f>
        <v xml:space="preserve"> </v>
      </c>
      <c r="T684" s="369"/>
      <c r="U684" s="383" t="e">
        <f>ROUND(S684*$C684,0)</f>
        <v>#VALUE!</v>
      </c>
      <c r="V684" s="285"/>
      <c r="W684" s="286"/>
      <c r="X684" s="319"/>
      <c r="Y684" s="286"/>
      <c r="Z684" s="285"/>
      <c r="AA684" s="285"/>
      <c r="AB684" s="285"/>
      <c r="AC684" s="285"/>
      <c r="AD684" s="285"/>
      <c r="AE684" s="285"/>
      <c r="AF684" s="285"/>
      <c r="AG684" s="285"/>
      <c r="AH684" s="285"/>
      <c r="AI684" s="285"/>
      <c r="AJ684" s="285"/>
      <c r="AK684" s="285"/>
      <c r="AL684" s="285"/>
      <c r="AM684" s="285"/>
      <c r="AN684" s="285"/>
      <c r="AO684" s="285"/>
      <c r="AP684" s="285"/>
    </row>
    <row r="685" spans="1:44" hidden="1">
      <c r="A685" s="369" t="s">
        <v>207</v>
      </c>
      <c r="B685" s="337"/>
      <c r="C685" s="368">
        <v>541.26666666666597</v>
      </c>
      <c r="D685" s="348">
        <v>195</v>
      </c>
      <c r="E685" s="371"/>
      <c r="F685" s="383">
        <v>105547</v>
      </c>
      <c r="G685" s="348">
        <v>200</v>
      </c>
      <c r="H685" s="371"/>
      <c r="I685" s="383">
        <v>108253</v>
      </c>
      <c r="J685" s="383"/>
      <c r="K685" s="348">
        <f>$K$605</f>
        <v>195</v>
      </c>
      <c r="L685" s="371"/>
      <c r="M685" s="383">
        <f>ROUND(K685*$C685,0)</f>
        <v>105547</v>
      </c>
      <c r="N685" s="383"/>
      <c r="O685" s="348" t="str">
        <f>$O$605</f>
        <v xml:space="preserve"> </v>
      </c>
      <c r="P685" s="371"/>
      <c r="Q685" s="383" t="e">
        <f>ROUND(O685*$C685,0)</f>
        <v>#VALUE!</v>
      </c>
      <c r="R685" s="383"/>
      <c r="S685" s="348" t="str">
        <f>$S$605</f>
        <v xml:space="preserve"> </v>
      </c>
      <c r="T685" s="371"/>
      <c r="U685" s="383" t="e">
        <f>ROUND(S685*$C685,0)</f>
        <v>#VALUE!</v>
      </c>
      <c r="V685" s="285"/>
      <c r="W685" s="286"/>
      <c r="X685" s="319"/>
      <c r="Y685" s="286"/>
      <c r="Z685" s="285"/>
      <c r="AA685" s="285"/>
      <c r="AB685" s="285"/>
      <c r="AC685" s="285"/>
      <c r="AD685" s="285"/>
      <c r="AE685" s="285"/>
      <c r="AF685" s="285"/>
      <c r="AG685" s="285"/>
      <c r="AH685" s="285"/>
      <c r="AI685" s="285"/>
      <c r="AJ685" s="285"/>
      <c r="AK685" s="285"/>
      <c r="AL685" s="285"/>
      <c r="AM685" s="285"/>
      <c r="AN685" s="285"/>
      <c r="AO685" s="285"/>
      <c r="AP685" s="285"/>
    </row>
    <row r="686" spans="1:44" hidden="1">
      <c r="A686" s="369" t="s">
        <v>174</v>
      </c>
      <c r="B686" s="337"/>
      <c r="C686" s="368">
        <v>1373.1333333333318</v>
      </c>
      <c r="D686" s="348"/>
      <c r="E686" s="369"/>
      <c r="F686" s="383"/>
      <c r="G686" s="348"/>
      <c r="H686" s="369"/>
      <c r="I686" s="383"/>
      <c r="J686" s="383"/>
      <c r="K686" s="348"/>
      <c r="L686" s="369"/>
      <c r="M686" s="383"/>
      <c r="N686" s="383"/>
      <c r="O686" s="348"/>
      <c r="P686" s="369"/>
      <c r="Q686" s="383"/>
      <c r="R686" s="383"/>
      <c r="S686" s="348"/>
      <c r="T686" s="369"/>
      <c r="U686" s="383"/>
      <c r="V686" s="285"/>
      <c r="W686" s="286"/>
      <c r="X686" s="285"/>
      <c r="Y686" s="311"/>
      <c r="Z686" s="285"/>
      <c r="AA686" s="285"/>
      <c r="AB686" s="285"/>
      <c r="AC686" s="285"/>
      <c r="AD686" s="285"/>
      <c r="AE686" s="285"/>
      <c r="AF686" s="285"/>
      <c r="AG686" s="285"/>
      <c r="AH686" s="285"/>
      <c r="AI686" s="285"/>
      <c r="AJ686" s="285"/>
      <c r="AK686" s="285"/>
      <c r="AL686" s="285"/>
      <c r="AM686" s="285"/>
      <c r="AN686" s="285"/>
      <c r="AO686" s="285"/>
      <c r="AP686" s="285"/>
    </row>
    <row r="687" spans="1:44" hidden="1">
      <c r="A687" s="369" t="s">
        <v>206</v>
      </c>
      <c r="B687" s="337"/>
      <c r="C687" s="368">
        <v>137328.5</v>
      </c>
      <c r="D687" s="348">
        <v>1.79</v>
      </c>
      <c r="E687" s="369" t="s">
        <v>10</v>
      </c>
      <c r="F687" s="383">
        <v>245818</v>
      </c>
      <c r="G687" s="348">
        <v>1.83</v>
      </c>
      <c r="H687" s="369" t="s">
        <v>10</v>
      </c>
      <c r="I687" s="383">
        <v>251311</v>
      </c>
      <c r="J687" s="383"/>
      <c r="K687" s="348">
        <f>$K$607</f>
        <v>1.79</v>
      </c>
      <c r="L687" s="369" t="s">
        <v>10</v>
      </c>
      <c r="M687" s="383">
        <f>ROUND(K687*$C687,0)</f>
        <v>245818</v>
      </c>
      <c r="N687" s="383"/>
      <c r="O687" s="348" t="str">
        <f>$O$607</f>
        <v xml:space="preserve"> </v>
      </c>
      <c r="P687" s="369" t="s">
        <v>10</v>
      </c>
      <c r="Q687" s="383" t="e">
        <f>ROUND(O687*$C687,0)</f>
        <v>#VALUE!</v>
      </c>
      <c r="R687" s="383"/>
      <c r="S687" s="348" t="str">
        <f>$S$607</f>
        <v xml:space="preserve"> </v>
      </c>
      <c r="T687" s="369" t="s">
        <v>10</v>
      </c>
      <c r="U687" s="383" t="e">
        <f>ROUND(S687*$C687,0)</f>
        <v>#VALUE!</v>
      </c>
      <c r="V687" s="285"/>
      <c r="W687" s="286"/>
      <c r="X687" s="285"/>
      <c r="Y687" s="311"/>
      <c r="Z687" s="285"/>
      <c r="AA687" s="285"/>
      <c r="AB687" s="285"/>
      <c r="AC687" s="285"/>
      <c r="AD687" s="285"/>
      <c r="AE687" s="285"/>
      <c r="AF687" s="285"/>
      <c r="AG687" s="285"/>
      <c r="AH687" s="285"/>
      <c r="AI687" s="285"/>
      <c r="AJ687" s="285"/>
      <c r="AK687" s="285"/>
      <c r="AL687" s="285"/>
      <c r="AM687" s="285"/>
      <c r="AN687" s="285"/>
      <c r="AO687" s="285"/>
      <c r="AP687" s="285"/>
    </row>
    <row r="688" spans="1:44" hidden="1">
      <c r="A688" s="369" t="s">
        <v>207</v>
      </c>
      <c r="B688" s="337"/>
      <c r="C688" s="368">
        <v>302902</v>
      </c>
      <c r="D688" s="348">
        <v>1.46</v>
      </c>
      <c r="E688" s="369" t="s">
        <v>10</v>
      </c>
      <c r="F688" s="383">
        <v>442237</v>
      </c>
      <c r="G688" s="348">
        <v>1.5</v>
      </c>
      <c r="H688" s="369" t="s">
        <v>10</v>
      </c>
      <c r="I688" s="383">
        <v>454353</v>
      </c>
      <c r="J688" s="383"/>
      <c r="K688" s="348">
        <f>$K$608</f>
        <v>1.46</v>
      </c>
      <c r="L688" s="369" t="s">
        <v>10</v>
      </c>
      <c r="M688" s="383">
        <f>ROUND(K688*$C688,0)</f>
        <v>442237</v>
      </c>
      <c r="N688" s="383"/>
      <c r="O688" s="348" t="str">
        <f>$O$608</f>
        <v xml:space="preserve"> </v>
      </c>
      <c r="P688" s="369" t="s">
        <v>10</v>
      </c>
      <c r="Q688" s="383" t="e">
        <f>ROUND(O688*$C688,0)</f>
        <v>#VALUE!</v>
      </c>
      <c r="R688" s="383"/>
      <c r="S688" s="348" t="str">
        <f>$S$608</f>
        <v xml:space="preserve"> </v>
      </c>
      <c r="T688" s="369" t="s">
        <v>10</v>
      </c>
      <c r="U688" s="383" t="e">
        <f>ROUND(S688*$C688,0)</f>
        <v>#VALUE!</v>
      </c>
      <c r="V688" s="285"/>
      <c r="W688" s="286"/>
      <c r="X688" s="319"/>
      <c r="Y688" s="286"/>
      <c r="Z688" s="285"/>
      <c r="AA688" s="285"/>
      <c r="AB688" s="285"/>
      <c r="AC688" s="285"/>
      <c r="AD688" s="285"/>
      <c r="AE688" s="285"/>
      <c r="AF688" s="285"/>
      <c r="AG688" s="285"/>
      <c r="AH688" s="285"/>
      <c r="AI688" s="285"/>
      <c r="AJ688" s="285"/>
      <c r="AK688" s="285"/>
      <c r="AL688" s="285"/>
      <c r="AM688" s="285"/>
      <c r="AN688" s="285"/>
      <c r="AO688" s="285"/>
      <c r="AP688" s="285"/>
    </row>
    <row r="689" spans="1:44" hidden="1">
      <c r="A689" s="325" t="s">
        <v>208</v>
      </c>
      <c r="B689" s="337"/>
      <c r="C689" s="368"/>
      <c r="D689" s="355"/>
      <c r="E689" s="369"/>
      <c r="F689" s="383"/>
      <c r="G689" s="355"/>
      <c r="H689" s="369"/>
      <c r="I689" s="383"/>
      <c r="J689" s="383"/>
      <c r="K689" s="355"/>
      <c r="L689" s="369"/>
      <c r="M689" s="383"/>
      <c r="N689" s="383"/>
      <c r="O689" s="355"/>
      <c r="P689" s="369"/>
      <c r="Q689" s="383"/>
      <c r="R689" s="383"/>
      <c r="S689" s="355"/>
      <c r="T689" s="369"/>
      <c r="U689" s="383"/>
      <c r="V689" s="285"/>
      <c r="W689" s="286"/>
      <c r="X689" s="286"/>
      <c r="Y689" s="286"/>
      <c r="Z689" s="285"/>
      <c r="AA689" s="285"/>
      <c r="AB689" s="285"/>
      <c r="AC689" s="285"/>
      <c r="AD689" s="285"/>
      <c r="AE689" s="285"/>
      <c r="AF689" s="285"/>
      <c r="AG689" s="285"/>
      <c r="AH689" s="285"/>
      <c r="AI689" s="285"/>
      <c r="AJ689" s="285"/>
      <c r="AK689" s="285"/>
      <c r="AL689" s="285"/>
      <c r="AM689" s="285"/>
      <c r="AN689" s="285"/>
      <c r="AO689" s="285"/>
      <c r="AP689" s="285"/>
    </row>
    <row r="690" spans="1:44" hidden="1">
      <c r="A690" s="325" t="s">
        <v>209</v>
      </c>
      <c r="B690" s="337"/>
      <c r="C690" s="368">
        <v>340651</v>
      </c>
      <c r="D690" s="348">
        <v>5.47</v>
      </c>
      <c r="E690" s="369"/>
      <c r="F690" s="383">
        <v>1863361</v>
      </c>
      <c r="G690" s="348">
        <v>5.6</v>
      </c>
      <c r="H690" s="369"/>
      <c r="I690" s="383">
        <v>1907646</v>
      </c>
      <c r="J690" s="383"/>
      <c r="K690" s="348" t="e">
        <f>$K$610</f>
        <v>#REF!</v>
      </c>
      <c r="L690" s="369"/>
      <c r="M690" s="383" t="e">
        <f>ROUND(K690*$C690,0)</f>
        <v>#REF!</v>
      </c>
      <c r="N690" s="383"/>
      <c r="O690" s="348">
        <f>$O$610</f>
        <v>0</v>
      </c>
      <c r="P690" s="369"/>
      <c r="Q690" s="383">
        <f>ROUND(O690*$C690,0)</f>
        <v>0</v>
      </c>
      <c r="R690" s="383"/>
      <c r="S690" s="348">
        <f>$S$610</f>
        <v>0</v>
      </c>
      <c r="T690" s="369"/>
      <c r="U690" s="383">
        <f>ROUND(S690*$C690,0)</f>
        <v>0</v>
      </c>
      <c r="V690" s="285"/>
      <c r="W690" s="286"/>
      <c r="X690" s="286"/>
      <c r="Y690" s="286"/>
      <c r="Z690" s="285"/>
      <c r="AA690" s="285"/>
      <c r="AB690" s="285"/>
      <c r="AC690" s="285"/>
      <c r="AD690" s="285"/>
      <c r="AE690" s="285"/>
      <c r="AF690" s="285"/>
      <c r="AG690" s="285"/>
      <c r="AH690" s="285"/>
      <c r="AI690" s="285"/>
      <c r="AJ690" s="285"/>
      <c r="AK690" s="285"/>
      <c r="AL690" s="285"/>
      <c r="AM690" s="285"/>
      <c r="AN690" s="285"/>
      <c r="AO690" s="285"/>
      <c r="AP690" s="285"/>
    </row>
    <row r="691" spans="1:44" hidden="1">
      <c r="A691" s="325" t="s">
        <v>225</v>
      </c>
      <c r="B691" s="337"/>
      <c r="C691" s="368">
        <v>17.5</v>
      </c>
      <c r="D691" s="420">
        <v>5.47</v>
      </c>
      <c r="E691" s="369"/>
      <c r="F691" s="383">
        <v>96</v>
      </c>
      <c r="G691" s="420">
        <v>5.6</v>
      </c>
      <c r="H691" s="369"/>
      <c r="I691" s="383">
        <v>98</v>
      </c>
      <c r="J691" s="383"/>
      <c r="K691" s="420" t="e">
        <f>K690</f>
        <v>#REF!</v>
      </c>
      <c r="L691" s="369"/>
      <c r="M691" s="383" t="e">
        <f>ROUND(K691*$C691,0)</f>
        <v>#REF!</v>
      </c>
      <c r="N691" s="383"/>
      <c r="O691" s="420">
        <f>O690</f>
        <v>0</v>
      </c>
      <c r="P691" s="369"/>
      <c r="Q691" s="383">
        <f>ROUND(O691*$C691,0)</f>
        <v>0</v>
      </c>
      <c r="R691" s="383"/>
      <c r="S691" s="420">
        <f>S690</f>
        <v>0</v>
      </c>
      <c r="T691" s="369"/>
      <c r="U691" s="383">
        <f>ROUND(S691*$C691,0)</f>
        <v>0</v>
      </c>
      <c r="V691" s="285"/>
      <c r="W691" s="286"/>
      <c r="X691" s="286"/>
      <c r="Y691" s="286"/>
      <c r="Z691" s="285"/>
      <c r="AA691" s="285"/>
      <c r="AB691" s="285"/>
      <c r="AC691" s="285"/>
      <c r="AD691" s="285"/>
      <c r="AE691" s="285"/>
      <c r="AF691" s="285"/>
      <c r="AG691" s="285"/>
      <c r="AH691" s="285"/>
      <c r="AI691" s="285"/>
      <c r="AJ691" s="285"/>
      <c r="AK691" s="285"/>
      <c r="AL691" s="285"/>
      <c r="AM691" s="285"/>
      <c r="AN691" s="285"/>
      <c r="AO691" s="285"/>
      <c r="AP691" s="285"/>
    </row>
    <row r="692" spans="1:44" hidden="1">
      <c r="A692" s="369" t="s">
        <v>210</v>
      </c>
      <c r="B692" s="337"/>
      <c r="C692" s="368"/>
      <c r="D692" s="348"/>
      <c r="E692" s="369"/>
      <c r="F692" s="383"/>
      <c r="G692" s="348"/>
      <c r="H692" s="369"/>
      <c r="I692" s="383"/>
      <c r="J692" s="383"/>
      <c r="K692" s="348"/>
      <c r="L692" s="369"/>
      <c r="M692" s="383"/>
      <c r="N692" s="383"/>
      <c r="O692" s="348"/>
      <c r="P692" s="369"/>
      <c r="Q692" s="383"/>
      <c r="R692" s="383"/>
      <c r="S692" s="348"/>
      <c r="T692" s="369"/>
      <c r="U692" s="383"/>
      <c r="V692" s="285"/>
      <c r="W692" s="286"/>
      <c r="X692" s="286"/>
      <c r="Y692" s="286"/>
      <c r="Z692" s="285"/>
      <c r="AA692" s="285"/>
      <c r="AB692" s="285"/>
      <c r="AC692" s="285"/>
      <c r="AD692" s="285"/>
      <c r="AE692" s="285"/>
      <c r="AF692" s="285"/>
      <c r="AG692" s="285"/>
      <c r="AH692" s="285"/>
      <c r="AI692" s="285"/>
      <c r="AJ692" s="285"/>
      <c r="AK692" s="285"/>
      <c r="AL692" s="285"/>
      <c r="AM692" s="285"/>
      <c r="AN692" s="285"/>
      <c r="AO692" s="285"/>
      <c r="AP692" s="285"/>
    </row>
    <row r="693" spans="1:44" hidden="1">
      <c r="A693" s="369" t="s">
        <v>211</v>
      </c>
      <c r="B693" s="337"/>
      <c r="C693" s="368">
        <v>41625753.333333328</v>
      </c>
      <c r="D693" s="428">
        <v>5.7730000000000006</v>
      </c>
      <c r="E693" s="369" t="s">
        <v>144</v>
      </c>
      <c r="F693" s="383">
        <v>2403055</v>
      </c>
      <c r="G693" s="259">
        <v>5.9119999999999999</v>
      </c>
      <c r="H693" s="369" t="s">
        <v>144</v>
      </c>
      <c r="I693" s="383">
        <v>2460915</v>
      </c>
      <c r="J693" s="383"/>
      <c r="K693" s="259" t="str">
        <f>$K$613</f>
        <v xml:space="preserve"> </v>
      </c>
      <c r="L693" s="369" t="s">
        <v>144</v>
      </c>
      <c r="M693" s="383" t="e">
        <f>ROUND(K693*$C693/100,0)</f>
        <v>#VALUE!</v>
      </c>
      <c r="N693" s="383"/>
      <c r="O693" s="259" t="e">
        <f>$O$613</f>
        <v>#REF!</v>
      </c>
      <c r="P693" s="369" t="s">
        <v>144</v>
      </c>
      <c r="Q693" s="383" t="e">
        <f>ROUND(O693*$C693/100,0)</f>
        <v>#REF!</v>
      </c>
      <c r="R693" s="383"/>
      <c r="S693" s="259" t="e">
        <f>$S$613</f>
        <v>#REF!</v>
      </c>
      <c r="T693" s="369" t="s">
        <v>144</v>
      </c>
      <c r="U693" s="383" t="e">
        <f>ROUND(S693*$C693/100,0)</f>
        <v>#REF!</v>
      </c>
      <c r="V693" s="285"/>
      <c r="W693" s="286"/>
      <c r="X693" s="286"/>
      <c r="Y693" s="286"/>
      <c r="Z693" s="285"/>
      <c r="AA693" s="285"/>
      <c r="AB693" s="285"/>
      <c r="AC693" s="285"/>
      <c r="AD693" s="285"/>
      <c r="AE693" s="285"/>
      <c r="AF693" s="285"/>
      <c r="AG693" s="285"/>
      <c r="AH693" s="285"/>
      <c r="AI693" s="285"/>
      <c r="AJ693" s="285"/>
      <c r="AK693" s="285"/>
      <c r="AL693" s="285"/>
      <c r="AM693" s="285"/>
      <c r="AN693" s="285"/>
      <c r="AO693" s="285"/>
      <c r="AP693" s="285"/>
    </row>
    <row r="694" spans="1:44" hidden="1">
      <c r="A694" s="369" t="s">
        <v>178</v>
      </c>
      <c r="B694" s="337"/>
      <c r="C694" s="368">
        <v>63576818.666666672</v>
      </c>
      <c r="D694" s="428">
        <v>5.2879999999999994</v>
      </c>
      <c r="E694" s="369" t="s">
        <v>144</v>
      </c>
      <c r="F694" s="383">
        <v>3361942</v>
      </c>
      <c r="G694" s="259">
        <v>5.41</v>
      </c>
      <c r="H694" s="369" t="s">
        <v>144</v>
      </c>
      <c r="I694" s="383">
        <v>3439506</v>
      </c>
      <c r="J694" s="383"/>
      <c r="K694" s="259" t="str">
        <f>$K$614</f>
        <v xml:space="preserve"> </v>
      </c>
      <c r="L694" s="369" t="s">
        <v>144</v>
      </c>
      <c r="M694" s="383" t="e">
        <f>ROUND(K694*$C694/100,0)</f>
        <v>#VALUE!</v>
      </c>
      <c r="N694" s="383"/>
      <c r="O694" s="259" t="e">
        <f>$O$614</f>
        <v>#REF!</v>
      </c>
      <c r="P694" s="369" t="s">
        <v>144</v>
      </c>
      <c r="Q694" s="383" t="e">
        <f>ROUND(O694*$C694/100,0)</f>
        <v>#REF!</v>
      </c>
      <c r="R694" s="383"/>
      <c r="S694" s="259" t="e">
        <f>$S$614</f>
        <v>#REF!</v>
      </c>
      <c r="T694" s="369" t="s">
        <v>144</v>
      </c>
      <c r="U694" s="383" t="e">
        <f>ROUND(S694*$C694/100,0)</f>
        <v>#REF!</v>
      </c>
      <c r="V694" s="285"/>
      <c r="W694" s="286"/>
      <c r="X694" s="286"/>
      <c r="Y694" s="286"/>
      <c r="Z694" s="285"/>
      <c r="AA694" s="285"/>
      <c r="AB694" s="285"/>
      <c r="AC694" s="285"/>
      <c r="AD694" s="285"/>
      <c r="AE694" s="285"/>
      <c r="AF694" s="285"/>
      <c r="AG694" s="285"/>
      <c r="AH694" s="285"/>
      <c r="AI694" s="285"/>
      <c r="AJ694" s="285"/>
      <c r="AK694" s="285"/>
      <c r="AL694" s="285"/>
      <c r="AM694" s="285"/>
      <c r="AN694" s="285"/>
      <c r="AO694" s="285"/>
      <c r="AP694" s="285"/>
    </row>
    <row r="695" spans="1:44" hidden="1">
      <c r="A695" s="369" t="s">
        <v>179</v>
      </c>
      <c r="B695" s="337"/>
      <c r="C695" s="368">
        <v>103480.49999999997</v>
      </c>
      <c r="D695" s="429">
        <v>57</v>
      </c>
      <c r="E695" s="369" t="s">
        <v>144</v>
      </c>
      <c r="F695" s="383">
        <v>58984</v>
      </c>
      <c r="G695" s="430">
        <v>58</v>
      </c>
      <c r="H695" s="369" t="s">
        <v>144</v>
      </c>
      <c r="I695" s="383">
        <v>60019</v>
      </c>
      <c r="J695" s="383"/>
      <c r="K695" s="430" t="str">
        <f>$K$615</f>
        <v xml:space="preserve"> </v>
      </c>
      <c r="L695" s="369" t="s">
        <v>144</v>
      </c>
      <c r="M695" s="383" t="e">
        <f>ROUND(K695*$C695/100,0)</f>
        <v>#VALUE!</v>
      </c>
      <c r="N695" s="383"/>
      <c r="O695" s="430" t="e">
        <f>$O$615</f>
        <v>#DIV/0!</v>
      </c>
      <c r="P695" s="369" t="s">
        <v>144</v>
      </c>
      <c r="Q695" s="383" t="e">
        <f>ROUND(O695*$C695/100,0)</f>
        <v>#DIV/0!</v>
      </c>
      <c r="R695" s="383"/>
      <c r="S695" s="430" t="e">
        <f>$S$615</f>
        <v>#DIV/0!</v>
      </c>
      <c r="T695" s="369" t="s">
        <v>144</v>
      </c>
      <c r="U695" s="383" t="e">
        <f>ROUND(S695*$C695/100,0)</f>
        <v>#DIV/0!</v>
      </c>
      <c r="V695" s="285"/>
      <c r="W695" s="286"/>
      <c r="X695" s="286"/>
      <c r="Y695" s="286"/>
      <c r="Z695" s="285"/>
      <c r="AA695" s="285"/>
      <c r="AB695" s="285"/>
      <c r="AC695" s="285"/>
      <c r="AD695" s="285"/>
      <c r="AE695" s="285"/>
      <c r="AF695" s="285"/>
      <c r="AG695" s="285"/>
      <c r="AH695" s="285"/>
      <c r="AI695" s="285"/>
      <c r="AJ695" s="285"/>
      <c r="AK695" s="285"/>
      <c r="AL695" s="285"/>
      <c r="AM695" s="285"/>
      <c r="AN695" s="285"/>
      <c r="AO695" s="285"/>
      <c r="AP695" s="285"/>
    </row>
    <row r="696" spans="1:44" s="120" customFormat="1" hidden="1">
      <c r="A696" s="119" t="s">
        <v>213</v>
      </c>
      <c r="C696" s="121">
        <v>41625753.333333328</v>
      </c>
      <c r="D696" s="118">
        <v>0</v>
      </c>
      <c r="E696" s="122"/>
      <c r="F696" s="123"/>
      <c r="G696" s="314">
        <v>0</v>
      </c>
      <c r="H696" s="408" t="s">
        <v>144</v>
      </c>
      <c r="I696" s="408">
        <v>0</v>
      </c>
      <c r="J696" s="408"/>
      <c r="K696" s="314" t="str">
        <f>K616</f>
        <v xml:space="preserve"> </v>
      </c>
      <c r="L696" s="408" t="s">
        <v>144</v>
      </c>
      <c r="M696" s="408" t="e">
        <f t="shared" ref="M696:M697" si="67">ROUND(K696*$C696/100,0)</f>
        <v>#VALUE!</v>
      </c>
      <c r="N696" s="408"/>
      <c r="O696" s="314" t="str">
        <f>O616</f>
        <v xml:space="preserve"> </v>
      </c>
      <c r="P696" s="408" t="s">
        <v>144</v>
      </c>
      <c r="Q696" s="408" t="e">
        <f t="shared" ref="Q696:Q697" si="68">ROUND(O696*$C696/100,0)</f>
        <v>#VALUE!</v>
      </c>
      <c r="R696" s="408"/>
      <c r="S696" s="314">
        <f>S616</f>
        <v>0</v>
      </c>
      <c r="T696" s="408" t="s">
        <v>144</v>
      </c>
      <c r="U696" s="408">
        <f t="shared" ref="U696:U697" si="69">ROUND(S696*$C696/100,0)</f>
        <v>0</v>
      </c>
      <c r="V696" s="122"/>
      <c r="W696" s="311"/>
      <c r="X696" s="122"/>
      <c r="Y696" s="122"/>
      <c r="Z696" s="317"/>
      <c r="AA696" s="318"/>
      <c r="AF696" s="122"/>
      <c r="AG696" s="122"/>
      <c r="AH696" s="122"/>
      <c r="AI696" s="122"/>
      <c r="AJ696" s="122"/>
      <c r="AK696" s="122"/>
      <c r="AL696" s="122"/>
      <c r="AM696" s="122"/>
      <c r="AN696" s="122"/>
      <c r="AO696" s="122"/>
      <c r="AP696" s="122"/>
      <c r="AR696" s="124"/>
    </row>
    <row r="697" spans="1:44" s="120" customFormat="1" hidden="1">
      <c r="A697" s="119" t="s">
        <v>214</v>
      </c>
      <c r="C697" s="121">
        <v>63576818.666666672</v>
      </c>
      <c r="D697" s="118">
        <v>0</v>
      </c>
      <c r="E697" s="122"/>
      <c r="F697" s="123"/>
      <c r="G697" s="314">
        <v>0</v>
      </c>
      <c r="H697" s="408" t="s">
        <v>144</v>
      </c>
      <c r="I697" s="408">
        <v>0</v>
      </c>
      <c r="J697" s="408"/>
      <c r="K697" s="314" t="str">
        <f>K617</f>
        <v xml:space="preserve"> </v>
      </c>
      <c r="L697" s="408" t="s">
        <v>144</v>
      </c>
      <c r="M697" s="408" t="e">
        <f t="shared" si="67"/>
        <v>#VALUE!</v>
      </c>
      <c r="N697" s="408"/>
      <c r="O697" s="314" t="str">
        <f>O617</f>
        <v xml:space="preserve"> </v>
      </c>
      <c r="P697" s="408" t="s">
        <v>144</v>
      </c>
      <c r="Q697" s="408" t="e">
        <f t="shared" si="68"/>
        <v>#VALUE!</v>
      </c>
      <c r="R697" s="408"/>
      <c r="S697" s="314">
        <f>S617</f>
        <v>0</v>
      </c>
      <c r="T697" s="408" t="s">
        <v>144</v>
      </c>
      <c r="U697" s="408">
        <f t="shared" si="69"/>
        <v>0</v>
      </c>
      <c r="V697" s="122"/>
      <c r="W697" s="311"/>
      <c r="X697" s="122"/>
      <c r="Y697" s="122"/>
      <c r="Z697" s="317"/>
      <c r="AA697" s="318"/>
      <c r="AF697" s="122"/>
      <c r="AG697" s="122"/>
      <c r="AH697" s="122"/>
      <c r="AI697" s="122"/>
      <c r="AJ697" s="122"/>
      <c r="AK697" s="122"/>
      <c r="AL697" s="122"/>
      <c r="AM697" s="122"/>
      <c r="AN697" s="122"/>
      <c r="AO697" s="122"/>
      <c r="AP697" s="122"/>
      <c r="AR697" s="124"/>
    </row>
    <row r="698" spans="1:44" hidden="1">
      <c r="A698" s="409" t="s">
        <v>186</v>
      </c>
      <c r="B698" s="337"/>
      <c r="C698" s="368"/>
      <c r="D698" s="380">
        <v>-0.01</v>
      </c>
      <c r="E698" s="337"/>
      <c r="F698" s="383"/>
      <c r="G698" s="380">
        <v>-0.01</v>
      </c>
      <c r="H698" s="337"/>
      <c r="I698" s="383"/>
      <c r="J698" s="383"/>
      <c r="K698" s="380">
        <v>-0.01</v>
      </c>
      <c r="L698" s="337"/>
      <c r="M698" s="383"/>
      <c r="N698" s="383"/>
      <c r="O698" s="380">
        <v>-0.01</v>
      </c>
      <c r="P698" s="337"/>
      <c r="Q698" s="383"/>
      <c r="R698" s="383"/>
      <c r="S698" s="380">
        <v>-0.01</v>
      </c>
      <c r="T698" s="337"/>
      <c r="U698" s="383"/>
      <c r="V698" s="285"/>
      <c r="W698" s="286"/>
      <c r="X698" s="286"/>
      <c r="Y698" s="286"/>
      <c r="Z698" s="285"/>
      <c r="AA698" s="285"/>
      <c r="AB698" s="285"/>
      <c r="AC698" s="285"/>
      <c r="AD698" s="285"/>
      <c r="AE698" s="285"/>
      <c r="AF698" s="285"/>
      <c r="AG698" s="285"/>
      <c r="AH698" s="285"/>
      <c r="AI698" s="285"/>
      <c r="AJ698" s="285"/>
      <c r="AK698" s="285"/>
      <c r="AL698" s="285"/>
      <c r="AM698" s="285"/>
      <c r="AN698" s="285"/>
      <c r="AO698" s="285"/>
      <c r="AP698" s="285"/>
    </row>
    <row r="699" spans="1:44" hidden="1">
      <c r="A699" s="369" t="s">
        <v>205</v>
      </c>
      <c r="B699" s="337"/>
      <c r="C699" s="368">
        <v>0</v>
      </c>
      <c r="D699" s="355">
        <v>264</v>
      </c>
      <c r="E699" s="344"/>
      <c r="F699" s="383">
        <v>0</v>
      </c>
      <c r="G699" s="355">
        <v>268</v>
      </c>
      <c r="H699" s="344"/>
      <c r="I699" s="383">
        <v>0</v>
      </c>
      <c r="J699" s="383"/>
      <c r="K699" s="355">
        <f>K683</f>
        <v>264</v>
      </c>
      <c r="L699" s="344"/>
      <c r="M699" s="383">
        <f>ROUND(K699*$C699*K698,0)</f>
        <v>0</v>
      </c>
      <c r="N699" s="383"/>
      <c r="O699" s="355" t="str">
        <f>O683</f>
        <v xml:space="preserve"> </v>
      </c>
      <c r="P699" s="344"/>
      <c r="Q699" s="383" t="e">
        <f>ROUND(O699*$C699*O698,0)</f>
        <v>#VALUE!</v>
      </c>
      <c r="R699" s="383"/>
      <c r="S699" s="355" t="str">
        <f>S683</f>
        <v xml:space="preserve"> </v>
      </c>
      <c r="T699" s="344"/>
      <c r="U699" s="383" t="e">
        <f>ROUND(S699*$C699*S698,0)</f>
        <v>#VALUE!</v>
      </c>
      <c r="V699" s="285"/>
      <c r="W699" s="286"/>
      <c r="X699" s="286"/>
      <c r="Y699" s="286"/>
      <c r="Z699" s="285"/>
      <c r="AA699" s="285"/>
      <c r="AB699" s="285"/>
      <c r="AC699" s="285"/>
      <c r="AD699" s="285"/>
      <c r="AE699" s="285"/>
      <c r="AF699" s="285"/>
      <c r="AG699" s="285"/>
      <c r="AH699" s="285"/>
      <c r="AI699" s="285"/>
      <c r="AJ699" s="285"/>
      <c r="AK699" s="285"/>
      <c r="AL699" s="285"/>
      <c r="AM699" s="285"/>
      <c r="AN699" s="285"/>
      <c r="AO699" s="285"/>
      <c r="AP699" s="285"/>
    </row>
    <row r="700" spans="1:44" hidden="1">
      <c r="A700" s="369" t="s">
        <v>206</v>
      </c>
      <c r="B700" s="337"/>
      <c r="C700" s="368">
        <v>16.2</v>
      </c>
      <c r="D700" s="355">
        <v>98</v>
      </c>
      <c r="E700" s="344"/>
      <c r="F700" s="383">
        <v>-16</v>
      </c>
      <c r="G700" s="355">
        <v>100</v>
      </c>
      <c r="H700" s="344"/>
      <c r="I700" s="383">
        <v>-16</v>
      </c>
      <c r="J700" s="383"/>
      <c r="K700" s="355">
        <f>K684</f>
        <v>98</v>
      </c>
      <c r="L700" s="344"/>
      <c r="M700" s="383">
        <f>ROUND(K700*$C700*K698,0)</f>
        <v>-16</v>
      </c>
      <c r="N700" s="383"/>
      <c r="O700" s="355" t="str">
        <f>O684</f>
        <v xml:space="preserve"> </v>
      </c>
      <c r="P700" s="344"/>
      <c r="Q700" s="383" t="e">
        <f>ROUND(O700*$C700*O698,0)</f>
        <v>#VALUE!</v>
      </c>
      <c r="R700" s="383"/>
      <c r="S700" s="355" t="str">
        <f>S684</f>
        <v xml:space="preserve"> </v>
      </c>
      <c r="T700" s="344"/>
      <c r="U700" s="383" t="e">
        <f>ROUND(S700*$C700*S698,0)</f>
        <v>#VALUE!</v>
      </c>
      <c r="V700" s="285"/>
      <c r="W700" s="286"/>
      <c r="X700" s="286"/>
      <c r="Y700" s="286"/>
      <c r="Z700" s="285"/>
      <c r="AA700" s="285"/>
      <c r="AB700" s="285"/>
      <c r="AC700" s="285"/>
      <c r="AD700" s="285"/>
      <c r="AE700" s="285"/>
      <c r="AF700" s="285"/>
      <c r="AG700" s="285"/>
      <c r="AH700" s="285"/>
      <c r="AI700" s="285"/>
      <c r="AJ700" s="285"/>
      <c r="AK700" s="285"/>
      <c r="AL700" s="285"/>
      <c r="AM700" s="285"/>
      <c r="AN700" s="285"/>
      <c r="AO700" s="285"/>
      <c r="AP700" s="285"/>
    </row>
    <row r="701" spans="1:44" hidden="1">
      <c r="A701" s="369" t="s">
        <v>207</v>
      </c>
      <c r="B701" s="337"/>
      <c r="C701" s="368">
        <v>0</v>
      </c>
      <c r="D701" s="355">
        <v>195</v>
      </c>
      <c r="E701" s="423"/>
      <c r="F701" s="383">
        <v>0</v>
      </c>
      <c r="G701" s="355">
        <v>200</v>
      </c>
      <c r="H701" s="423"/>
      <c r="I701" s="383">
        <v>0</v>
      </c>
      <c r="J701" s="383"/>
      <c r="K701" s="355">
        <f>K685</f>
        <v>195</v>
      </c>
      <c r="L701" s="423"/>
      <c r="M701" s="383">
        <f>ROUND(K701*$C701*K698,0)</f>
        <v>0</v>
      </c>
      <c r="N701" s="383"/>
      <c r="O701" s="355" t="str">
        <f>O685</f>
        <v xml:space="preserve"> </v>
      </c>
      <c r="P701" s="423"/>
      <c r="Q701" s="383" t="e">
        <f>ROUND(O701*$C701*O698,0)</f>
        <v>#VALUE!</v>
      </c>
      <c r="R701" s="383"/>
      <c r="S701" s="355" t="str">
        <f>S685</f>
        <v xml:space="preserve"> </v>
      </c>
      <c r="T701" s="423"/>
      <c r="U701" s="383" t="e">
        <f>ROUND(S701*$C701*S698,0)</f>
        <v>#VALUE!</v>
      </c>
      <c r="V701" s="285"/>
      <c r="W701" s="286"/>
      <c r="X701" s="286"/>
      <c r="Y701" s="286"/>
      <c r="Z701" s="285"/>
      <c r="AA701" s="285"/>
      <c r="AB701" s="285"/>
      <c r="AC701" s="285"/>
      <c r="AD701" s="285"/>
      <c r="AE701" s="285"/>
      <c r="AF701" s="285"/>
      <c r="AG701" s="285"/>
      <c r="AH701" s="285"/>
      <c r="AI701" s="285"/>
      <c r="AJ701" s="285"/>
      <c r="AK701" s="285"/>
      <c r="AL701" s="285"/>
      <c r="AM701" s="285"/>
      <c r="AN701" s="285"/>
      <c r="AO701" s="285"/>
      <c r="AP701" s="285"/>
    </row>
    <row r="702" spans="1:44" hidden="1">
      <c r="A702" s="369" t="s">
        <v>206</v>
      </c>
      <c r="B702" s="337"/>
      <c r="C702" s="368">
        <v>2032</v>
      </c>
      <c r="D702" s="355">
        <v>1.79</v>
      </c>
      <c r="E702" s="344"/>
      <c r="F702" s="383">
        <v>-36</v>
      </c>
      <c r="G702" s="355">
        <v>1.83</v>
      </c>
      <c r="H702" s="344"/>
      <c r="I702" s="383">
        <v>-37</v>
      </c>
      <c r="J702" s="383"/>
      <c r="K702" s="355">
        <f>K687</f>
        <v>1.79</v>
      </c>
      <c r="L702" s="344"/>
      <c r="M702" s="383">
        <f>ROUND(K702*$C702*K698,0)</f>
        <v>-36</v>
      </c>
      <c r="N702" s="383"/>
      <c r="O702" s="355" t="str">
        <f>O687</f>
        <v xml:space="preserve"> </v>
      </c>
      <c r="P702" s="344"/>
      <c r="Q702" s="383" t="e">
        <f>ROUND(O702*$C702*O698,0)</f>
        <v>#VALUE!</v>
      </c>
      <c r="R702" s="383"/>
      <c r="S702" s="355" t="str">
        <f>S687</f>
        <v xml:space="preserve"> </v>
      </c>
      <c r="T702" s="344"/>
      <c r="U702" s="383" t="e">
        <f>ROUND(S702*$C702*S698,0)</f>
        <v>#VALUE!</v>
      </c>
      <c r="V702" s="285"/>
      <c r="W702" s="286"/>
      <c r="X702" s="286"/>
      <c r="Y702" s="286"/>
      <c r="Z702" s="285"/>
      <c r="AA702" s="285"/>
      <c r="AB702" s="285"/>
      <c r="AC702" s="285"/>
      <c r="AD702" s="285"/>
      <c r="AE702" s="285"/>
      <c r="AF702" s="285"/>
      <c r="AG702" s="285"/>
      <c r="AH702" s="285"/>
      <c r="AI702" s="285"/>
      <c r="AJ702" s="285"/>
      <c r="AK702" s="285"/>
      <c r="AL702" s="285"/>
      <c r="AM702" s="285"/>
      <c r="AN702" s="285"/>
      <c r="AO702" s="285"/>
      <c r="AP702" s="285"/>
    </row>
    <row r="703" spans="1:44" hidden="1">
      <c r="A703" s="369" t="s">
        <v>207</v>
      </c>
      <c r="B703" s="337"/>
      <c r="C703" s="368">
        <v>0</v>
      </c>
      <c r="D703" s="355">
        <v>1.46</v>
      </c>
      <c r="E703" s="344"/>
      <c r="F703" s="383">
        <v>0</v>
      </c>
      <c r="G703" s="355">
        <v>1.5</v>
      </c>
      <c r="H703" s="344"/>
      <c r="I703" s="383">
        <v>0</v>
      </c>
      <c r="J703" s="383"/>
      <c r="K703" s="355">
        <f>K688</f>
        <v>1.46</v>
      </c>
      <c r="L703" s="344"/>
      <c r="M703" s="383">
        <f>ROUND(K703*$C703*K698,0)</f>
        <v>0</v>
      </c>
      <c r="N703" s="383"/>
      <c r="O703" s="355" t="str">
        <f>O688</f>
        <v xml:space="preserve"> </v>
      </c>
      <c r="P703" s="344"/>
      <c r="Q703" s="383" t="e">
        <f>ROUND(O703*$C703*O698,0)</f>
        <v>#VALUE!</v>
      </c>
      <c r="R703" s="383"/>
      <c r="S703" s="355" t="str">
        <f>S688</f>
        <v xml:space="preserve"> </v>
      </c>
      <c r="T703" s="344"/>
      <c r="U703" s="383" t="e">
        <f>ROUND(S703*$C703*S698,0)</f>
        <v>#VALUE!</v>
      </c>
      <c r="V703" s="285"/>
      <c r="W703" s="286"/>
      <c r="X703" s="286"/>
      <c r="Y703" s="286"/>
      <c r="Z703" s="285"/>
      <c r="AA703" s="285"/>
      <c r="AB703" s="285"/>
      <c r="AC703" s="285"/>
      <c r="AD703" s="285"/>
      <c r="AE703" s="285"/>
      <c r="AF703" s="285"/>
      <c r="AG703" s="285"/>
      <c r="AH703" s="285"/>
      <c r="AI703" s="285"/>
      <c r="AJ703" s="285"/>
      <c r="AK703" s="285"/>
      <c r="AL703" s="285"/>
      <c r="AM703" s="285"/>
      <c r="AN703" s="285"/>
      <c r="AO703" s="285"/>
      <c r="AP703" s="285"/>
    </row>
    <row r="704" spans="1:44" hidden="1">
      <c r="A704" s="325" t="s">
        <v>209</v>
      </c>
      <c r="B704" s="337"/>
      <c r="C704" s="368">
        <v>1286</v>
      </c>
      <c r="D704" s="355">
        <v>5.47</v>
      </c>
      <c r="E704" s="344"/>
      <c r="F704" s="383">
        <v>-70</v>
      </c>
      <c r="G704" s="355">
        <v>5.6</v>
      </c>
      <c r="H704" s="344"/>
      <c r="I704" s="383">
        <v>-72</v>
      </c>
      <c r="J704" s="383"/>
      <c r="K704" s="355" t="e">
        <f>K690</f>
        <v>#REF!</v>
      </c>
      <c r="L704" s="344"/>
      <c r="M704" s="383" t="e">
        <f>ROUND(K704*$C704*K698,0)</f>
        <v>#REF!</v>
      </c>
      <c r="N704" s="383"/>
      <c r="O704" s="355">
        <f>O690</f>
        <v>0</v>
      </c>
      <c r="P704" s="344"/>
      <c r="Q704" s="383">
        <f>ROUND(O704*$C704*O698,0)</f>
        <v>0</v>
      </c>
      <c r="R704" s="383"/>
      <c r="S704" s="355">
        <f>S690</f>
        <v>0</v>
      </c>
      <c r="T704" s="344"/>
      <c r="U704" s="383">
        <f>ROUND(S704*$C704*S698,0)</f>
        <v>0</v>
      </c>
      <c r="V704" s="285"/>
      <c r="W704" s="286"/>
      <c r="X704" s="286"/>
      <c r="Y704" s="286"/>
      <c r="Z704" s="285"/>
      <c r="AA704" s="285"/>
      <c r="AB704" s="285"/>
      <c r="AC704" s="285"/>
      <c r="AD704" s="285"/>
      <c r="AE704" s="285"/>
      <c r="AF704" s="285"/>
      <c r="AG704" s="285"/>
      <c r="AH704" s="285"/>
      <c r="AI704" s="285"/>
      <c r="AJ704" s="285"/>
      <c r="AK704" s="285"/>
      <c r="AL704" s="285"/>
      <c r="AM704" s="285"/>
      <c r="AN704" s="285"/>
      <c r="AO704" s="285"/>
      <c r="AP704" s="285"/>
    </row>
    <row r="705" spans="1:44" hidden="1">
      <c r="A705" s="325" t="s">
        <v>225</v>
      </c>
      <c r="B705" s="337"/>
      <c r="C705" s="368">
        <v>0</v>
      </c>
      <c r="D705" s="355">
        <v>5.47</v>
      </c>
      <c r="E705" s="344"/>
      <c r="F705" s="383">
        <v>0</v>
      </c>
      <c r="G705" s="355">
        <v>5.6</v>
      </c>
      <c r="H705" s="344"/>
      <c r="I705" s="383">
        <v>0</v>
      </c>
      <c r="J705" s="383"/>
      <c r="K705" s="355" t="e">
        <f>K691</f>
        <v>#REF!</v>
      </c>
      <c r="L705" s="344"/>
      <c r="M705" s="383" t="e">
        <f>ROUND(K705*$C705*K698,0)</f>
        <v>#REF!</v>
      </c>
      <c r="N705" s="383"/>
      <c r="O705" s="355">
        <f>O691</f>
        <v>0</v>
      </c>
      <c r="P705" s="344"/>
      <c r="Q705" s="383">
        <f>ROUND(O705*$C705*O698,0)</f>
        <v>0</v>
      </c>
      <c r="R705" s="383"/>
      <c r="S705" s="355">
        <f>S691</f>
        <v>0</v>
      </c>
      <c r="T705" s="344"/>
      <c r="U705" s="383">
        <f>ROUND(S705*$C705*S698,0)</f>
        <v>0</v>
      </c>
      <c r="V705" s="285"/>
      <c r="W705" s="286"/>
      <c r="X705" s="286"/>
      <c r="Y705" s="286"/>
      <c r="Z705" s="285"/>
      <c r="AA705" s="285"/>
      <c r="AB705" s="285"/>
      <c r="AC705" s="285"/>
      <c r="AD705" s="285"/>
      <c r="AE705" s="285"/>
      <c r="AF705" s="285"/>
      <c r="AG705" s="285"/>
      <c r="AH705" s="285"/>
      <c r="AI705" s="285"/>
      <c r="AJ705" s="285"/>
      <c r="AK705" s="285"/>
      <c r="AL705" s="285"/>
      <c r="AM705" s="285"/>
      <c r="AN705" s="285"/>
      <c r="AO705" s="285"/>
      <c r="AP705" s="285"/>
    </row>
    <row r="706" spans="1:44" hidden="1">
      <c r="A706" s="369" t="s">
        <v>211</v>
      </c>
      <c r="B706" s="337"/>
      <c r="C706" s="368">
        <v>490733.33333333302</v>
      </c>
      <c r="D706" s="412">
        <v>5.7730000000000006</v>
      </c>
      <c r="E706" s="369" t="s">
        <v>144</v>
      </c>
      <c r="F706" s="383">
        <v>-283</v>
      </c>
      <c r="G706" s="412">
        <v>5.9119999999999999</v>
      </c>
      <c r="H706" s="369" t="s">
        <v>144</v>
      </c>
      <c r="I706" s="383">
        <v>-290</v>
      </c>
      <c r="J706" s="383"/>
      <c r="K706" s="412" t="str">
        <f>K693</f>
        <v xml:space="preserve"> </v>
      </c>
      <c r="L706" s="369" t="s">
        <v>144</v>
      </c>
      <c r="M706" s="383" t="e">
        <f>ROUND(K706*$C706/100*K698,0)</f>
        <v>#VALUE!</v>
      </c>
      <c r="N706" s="383"/>
      <c r="O706" s="412" t="e">
        <f>O693</f>
        <v>#REF!</v>
      </c>
      <c r="P706" s="369" t="s">
        <v>144</v>
      </c>
      <c r="Q706" s="383" t="e">
        <f>ROUND(O706*$C706/100*O698,0)</f>
        <v>#REF!</v>
      </c>
      <c r="R706" s="383"/>
      <c r="S706" s="412" t="e">
        <f>S693</f>
        <v>#REF!</v>
      </c>
      <c r="T706" s="369" t="s">
        <v>144</v>
      </c>
      <c r="U706" s="383" t="e">
        <f>ROUND(S706*$C706/100*S698,0)</f>
        <v>#REF!</v>
      </c>
      <c r="V706" s="285"/>
      <c r="W706" s="286"/>
      <c r="X706" s="286"/>
      <c r="Y706" s="286"/>
      <c r="Z706" s="285"/>
      <c r="AA706" s="285"/>
      <c r="AB706" s="285"/>
      <c r="AC706" s="285"/>
      <c r="AD706" s="285"/>
      <c r="AE706" s="285"/>
      <c r="AF706" s="285"/>
      <c r="AG706" s="285"/>
      <c r="AH706" s="285"/>
      <c r="AI706" s="285"/>
      <c r="AJ706" s="285"/>
      <c r="AK706" s="285"/>
      <c r="AL706" s="285"/>
      <c r="AM706" s="285"/>
      <c r="AN706" s="285"/>
      <c r="AO706" s="285"/>
      <c r="AP706" s="285"/>
    </row>
    <row r="707" spans="1:44" hidden="1">
      <c r="A707" s="369" t="s">
        <v>178</v>
      </c>
      <c r="B707" s="337"/>
      <c r="C707" s="368">
        <v>21066.666666666977</v>
      </c>
      <c r="D707" s="412">
        <v>5.2879999999999994</v>
      </c>
      <c r="E707" s="369" t="s">
        <v>144</v>
      </c>
      <c r="F707" s="383">
        <v>-11</v>
      </c>
      <c r="G707" s="412">
        <v>5.41</v>
      </c>
      <c r="H707" s="369" t="s">
        <v>144</v>
      </c>
      <c r="I707" s="383">
        <v>-11</v>
      </c>
      <c r="J707" s="383"/>
      <c r="K707" s="412" t="str">
        <f>K694</f>
        <v xml:space="preserve"> </v>
      </c>
      <c r="L707" s="369" t="s">
        <v>144</v>
      </c>
      <c r="M707" s="383" t="e">
        <f>ROUND(K707*$C707/100*K698,0)</f>
        <v>#VALUE!</v>
      </c>
      <c r="N707" s="383"/>
      <c r="O707" s="412" t="e">
        <f>O694</f>
        <v>#REF!</v>
      </c>
      <c r="P707" s="369" t="s">
        <v>144</v>
      </c>
      <c r="Q707" s="383" t="e">
        <f>ROUND(O707*$C707/100*O698,0)</f>
        <v>#REF!</v>
      </c>
      <c r="R707" s="383"/>
      <c r="S707" s="412" t="e">
        <f>S694</f>
        <v>#REF!</v>
      </c>
      <c r="T707" s="369" t="s">
        <v>144</v>
      </c>
      <c r="U707" s="383" t="e">
        <f>ROUND(S707*$C707/100*S698,0)</f>
        <v>#REF!</v>
      </c>
      <c r="V707" s="285"/>
      <c r="W707" s="286"/>
      <c r="X707" s="286"/>
      <c r="Y707" s="286"/>
      <c r="Z707" s="285"/>
      <c r="AA707" s="285"/>
      <c r="AB707" s="285"/>
      <c r="AC707" s="285"/>
      <c r="AD707" s="285"/>
      <c r="AE707" s="285"/>
      <c r="AF707" s="285"/>
      <c r="AG707" s="285"/>
      <c r="AH707" s="285"/>
      <c r="AI707" s="285"/>
      <c r="AJ707" s="285"/>
      <c r="AK707" s="285"/>
      <c r="AL707" s="285"/>
      <c r="AM707" s="285"/>
      <c r="AN707" s="285"/>
      <c r="AO707" s="285"/>
      <c r="AP707" s="285"/>
    </row>
    <row r="708" spans="1:44" hidden="1">
      <c r="A708" s="369" t="s">
        <v>179</v>
      </c>
      <c r="B708" s="337"/>
      <c r="C708" s="368">
        <v>955.13333333333298</v>
      </c>
      <c r="D708" s="414">
        <v>57</v>
      </c>
      <c r="E708" s="369" t="s">
        <v>144</v>
      </c>
      <c r="F708" s="383">
        <v>-5</v>
      </c>
      <c r="G708" s="414">
        <v>58</v>
      </c>
      <c r="H708" s="369" t="s">
        <v>144</v>
      </c>
      <c r="I708" s="383">
        <v>-6</v>
      </c>
      <c r="J708" s="383"/>
      <c r="K708" s="414" t="str">
        <f>K695</f>
        <v xml:space="preserve"> </v>
      </c>
      <c r="L708" s="369" t="s">
        <v>144</v>
      </c>
      <c r="M708" s="383" t="e">
        <f>ROUND(K708*$C708/100*K698,0)</f>
        <v>#VALUE!</v>
      </c>
      <c r="N708" s="383"/>
      <c r="O708" s="414" t="e">
        <f>O695</f>
        <v>#DIV/0!</v>
      </c>
      <c r="P708" s="369" t="s">
        <v>144</v>
      </c>
      <c r="Q708" s="383" t="e">
        <f>ROUND(O708*$C708/100*O698,0)</f>
        <v>#DIV/0!</v>
      </c>
      <c r="R708" s="383"/>
      <c r="S708" s="414" t="e">
        <f>S695</f>
        <v>#DIV/0!</v>
      </c>
      <c r="T708" s="369" t="s">
        <v>144</v>
      </c>
      <c r="U708" s="383" t="e">
        <f>ROUND(S708*$C708/100*S698,0)</f>
        <v>#DIV/0!</v>
      </c>
      <c r="V708" s="285"/>
      <c r="W708" s="286"/>
      <c r="X708" s="286"/>
      <c r="Y708" s="286"/>
      <c r="Z708" s="285"/>
      <c r="AA708" s="285"/>
      <c r="AB708" s="285"/>
      <c r="AC708" s="285"/>
      <c r="AD708" s="285"/>
      <c r="AE708" s="285"/>
      <c r="AF708" s="285"/>
      <c r="AG708" s="285"/>
      <c r="AH708" s="285"/>
      <c r="AI708" s="285"/>
      <c r="AJ708" s="285"/>
      <c r="AK708" s="285"/>
      <c r="AL708" s="285"/>
      <c r="AM708" s="285"/>
      <c r="AN708" s="285"/>
      <c r="AO708" s="285"/>
      <c r="AP708" s="285"/>
    </row>
    <row r="709" spans="1:44" hidden="1">
      <c r="A709" s="369" t="s">
        <v>228</v>
      </c>
      <c r="B709" s="337"/>
      <c r="C709" s="368">
        <v>16.2</v>
      </c>
      <c r="D709" s="348">
        <v>60</v>
      </c>
      <c r="E709" s="337"/>
      <c r="F709" s="383">
        <v>972</v>
      </c>
      <c r="G709" s="348">
        <v>60</v>
      </c>
      <c r="H709" s="337"/>
      <c r="I709" s="383">
        <v>972</v>
      </c>
      <c r="J709" s="383"/>
      <c r="K709" s="348" t="str">
        <f>$K$631</f>
        <v xml:space="preserve"> </v>
      </c>
      <c r="L709" s="337"/>
      <c r="M709" s="383" t="e">
        <f>ROUND(K709*$C709,0)</f>
        <v>#VALUE!</v>
      </c>
      <c r="N709" s="383"/>
      <c r="O709" s="348" t="e">
        <f>$O$631</f>
        <v>#DIV/0!</v>
      </c>
      <c r="P709" s="337"/>
      <c r="Q709" s="383" t="e">
        <f>ROUND(O709*$C709,0)</f>
        <v>#DIV/0!</v>
      </c>
      <c r="R709" s="383"/>
      <c r="S709" s="348" t="e">
        <f>$S$631</f>
        <v>#DIV/0!</v>
      </c>
      <c r="T709" s="337"/>
      <c r="U709" s="383" t="e">
        <f>ROUND(S709*$C709,0)</f>
        <v>#DIV/0!</v>
      </c>
      <c r="V709" s="285"/>
      <c r="W709" s="286"/>
      <c r="X709" s="286"/>
      <c r="Y709" s="286"/>
      <c r="Z709" s="285"/>
      <c r="AA709" s="285"/>
      <c r="AB709" s="285"/>
      <c r="AC709" s="285"/>
      <c r="AD709" s="285"/>
      <c r="AE709" s="285"/>
      <c r="AF709" s="285"/>
      <c r="AG709" s="285"/>
      <c r="AH709" s="285"/>
      <c r="AI709" s="285"/>
      <c r="AJ709" s="285"/>
      <c r="AK709" s="285"/>
      <c r="AL709" s="285"/>
      <c r="AM709" s="285"/>
      <c r="AN709" s="285"/>
      <c r="AO709" s="285"/>
      <c r="AP709" s="285"/>
    </row>
    <row r="710" spans="1:44" hidden="1">
      <c r="A710" s="369" t="s">
        <v>229</v>
      </c>
      <c r="B710" s="337"/>
      <c r="C710" s="368">
        <v>2032</v>
      </c>
      <c r="D710" s="387">
        <v>-30</v>
      </c>
      <c r="E710" s="383" t="s">
        <v>144</v>
      </c>
      <c r="F710" s="383">
        <v>-610</v>
      </c>
      <c r="G710" s="387">
        <v>-30</v>
      </c>
      <c r="H710" s="383" t="s">
        <v>144</v>
      </c>
      <c r="I710" s="383">
        <v>-610</v>
      </c>
      <c r="J710" s="383"/>
      <c r="K710" s="387">
        <f>$K$632</f>
        <v>-30</v>
      </c>
      <c r="L710" s="383" t="s">
        <v>144</v>
      </c>
      <c r="M710" s="383">
        <f>ROUND(K710*$C710/100,0)</f>
        <v>-610</v>
      </c>
      <c r="N710" s="383"/>
      <c r="O710" s="387" t="str">
        <f>$O$632</f>
        <v xml:space="preserve"> </v>
      </c>
      <c r="P710" s="383" t="s">
        <v>144</v>
      </c>
      <c r="Q710" s="383" t="e">
        <f>ROUND(O710*$C710/100,0)</f>
        <v>#VALUE!</v>
      </c>
      <c r="R710" s="383"/>
      <c r="S710" s="387">
        <f>$S$632</f>
        <v>0</v>
      </c>
      <c r="T710" s="383" t="s">
        <v>144</v>
      </c>
      <c r="U710" s="383">
        <f>ROUND(S710*$C710/100,0)</f>
        <v>0</v>
      </c>
      <c r="V710" s="285"/>
      <c r="W710" s="286"/>
      <c r="X710" s="286"/>
      <c r="Y710" s="286"/>
      <c r="Z710" s="285"/>
      <c r="AA710" s="285"/>
      <c r="AB710" s="285"/>
      <c r="AC710" s="285"/>
      <c r="AD710" s="285"/>
      <c r="AE710" s="285"/>
      <c r="AF710" s="285"/>
      <c r="AG710" s="285"/>
      <c r="AH710" s="285"/>
      <c r="AI710" s="285"/>
      <c r="AJ710" s="285"/>
      <c r="AK710" s="285"/>
      <c r="AL710" s="285"/>
      <c r="AM710" s="285"/>
      <c r="AN710" s="285"/>
      <c r="AO710" s="285"/>
      <c r="AP710" s="285"/>
    </row>
    <row r="711" spans="1:44" s="120" customFormat="1" hidden="1">
      <c r="A711" s="119" t="s">
        <v>213</v>
      </c>
      <c r="C711" s="121">
        <v>490733.33333333302</v>
      </c>
      <c r="D711" s="118">
        <v>0</v>
      </c>
      <c r="E711" s="122"/>
      <c r="F711" s="123"/>
      <c r="G711" s="314">
        <v>0</v>
      </c>
      <c r="H711" s="408" t="s">
        <v>144</v>
      </c>
      <c r="I711" s="408">
        <v>0</v>
      </c>
      <c r="J711" s="408"/>
      <c r="K711" s="314" t="str">
        <f>K696</f>
        <v xml:space="preserve"> </v>
      </c>
      <c r="L711" s="408" t="s">
        <v>144</v>
      </c>
      <c r="M711" s="408" t="e">
        <f>ROUND(K711*$C711/100*K698,0)</f>
        <v>#VALUE!</v>
      </c>
      <c r="N711" s="408"/>
      <c r="O711" s="314" t="str">
        <f>O696</f>
        <v xml:space="preserve"> </v>
      </c>
      <c r="P711" s="408" t="s">
        <v>144</v>
      </c>
      <c r="Q711" s="408" t="e">
        <f>ROUND(O711*$C711/100*O698,0)</f>
        <v>#VALUE!</v>
      </c>
      <c r="R711" s="408"/>
      <c r="S711" s="314">
        <f>S696</f>
        <v>0</v>
      </c>
      <c r="T711" s="408" t="s">
        <v>144</v>
      </c>
      <c r="U711" s="408">
        <f>ROUND(S711*$C711/100*S698,0)</f>
        <v>0</v>
      </c>
      <c r="V711" s="122"/>
      <c r="W711" s="311"/>
      <c r="X711" s="122"/>
      <c r="Y711" s="122"/>
      <c r="Z711" s="317"/>
      <c r="AA711" s="318"/>
      <c r="AF711" s="122"/>
      <c r="AG711" s="122"/>
      <c r="AH711" s="122"/>
      <c r="AI711" s="122"/>
      <c r="AJ711" s="122"/>
      <c r="AK711" s="122"/>
      <c r="AL711" s="122"/>
      <c r="AM711" s="122"/>
      <c r="AN711" s="122"/>
      <c r="AO711" s="122"/>
      <c r="AP711" s="122"/>
      <c r="AR711" s="124"/>
    </row>
    <row r="712" spans="1:44" s="120" customFormat="1" hidden="1">
      <c r="A712" s="119" t="s">
        <v>214</v>
      </c>
      <c r="C712" s="121">
        <v>21066.666666666977</v>
      </c>
      <c r="D712" s="118">
        <v>0</v>
      </c>
      <c r="E712" s="122"/>
      <c r="F712" s="123"/>
      <c r="G712" s="314">
        <v>0</v>
      </c>
      <c r="H712" s="408" t="s">
        <v>144</v>
      </c>
      <c r="I712" s="408">
        <v>0</v>
      </c>
      <c r="J712" s="408"/>
      <c r="K712" s="314" t="str">
        <f>K697</f>
        <v xml:space="preserve"> </v>
      </c>
      <c r="L712" s="408" t="s">
        <v>144</v>
      </c>
      <c r="M712" s="408" t="e">
        <f>ROUND(K712*$C712/100*K698,0)</f>
        <v>#VALUE!</v>
      </c>
      <c r="N712" s="408"/>
      <c r="O712" s="314" t="str">
        <f>O697</f>
        <v xml:space="preserve"> </v>
      </c>
      <c r="P712" s="408" t="s">
        <v>144</v>
      </c>
      <c r="Q712" s="408" t="e">
        <f>ROUND(O712*$C712/100*O698,0)</f>
        <v>#VALUE!</v>
      </c>
      <c r="R712" s="408"/>
      <c r="S712" s="314">
        <f>S697</f>
        <v>0</v>
      </c>
      <c r="T712" s="408" t="s">
        <v>144</v>
      </c>
      <c r="U712" s="408">
        <f>ROUND(S712*$C712/100*S698,0)</f>
        <v>0</v>
      </c>
      <c r="V712" s="122"/>
      <c r="W712" s="311"/>
      <c r="X712" s="122"/>
      <c r="Y712" s="122"/>
      <c r="Z712" s="317"/>
      <c r="AA712" s="318"/>
      <c r="AF712" s="122"/>
      <c r="AG712" s="122"/>
      <c r="AH712" s="122"/>
      <c r="AI712" s="122"/>
      <c r="AJ712" s="122"/>
      <c r="AK712" s="122"/>
      <c r="AL712" s="122"/>
      <c r="AM712" s="122"/>
      <c r="AN712" s="122"/>
      <c r="AO712" s="122"/>
      <c r="AP712" s="122"/>
      <c r="AR712" s="124"/>
    </row>
    <row r="713" spans="1:44" hidden="1">
      <c r="A713" s="337" t="s">
        <v>157</v>
      </c>
      <c r="B713" s="337"/>
      <c r="C713" s="368">
        <v>105202572</v>
      </c>
      <c r="D713" s="375"/>
      <c r="E713" s="337"/>
      <c r="F713" s="305">
        <v>8566587</v>
      </c>
      <c r="G713" s="375"/>
      <c r="H713" s="337"/>
      <c r="I713" s="305">
        <v>8769351</v>
      </c>
      <c r="J713" s="305"/>
      <c r="K713" s="375"/>
      <c r="L713" s="337"/>
      <c r="M713" s="305" t="e">
        <f>SUM(M683:M712)</f>
        <v>#REF!</v>
      </c>
      <c r="N713" s="305"/>
      <c r="O713" s="375"/>
      <c r="P713" s="337"/>
      <c r="Q713" s="305" t="e">
        <f>SUM(Q683:Q712)</f>
        <v>#VALUE!</v>
      </c>
      <c r="R713" s="305"/>
      <c r="S713" s="375"/>
      <c r="T713" s="337"/>
      <c r="U713" s="305" t="e">
        <f>SUM(U683:U712)</f>
        <v>#VALUE!</v>
      </c>
      <c r="V713" s="285"/>
      <c r="W713" s="286"/>
      <c r="X713" s="286"/>
      <c r="Y713" s="286"/>
      <c r="Z713" s="285"/>
      <c r="AA713" s="285"/>
      <c r="AB713" s="285"/>
      <c r="AC713" s="285"/>
      <c r="AD713" s="285"/>
      <c r="AE713" s="285"/>
      <c r="AF713" s="285"/>
      <c r="AG713" s="285"/>
      <c r="AH713" s="285"/>
      <c r="AI713" s="285"/>
      <c r="AJ713" s="285"/>
      <c r="AK713" s="285"/>
      <c r="AL713" s="285"/>
      <c r="AM713" s="285"/>
      <c r="AN713" s="285"/>
      <c r="AO713" s="285"/>
      <c r="AP713" s="285"/>
    </row>
    <row r="714" spans="1:44" hidden="1">
      <c r="A714" s="337" t="s">
        <v>128</v>
      </c>
      <c r="B714" s="337"/>
      <c r="C714" s="401">
        <v>327096.30737224856</v>
      </c>
      <c r="D714" s="325"/>
      <c r="E714" s="325"/>
      <c r="F714" s="323">
        <v>26533.50156434354</v>
      </c>
      <c r="G714" s="325"/>
      <c r="H714" s="325"/>
      <c r="I714" s="323">
        <v>26533.50156434354</v>
      </c>
      <c r="J714" s="324"/>
      <c r="K714" s="325"/>
      <c r="L714" s="325"/>
      <c r="M714" s="323" t="e">
        <f>M636/I636*I714</f>
        <v>#DIV/0!</v>
      </c>
      <c r="N714" s="324"/>
      <c r="O714" s="325"/>
      <c r="P714" s="325"/>
      <c r="Q714" s="323" t="e">
        <f>Q636/I636*I714</f>
        <v>#DIV/0!</v>
      </c>
      <c r="R714" s="324"/>
      <c r="S714" s="325"/>
      <c r="T714" s="325"/>
      <c r="U714" s="323" t="e">
        <f>U636/I636*I714</f>
        <v>#DIV/0!</v>
      </c>
      <c r="V714" s="341"/>
      <c r="W714" s="141"/>
      <c r="X714" s="286"/>
      <c r="Y714" s="286"/>
      <c r="Z714" s="285"/>
      <c r="AA714" s="285"/>
      <c r="AB714" s="285"/>
      <c r="AC714" s="285"/>
      <c r="AD714" s="285"/>
      <c r="AE714" s="285"/>
      <c r="AF714" s="285"/>
      <c r="AG714" s="285"/>
      <c r="AH714" s="285"/>
      <c r="AI714" s="285"/>
      <c r="AJ714" s="285"/>
      <c r="AK714" s="285"/>
      <c r="AL714" s="285"/>
      <c r="AM714" s="285"/>
      <c r="AN714" s="285"/>
      <c r="AO714" s="285"/>
      <c r="AP714" s="285"/>
    </row>
    <row r="715" spans="1:44" ht="16.5" hidden="1" thickBot="1">
      <c r="A715" s="337" t="s">
        <v>158</v>
      </c>
      <c r="B715" s="337"/>
      <c r="C715" s="417">
        <v>105529668.30737224</v>
      </c>
      <c r="D715" s="399"/>
      <c r="E715" s="393"/>
      <c r="F715" s="394">
        <v>8593120.5015643444</v>
      </c>
      <c r="G715" s="399"/>
      <c r="H715" s="393"/>
      <c r="I715" s="394">
        <v>8795884.5015643444</v>
      </c>
      <c r="J715" s="370"/>
      <c r="K715" s="399"/>
      <c r="L715" s="393"/>
      <c r="M715" s="394" t="e">
        <f>M713+M714</f>
        <v>#REF!</v>
      </c>
      <c r="N715" s="394"/>
      <c r="O715" s="399"/>
      <c r="P715" s="393"/>
      <c r="Q715" s="394" t="e">
        <f>Q713+Q714</f>
        <v>#VALUE!</v>
      </c>
      <c r="R715" s="394"/>
      <c r="S715" s="399"/>
      <c r="T715" s="393"/>
      <c r="U715" s="394" t="e">
        <f>U713+U714</f>
        <v>#VALUE!</v>
      </c>
      <c r="V715" s="342"/>
      <c r="W715" s="343"/>
      <c r="X715" s="286"/>
      <c r="Y715" s="286"/>
      <c r="Z715" s="285"/>
      <c r="AA715" s="285"/>
      <c r="AB715" s="285"/>
      <c r="AC715" s="285"/>
      <c r="AD715" s="285"/>
      <c r="AE715" s="285"/>
      <c r="AF715" s="285"/>
      <c r="AG715" s="285"/>
      <c r="AH715" s="285"/>
      <c r="AI715" s="285"/>
      <c r="AJ715" s="285"/>
      <c r="AK715" s="285"/>
      <c r="AL715" s="285"/>
      <c r="AM715" s="285"/>
      <c r="AN715" s="285"/>
      <c r="AO715" s="285"/>
      <c r="AP715" s="285"/>
    </row>
    <row r="716" spans="1:44" hidden="1">
      <c r="A716" s="354"/>
      <c r="B716" s="432"/>
      <c r="C716" s="354"/>
      <c r="D716" s="337"/>
      <c r="E716" s="354"/>
      <c r="F716" s="433"/>
      <c r="G716" s="354"/>
      <c r="H716" s="354"/>
      <c r="I716" s="354"/>
      <c r="J716" s="354"/>
      <c r="K716" s="354"/>
      <c r="L716" s="354"/>
      <c r="M716" s="354"/>
      <c r="N716" s="354"/>
      <c r="O716" s="354"/>
      <c r="P716" s="354"/>
      <c r="Q716" s="354"/>
      <c r="R716" s="354"/>
      <c r="S716" s="354"/>
      <c r="T716" s="354"/>
      <c r="U716" s="354"/>
      <c r="V716" s="285"/>
      <c r="W716" s="286"/>
      <c r="X716" s="286"/>
      <c r="Y716" s="286"/>
      <c r="Z716" s="285"/>
      <c r="AA716" s="285"/>
      <c r="AB716" s="285"/>
      <c r="AC716" s="285"/>
      <c r="AD716" s="285"/>
      <c r="AE716" s="285"/>
      <c r="AF716" s="285"/>
      <c r="AG716" s="285"/>
      <c r="AH716" s="285"/>
      <c r="AI716" s="285"/>
      <c r="AJ716" s="285"/>
      <c r="AK716" s="285"/>
      <c r="AL716" s="285"/>
      <c r="AM716" s="285"/>
      <c r="AN716" s="285"/>
      <c r="AO716" s="285"/>
      <c r="AP716" s="285"/>
    </row>
    <row r="717" spans="1:44" hidden="1">
      <c r="A717" s="344" t="s">
        <v>232</v>
      </c>
      <c r="B717" s="337"/>
      <c r="C717" s="345"/>
      <c r="D717" s="386"/>
      <c r="E717" s="337"/>
      <c r="F717" s="305"/>
      <c r="G717" s="386"/>
      <c r="H717" s="337"/>
      <c r="I717" s="305"/>
      <c r="J717" s="305"/>
      <c r="K717" s="386"/>
      <c r="L717" s="337"/>
      <c r="M717" s="305"/>
      <c r="N717" s="305"/>
      <c r="O717" s="386"/>
      <c r="P717" s="337"/>
      <c r="Q717" s="305"/>
      <c r="R717" s="305"/>
      <c r="S717" s="386"/>
      <c r="T717" s="337"/>
      <c r="U717" s="305"/>
      <c r="V717" s="285"/>
      <c r="W717" s="286"/>
      <c r="X717" s="286"/>
      <c r="Y717" s="286"/>
      <c r="Z717" s="285"/>
      <c r="AA717" s="285"/>
      <c r="AB717" s="285"/>
      <c r="AC717" s="285"/>
      <c r="AD717" s="285"/>
      <c r="AE717" s="285"/>
      <c r="AF717" s="285"/>
      <c r="AG717" s="285"/>
      <c r="AH717" s="285"/>
      <c r="AI717" s="285"/>
      <c r="AJ717" s="285"/>
      <c r="AK717" s="285"/>
      <c r="AL717" s="285"/>
      <c r="AM717" s="285"/>
      <c r="AN717" s="285"/>
      <c r="AO717" s="285"/>
      <c r="AP717" s="285"/>
    </row>
    <row r="718" spans="1:44" hidden="1">
      <c r="A718" s="325" t="s">
        <v>234</v>
      </c>
      <c r="B718" s="337"/>
      <c r="C718" s="345"/>
      <c r="D718" s="386"/>
      <c r="E718" s="337"/>
      <c r="F718" s="305"/>
      <c r="G718" s="386"/>
      <c r="H718" s="337"/>
      <c r="I718" s="305"/>
      <c r="J718" s="305"/>
      <c r="K718" s="386"/>
      <c r="L718" s="337"/>
      <c r="M718" s="305"/>
      <c r="N718" s="305"/>
      <c r="O718" s="386"/>
      <c r="P718" s="337"/>
      <c r="Q718" s="305"/>
      <c r="R718" s="305"/>
      <c r="S718" s="386"/>
      <c r="T718" s="337"/>
      <c r="U718" s="305"/>
      <c r="V718" s="285"/>
      <c r="W718" s="286"/>
      <c r="X718" s="286"/>
      <c r="Y718" s="286"/>
      <c r="Z718" s="285"/>
      <c r="AA718" s="285"/>
      <c r="AB718" s="285"/>
      <c r="AC718" s="285"/>
      <c r="AD718" s="285"/>
      <c r="AE718" s="285"/>
      <c r="AF718" s="285"/>
      <c r="AG718" s="285"/>
      <c r="AH718" s="285"/>
      <c r="AI718" s="285"/>
      <c r="AJ718" s="285"/>
      <c r="AK718" s="285"/>
      <c r="AL718" s="285"/>
      <c r="AM718" s="285"/>
      <c r="AN718" s="285"/>
      <c r="AO718" s="285"/>
      <c r="AP718" s="285"/>
    </row>
    <row r="719" spans="1:44" hidden="1">
      <c r="A719" s="369"/>
      <c r="B719" s="337"/>
      <c r="C719" s="345"/>
      <c r="D719" s="386"/>
      <c r="E719" s="337"/>
      <c r="F719" s="400"/>
      <c r="G719" s="386"/>
      <c r="H719" s="337"/>
      <c r="I719" s="434"/>
      <c r="J719" s="434"/>
      <c r="K719" s="386"/>
      <c r="L719" s="337"/>
      <c r="M719" s="434"/>
      <c r="N719" s="434"/>
      <c r="O719" s="386"/>
      <c r="P719" s="337"/>
      <c r="Q719" s="434"/>
      <c r="R719" s="434"/>
      <c r="S719" s="386"/>
      <c r="T719" s="337"/>
      <c r="U719" s="434"/>
      <c r="V719" s="285"/>
      <c r="W719" s="286"/>
      <c r="X719" s="286"/>
      <c r="Y719" s="286"/>
      <c r="Z719" s="285"/>
      <c r="AA719" s="285"/>
      <c r="AB719" s="285"/>
      <c r="AC719" s="285"/>
      <c r="AD719" s="285"/>
      <c r="AE719" s="285"/>
      <c r="AF719" s="285"/>
      <c r="AG719" s="285"/>
      <c r="AH719" s="285"/>
      <c r="AI719" s="285"/>
      <c r="AJ719" s="285"/>
      <c r="AK719" s="285"/>
      <c r="AL719" s="285"/>
      <c r="AM719" s="285"/>
      <c r="AN719" s="285"/>
      <c r="AO719" s="285"/>
      <c r="AP719" s="285"/>
    </row>
    <row r="720" spans="1:44" hidden="1">
      <c r="A720" s="325" t="s">
        <v>235</v>
      </c>
      <c r="B720" s="337"/>
      <c r="C720" s="368"/>
      <c r="D720" s="305" t="s">
        <v>10</v>
      </c>
      <c r="E720" s="337"/>
      <c r="F720" s="337"/>
      <c r="G720" s="305" t="s">
        <v>10</v>
      </c>
      <c r="H720" s="337"/>
      <c r="I720" s="337"/>
      <c r="J720" s="337"/>
      <c r="K720" s="305" t="s">
        <v>10</v>
      </c>
      <c r="L720" s="337"/>
      <c r="M720" s="337"/>
      <c r="N720" s="337"/>
      <c r="O720" s="305" t="s">
        <v>10</v>
      </c>
      <c r="P720" s="337"/>
      <c r="Q720" s="337"/>
      <c r="R720" s="337"/>
      <c r="S720" s="305" t="s">
        <v>10</v>
      </c>
      <c r="T720" s="337"/>
      <c r="U720" s="337"/>
      <c r="V720" s="285"/>
      <c r="W720" s="286"/>
      <c r="X720" s="285"/>
      <c r="Y720" s="285"/>
      <c r="Z720" s="285"/>
      <c r="AA720" s="285"/>
      <c r="AB720" s="285"/>
      <c r="AC720" s="285"/>
      <c r="AD720" s="285"/>
      <c r="AE720" s="285"/>
      <c r="AF720" s="285"/>
      <c r="AJ720" s="285"/>
      <c r="AK720" s="285"/>
      <c r="AL720" s="285"/>
      <c r="AM720" s="285"/>
      <c r="AN720" s="285"/>
      <c r="AO720" s="285"/>
      <c r="AP720" s="285"/>
    </row>
    <row r="721" spans="1:42" hidden="1">
      <c r="A721" s="325" t="s">
        <v>236</v>
      </c>
      <c r="B721" s="337"/>
      <c r="C721" s="368">
        <v>1019.8115973941144</v>
      </c>
      <c r="D721" s="386">
        <v>0</v>
      </c>
      <c r="E721" s="404"/>
      <c r="F721" s="383">
        <v>0</v>
      </c>
      <c r="G721" s="386">
        <v>0</v>
      </c>
      <c r="H721" s="404"/>
      <c r="I721" s="383">
        <v>0</v>
      </c>
      <c r="J721" s="383"/>
      <c r="K721" s="386">
        <v>0</v>
      </c>
      <c r="L721" s="404"/>
      <c r="M721" s="383">
        <v>0</v>
      </c>
      <c r="N721" s="383"/>
      <c r="O721" s="386" t="s">
        <v>10</v>
      </c>
      <c r="P721" s="404"/>
      <c r="Q721" s="383">
        <v>0</v>
      </c>
      <c r="R721" s="383"/>
      <c r="S721" s="386" t="s">
        <v>10</v>
      </c>
      <c r="T721" s="404"/>
      <c r="U721" s="383">
        <v>0</v>
      </c>
      <c r="V721" s="285"/>
      <c r="W721" s="286"/>
      <c r="X721" s="332"/>
      <c r="Y721" s="332"/>
      <c r="Z721" s="285"/>
      <c r="AK721" s="285"/>
      <c r="AL721" s="285"/>
      <c r="AM721" s="285"/>
      <c r="AN721" s="285"/>
      <c r="AO721" s="285"/>
      <c r="AP721" s="285"/>
    </row>
    <row r="722" spans="1:42" hidden="1">
      <c r="A722" s="325" t="s">
        <v>237</v>
      </c>
      <c r="B722" s="337"/>
      <c r="C722" s="368"/>
      <c r="D722" s="386"/>
      <c r="E722" s="404"/>
      <c r="F722" s="383"/>
      <c r="G722" s="386"/>
      <c r="H722" s="404"/>
      <c r="I722" s="383"/>
      <c r="J722" s="383"/>
      <c r="K722" s="386"/>
      <c r="L722" s="404"/>
      <c r="M722" s="383"/>
      <c r="N722" s="383"/>
      <c r="O722" s="386"/>
      <c r="P722" s="404"/>
      <c r="Q722" s="383"/>
      <c r="R722" s="383"/>
      <c r="S722" s="386"/>
      <c r="T722" s="404"/>
      <c r="U722" s="383"/>
      <c r="V722" s="285"/>
      <c r="W722" s="286"/>
      <c r="X722" s="286"/>
      <c r="Y722" s="286"/>
      <c r="Z722" s="285"/>
      <c r="AA722" s="309"/>
      <c r="AB722" s="274"/>
      <c r="AC722" s="309"/>
      <c r="AD722" s="274"/>
      <c r="AE722" s="309"/>
      <c r="AF722" s="309"/>
      <c r="AG722" s="163"/>
      <c r="AK722" s="285"/>
      <c r="AL722" s="285"/>
      <c r="AM722" s="285"/>
      <c r="AN722" s="285"/>
      <c r="AO722" s="285"/>
      <c r="AP722" s="285"/>
    </row>
    <row r="723" spans="1:42" hidden="1">
      <c r="A723" s="325" t="s">
        <v>238</v>
      </c>
      <c r="B723" s="337"/>
      <c r="C723" s="368">
        <v>3760.393248727928</v>
      </c>
      <c r="D723" s="386">
        <v>0</v>
      </c>
      <c r="E723" s="404"/>
      <c r="F723" s="383">
        <v>0</v>
      </c>
      <c r="G723" s="386">
        <v>0</v>
      </c>
      <c r="H723" s="404"/>
      <c r="I723" s="383">
        <v>0</v>
      </c>
      <c r="J723" s="383"/>
      <c r="K723" s="386">
        <v>0</v>
      </c>
      <c r="L723" s="404"/>
      <c r="M723" s="383">
        <v>0</v>
      </c>
      <c r="N723" s="383"/>
      <c r="O723" s="386" t="s">
        <v>10</v>
      </c>
      <c r="P723" s="404"/>
      <c r="Q723" s="383">
        <v>0</v>
      </c>
      <c r="R723" s="383"/>
      <c r="S723" s="386" t="s">
        <v>10</v>
      </c>
      <c r="T723" s="404"/>
      <c r="U723" s="383">
        <v>0</v>
      </c>
      <c r="V723" s="346"/>
      <c r="W723" s="286"/>
      <c r="X723" s="326"/>
      <c r="Y723" s="326"/>
      <c r="Z723" s="285"/>
      <c r="AA723" s="309"/>
      <c r="AB723" s="274"/>
      <c r="AC723" s="309"/>
      <c r="AD723" s="274"/>
      <c r="AE723" s="309"/>
      <c r="AF723" s="309"/>
      <c r="AG723" s="163"/>
      <c r="AK723" s="285"/>
      <c r="AL723" s="285"/>
      <c r="AM723" s="285"/>
      <c r="AN723" s="285"/>
      <c r="AO723" s="285"/>
      <c r="AP723" s="285"/>
    </row>
    <row r="724" spans="1:42" hidden="1">
      <c r="A724" s="325" t="s">
        <v>239</v>
      </c>
      <c r="B724" s="337"/>
      <c r="C724" s="368">
        <v>431.38877405282796</v>
      </c>
      <c r="D724" s="386">
        <v>370</v>
      </c>
      <c r="E724" s="404"/>
      <c r="F724" s="383">
        <v>159614</v>
      </c>
      <c r="G724" s="386">
        <v>379</v>
      </c>
      <c r="H724" s="404"/>
      <c r="I724" s="383">
        <v>163496</v>
      </c>
      <c r="J724" s="383"/>
      <c r="K724" s="386">
        <v>370</v>
      </c>
      <c r="L724" s="404"/>
      <c r="M724" s="383">
        <v>159614</v>
      </c>
      <c r="N724" s="383"/>
      <c r="O724" s="386" t="s">
        <v>10</v>
      </c>
      <c r="P724" s="404"/>
      <c r="Q724" s="383">
        <v>0</v>
      </c>
      <c r="R724" s="383"/>
      <c r="S724" s="386" t="s">
        <v>10</v>
      </c>
      <c r="T724" s="404"/>
      <c r="U724" s="383">
        <v>0</v>
      </c>
      <c r="V724" s="286"/>
      <c r="W724" s="286"/>
      <c r="X724" s="332"/>
      <c r="Y724" s="332"/>
      <c r="Z724" s="374"/>
      <c r="AA724" s="309"/>
      <c r="AB724" s="435"/>
      <c r="AC724" s="309"/>
      <c r="AD724" s="435"/>
      <c r="AE724" s="309"/>
      <c r="AF724" s="309"/>
      <c r="AG724" s="338"/>
      <c r="AK724" s="285"/>
      <c r="AL724" s="285"/>
      <c r="AM724" s="285"/>
      <c r="AN724" s="285"/>
      <c r="AO724" s="285"/>
      <c r="AP724" s="285"/>
    </row>
    <row r="725" spans="1:42" hidden="1">
      <c r="A725" s="325" t="s">
        <v>240</v>
      </c>
      <c r="B725" s="337"/>
      <c r="C725" s="368">
        <v>13.334244034527019</v>
      </c>
      <c r="D725" s="386">
        <v>1504</v>
      </c>
      <c r="E725" s="404"/>
      <c r="F725" s="383">
        <v>20055</v>
      </c>
      <c r="G725" s="386">
        <v>1539</v>
      </c>
      <c r="H725" s="404"/>
      <c r="I725" s="383">
        <v>20521</v>
      </c>
      <c r="J725" s="383"/>
      <c r="K725" s="386">
        <v>1504</v>
      </c>
      <c r="L725" s="404"/>
      <c r="M725" s="383">
        <v>20055</v>
      </c>
      <c r="N725" s="383"/>
      <c r="O725" s="386" t="s">
        <v>10</v>
      </c>
      <c r="P725" s="404"/>
      <c r="Q725" s="383">
        <v>0</v>
      </c>
      <c r="R725" s="383"/>
      <c r="S725" s="386" t="s">
        <v>10</v>
      </c>
      <c r="T725" s="404"/>
      <c r="U725" s="383">
        <v>0</v>
      </c>
      <c r="V725" s="286"/>
      <c r="W725" s="286"/>
      <c r="X725" s="332"/>
      <c r="Y725" s="332"/>
      <c r="Z725" s="285"/>
      <c r="AA725" s="309"/>
      <c r="AB725" s="309"/>
      <c r="AG725" s="285"/>
      <c r="AJ725" s="285"/>
      <c r="AK725" s="285"/>
      <c r="AL725" s="285"/>
      <c r="AM725" s="285"/>
      <c r="AN725" s="285"/>
      <c r="AO725" s="285"/>
      <c r="AP725" s="285"/>
    </row>
    <row r="726" spans="1:42" hidden="1">
      <c r="A726" s="325" t="s">
        <v>126</v>
      </c>
      <c r="B726" s="337"/>
      <c r="C726" s="368">
        <v>5224.9278642093977</v>
      </c>
      <c r="D726" s="386"/>
      <c r="E726" s="404"/>
      <c r="F726" s="383"/>
      <c r="G726" s="386"/>
      <c r="H726" s="404"/>
      <c r="I726" s="383"/>
      <c r="J726" s="383"/>
      <c r="K726" s="386"/>
      <c r="L726" s="404"/>
      <c r="M726" s="383"/>
      <c r="N726" s="383"/>
      <c r="O726" s="386"/>
      <c r="P726" s="404"/>
      <c r="Q726" s="383"/>
      <c r="R726" s="383"/>
      <c r="S726" s="386"/>
      <c r="T726" s="404"/>
      <c r="U726" s="383"/>
      <c r="V726" s="286"/>
      <c r="W726" s="286"/>
      <c r="X726" s="338"/>
      <c r="Y726" s="338"/>
      <c r="Z726" s="286"/>
      <c r="AG726" s="436"/>
      <c r="AH726" s="436"/>
      <c r="AI726" s="285"/>
      <c r="AJ726" s="285"/>
      <c r="AK726" s="285"/>
      <c r="AL726" s="285"/>
      <c r="AM726" s="285"/>
      <c r="AN726" s="285"/>
      <c r="AO726" s="285"/>
      <c r="AP726" s="285"/>
    </row>
    <row r="727" spans="1:42" hidden="1">
      <c r="A727" s="325" t="s">
        <v>241</v>
      </c>
      <c r="B727" s="337"/>
      <c r="C727" s="368">
        <v>39964.6016666668</v>
      </c>
      <c r="D727" s="386"/>
      <c r="E727" s="404"/>
      <c r="F727" s="383"/>
      <c r="G727" s="386"/>
      <c r="H727" s="404"/>
      <c r="I727" s="383"/>
      <c r="J727" s="383"/>
      <c r="K727" s="386"/>
      <c r="L727" s="404"/>
      <c r="M727" s="383"/>
      <c r="N727" s="383"/>
      <c r="O727" s="386"/>
      <c r="P727" s="404"/>
      <c r="Q727" s="383"/>
      <c r="R727" s="383"/>
      <c r="S727" s="386"/>
      <c r="T727" s="404"/>
      <c r="U727" s="383"/>
      <c r="V727" s="286"/>
      <c r="W727" s="286"/>
      <c r="X727" s="286"/>
      <c r="Y727" s="286"/>
      <c r="Z727" s="286"/>
      <c r="AI727" s="285"/>
      <c r="AJ727" s="285"/>
      <c r="AK727" s="285"/>
      <c r="AL727" s="285"/>
      <c r="AM727" s="285"/>
      <c r="AN727" s="285"/>
      <c r="AO727" s="285"/>
      <c r="AP727" s="285"/>
    </row>
    <row r="728" spans="1:42" hidden="1">
      <c r="A728" s="325" t="s">
        <v>242</v>
      </c>
      <c r="B728" s="337"/>
      <c r="C728" s="368">
        <v>5844</v>
      </c>
      <c r="D728" s="386"/>
      <c r="E728" s="383"/>
      <c r="F728" s="383"/>
      <c r="G728" s="386"/>
      <c r="H728" s="383"/>
      <c r="I728" s="437" t="s">
        <v>10</v>
      </c>
      <c r="J728" s="437"/>
      <c r="K728" s="386"/>
      <c r="L728" s="383"/>
      <c r="M728" s="437" t="s">
        <v>10</v>
      </c>
      <c r="N728" s="437"/>
      <c r="O728" s="386"/>
      <c r="P728" s="383"/>
      <c r="Q728" s="437" t="s">
        <v>10</v>
      </c>
      <c r="R728" s="437"/>
      <c r="S728" s="386"/>
      <c r="T728" s="383"/>
      <c r="U728" s="437" t="s">
        <v>10</v>
      </c>
      <c r="V728" s="286"/>
      <c r="W728" s="286"/>
      <c r="X728" s="338"/>
      <c r="Y728" s="338"/>
      <c r="Z728" s="388"/>
      <c r="AI728" s="285"/>
      <c r="AJ728" s="285"/>
      <c r="AK728" s="285"/>
      <c r="AL728" s="285"/>
      <c r="AM728" s="285"/>
      <c r="AN728" s="285"/>
      <c r="AO728" s="285"/>
      <c r="AP728" s="285"/>
    </row>
    <row r="729" spans="1:42" hidden="1">
      <c r="A729" s="325" t="s">
        <v>243</v>
      </c>
      <c r="B729" s="337"/>
      <c r="C729" s="368"/>
      <c r="D729" s="386"/>
      <c r="E729" s="404"/>
      <c r="F729" s="383"/>
      <c r="G729" s="386"/>
      <c r="H729" s="404"/>
      <c r="I729" s="383"/>
      <c r="J729" s="383"/>
      <c r="K729" s="386"/>
      <c r="L729" s="404"/>
      <c r="M729" s="383"/>
      <c r="N729" s="383"/>
      <c r="O729" s="386"/>
      <c r="P729" s="404"/>
      <c r="Q729" s="383"/>
      <c r="R729" s="383"/>
      <c r="S729" s="386"/>
      <c r="T729" s="404"/>
      <c r="U729" s="383"/>
      <c r="V729" s="286"/>
      <c r="W729" s="286"/>
      <c r="X729" s="338"/>
      <c r="Y729" s="338"/>
      <c r="Z729" s="286"/>
      <c r="AI729" s="285"/>
      <c r="AJ729" s="285"/>
      <c r="AK729" s="285"/>
      <c r="AL729" s="285"/>
      <c r="AM729" s="285"/>
      <c r="AN729" s="285"/>
      <c r="AO729" s="285"/>
      <c r="AP729" s="285"/>
    </row>
    <row r="730" spans="1:42" hidden="1">
      <c r="A730" s="325" t="s">
        <v>244</v>
      </c>
      <c r="B730" s="337"/>
      <c r="C730" s="368">
        <v>3200.9016113138414</v>
      </c>
      <c r="D730" s="386">
        <v>26.02</v>
      </c>
      <c r="E730" s="404"/>
      <c r="F730" s="383">
        <v>83288</v>
      </c>
      <c r="G730" s="386">
        <v>26.63</v>
      </c>
      <c r="H730" s="404"/>
      <c r="I730" s="383">
        <v>85240</v>
      </c>
      <c r="J730" s="383"/>
      <c r="K730" s="386">
        <v>26.02</v>
      </c>
      <c r="L730" s="404"/>
      <c r="M730" s="383">
        <v>83288</v>
      </c>
      <c r="N730" s="383"/>
      <c r="O730" s="386" t="s">
        <v>10</v>
      </c>
      <c r="P730" s="404"/>
      <c r="Q730" s="383">
        <v>0</v>
      </c>
      <c r="R730" s="383"/>
      <c r="S730" s="386" t="s">
        <v>10</v>
      </c>
      <c r="T730" s="404"/>
      <c r="U730" s="383">
        <v>0</v>
      </c>
      <c r="V730" s="438"/>
      <c r="W730" s="286"/>
      <c r="X730" s="332"/>
      <c r="Y730" s="332"/>
      <c r="Z730" s="286"/>
      <c r="AK730" s="285"/>
      <c r="AL730" s="285"/>
      <c r="AM730" s="285"/>
      <c r="AN730" s="285"/>
      <c r="AO730" s="285"/>
      <c r="AP730" s="285"/>
    </row>
    <row r="731" spans="1:42" hidden="1">
      <c r="A731" s="325" t="s">
        <v>245</v>
      </c>
      <c r="B731" s="337"/>
      <c r="C731" s="368"/>
      <c r="D731" s="386"/>
      <c r="E731" s="404"/>
      <c r="F731" s="383"/>
      <c r="G731" s="386"/>
      <c r="H731" s="404"/>
      <c r="I731" s="383"/>
      <c r="J731" s="383"/>
      <c r="K731" s="386"/>
      <c r="L731" s="404"/>
      <c r="M731" s="383"/>
      <c r="N731" s="383"/>
      <c r="O731" s="386"/>
      <c r="P731" s="404"/>
      <c r="Q731" s="383"/>
      <c r="R731" s="383"/>
      <c r="S731" s="386"/>
      <c r="T731" s="404"/>
      <c r="U731" s="383"/>
      <c r="V731" s="438"/>
      <c r="W731" s="286"/>
      <c r="X731" s="338"/>
      <c r="Y731" s="338"/>
      <c r="Z731" s="286"/>
      <c r="AK731" s="285"/>
      <c r="AL731" s="285"/>
      <c r="AM731" s="285"/>
      <c r="AN731" s="285"/>
      <c r="AO731" s="285"/>
      <c r="AP731" s="285"/>
    </row>
    <row r="732" spans="1:42" hidden="1">
      <c r="A732" s="325" t="s">
        <v>238</v>
      </c>
      <c r="B732" s="337"/>
      <c r="C732" s="368">
        <v>53216.72760788173</v>
      </c>
      <c r="D732" s="386">
        <v>26.02</v>
      </c>
      <c r="E732" s="404"/>
      <c r="F732" s="383">
        <v>1384699</v>
      </c>
      <c r="G732" s="386">
        <v>26.63</v>
      </c>
      <c r="H732" s="404"/>
      <c r="I732" s="383">
        <v>1417162</v>
      </c>
      <c r="J732" s="383"/>
      <c r="K732" s="386">
        <v>26.02</v>
      </c>
      <c r="L732" s="404"/>
      <c r="M732" s="383">
        <v>1384699</v>
      </c>
      <c r="N732" s="383"/>
      <c r="O732" s="386" t="s">
        <v>10</v>
      </c>
      <c r="P732" s="404"/>
      <c r="Q732" s="383">
        <v>0</v>
      </c>
      <c r="R732" s="383"/>
      <c r="S732" s="386" t="s">
        <v>10</v>
      </c>
      <c r="T732" s="404"/>
      <c r="U732" s="383">
        <v>0</v>
      </c>
      <c r="V732" s="438"/>
      <c r="W732" s="286"/>
      <c r="X732" s="332"/>
      <c r="Y732" s="332"/>
      <c r="Z732" s="286"/>
      <c r="AK732" s="285"/>
      <c r="AL732" s="285"/>
      <c r="AM732" s="285"/>
      <c r="AN732" s="285"/>
      <c r="AO732" s="285"/>
      <c r="AP732" s="285"/>
    </row>
    <row r="733" spans="1:42" hidden="1">
      <c r="A733" s="325" t="s">
        <v>239</v>
      </c>
      <c r="B733" s="337"/>
      <c r="C733" s="368">
        <v>40819.098454276304</v>
      </c>
      <c r="D733" s="386">
        <v>18.101388370764003</v>
      </c>
      <c r="E733" s="404"/>
      <c r="F733" s="383">
        <v>738882</v>
      </c>
      <c r="G733" s="386">
        <v>18.526286850528336</v>
      </c>
      <c r="H733" s="404"/>
      <c r="I733" s="383">
        <v>756227</v>
      </c>
      <c r="J733" s="383"/>
      <c r="K733" s="386">
        <v>18.101388370764003</v>
      </c>
      <c r="L733" s="404"/>
      <c r="M733" s="383">
        <v>738882</v>
      </c>
      <c r="N733" s="383"/>
      <c r="O733" s="386" t="s">
        <v>10</v>
      </c>
      <c r="P733" s="404"/>
      <c r="Q733" s="383">
        <v>0</v>
      </c>
      <c r="R733" s="383"/>
      <c r="S733" s="386" t="s">
        <v>10</v>
      </c>
      <c r="T733" s="404"/>
      <c r="U733" s="383">
        <v>0</v>
      </c>
      <c r="V733" s="438"/>
      <c r="W733" s="286"/>
      <c r="X733" s="332"/>
      <c r="Y733" s="332"/>
      <c r="Z733" s="286"/>
      <c r="AC733" s="309"/>
      <c r="AD733" s="309"/>
      <c r="AE733" s="309"/>
      <c r="AF733" s="309"/>
      <c r="AG733" s="309"/>
      <c r="AH733" s="163"/>
      <c r="AI733" s="285" t="s">
        <v>10</v>
      </c>
      <c r="AJ733" s="285"/>
      <c r="AK733" s="285"/>
      <c r="AL733" s="285"/>
      <c r="AM733" s="285"/>
      <c r="AN733" s="285"/>
      <c r="AO733" s="285"/>
      <c r="AP733" s="285"/>
    </row>
    <row r="734" spans="1:42" hidden="1">
      <c r="A734" s="325" t="s">
        <v>240</v>
      </c>
      <c r="B734" s="337" t="s">
        <v>10</v>
      </c>
      <c r="C734" s="368">
        <v>5313.3743371072133</v>
      </c>
      <c r="D734" s="386">
        <v>14.155824964645021</v>
      </c>
      <c r="E734" s="404"/>
      <c r="F734" s="383">
        <v>75215</v>
      </c>
      <c r="G734" s="386">
        <v>14.48810823397713</v>
      </c>
      <c r="H734" s="404"/>
      <c r="I734" s="383">
        <v>76980</v>
      </c>
      <c r="J734" s="383"/>
      <c r="K734" s="386">
        <v>14.155824964645021</v>
      </c>
      <c r="L734" s="404"/>
      <c r="M734" s="383">
        <v>75215</v>
      </c>
      <c r="N734" s="383"/>
      <c r="O734" s="386" t="s">
        <v>10</v>
      </c>
      <c r="P734" s="404"/>
      <c r="Q734" s="383">
        <v>0</v>
      </c>
      <c r="R734" s="383"/>
      <c r="S734" s="386" t="s">
        <v>10</v>
      </c>
      <c r="T734" s="404"/>
      <c r="U734" s="383">
        <v>0</v>
      </c>
      <c r="V734" s="438"/>
      <c r="W734" s="286"/>
      <c r="X734" s="332"/>
      <c r="Y734" s="332"/>
      <c r="Z734" s="286"/>
      <c r="AI734" s="285" t="s">
        <v>10</v>
      </c>
      <c r="AJ734" s="285"/>
      <c r="AK734" s="285"/>
      <c r="AL734" s="285"/>
      <c r="AM734" s="285"/>
      <c r="AN734" s="285"/>
      <c r="AO734" s="285"/>
      <c r="AP734" s="285"/>
    </row>
    <row r="735" spans="1:42" hidden="1">
      <c r="A735" s="325" t="s">
        <v>246</v>
      </c>
      <c r="B735" s="337"/>
      <c r="C735" s="368">
        <v>559.74429781916001</v>
      </c>
      <c r="D735" s="386">
        <v>78.06</v>
      </c>
      <c r="E735" s="404"/>
      <c r="F735" s="383">
        <v>43693</v>
      </c>
      <c r="G735" s="386">
        <v>79.89</v>
      </c>
      <c r="H735" s="404"/>
      <c r="I735" s="383">
        <v>44718</v>
      </c>
      <c r="J735" s="383"/>
      <c r="K735" s="386">
        <v>78.06</v>
      </c>
      <c r="L735" s="404"/>
      <c r="M735" s="383">
        <v>43693</v>
      </c>
      <c r="N735" s="383"/>
      <c r="O735" s="386" t="s">
        <v>10</v>
      </c>
      <c r="P735" s="404"/>
      <c r="Q735" s="383">
        <v>0</v>
      </c>
      <c r="R735" s="383"/>
      <c r="S735" s="386" t="s">
        <v>10</v>
      </c>
      <c r="T735" s="404"/>
      <c r="U735" s="383">
        <v>0</v>
      </c>
      <c r="V735" s="286"/>
      <c r="W735" s="286"/>
      <c r="X735" s="332"/>
      <c r="Y735" s="332"/>
      <c r="Z735" s="286"/>
      <c r="AI735" s="285"/>
      <c r="AJ735" s="285"/>
      <c r="AK735" s="285"/>
      <c r="AL735" s="285"/>
      <c r="AM735" s="285"/>
      <c r="AN735" s="285"/>
      <c r="AO735" s="285"/>
      <c r="AP735" s="285"/>
    </row>
    <row r="736" spans="1:42" hidden="1">
      <c r="A736" s="325" t="s">
        <v>247</v>
      </c>
      <c r="B736" s="337"/>
      <c r="C736" s="368">
        <v>984.58847619077994</v>
      </c>
      <c r="D736" s="386">
        <v>156.12</v>
      </c>
      <c r="E736" s="404"/>
      <c r="F736" s="383">
        <v>153714</v>
      </c>
      <c r="G736" s="386">
        <v>159.78</v>
      </c>
      <c r="H736" s="404"/>
      <c r="I736" s="383">
        <v>157318</v>
      </c>
      <c r="J736" s="383"/>
      <c r="K736" s="386">
        <v>156.12</v>
      </c>
      <c r="L736" s="404"/>
      <c r="M736" s="383">
        <v>153714</v>
      </c>
      <c r="N736" s="383"/>
      <c r="O736" s="386" t="s">
        <v>10</v>
      </c>
      <c r="P736" s="404"/>
      <c r="Q736" s="383">
        <v>0</v>
      </c>
      <c r="R736" s="383"/>
      <c r="S736" s="386" t="s">
        <v>10</v>
      </c>
      <c r="T736" s="404"/>
      <c r="U736" s="383">
        <v>0</v>
      </c>
      <c r="V736" s="286"/>
      <c r="W736" s="286"/>
      <c r="X736" s="332"/>
      <c r="Y736" s="332"/>
      <c r="Z736" s="286"/>
      <c r="AI736" s="285"/>
      <c r="AJ736" s="285"/>
      <c r="AK736" s="285"/>
      <c r="AL736" s="285"/>
      <c r="AM736" s="285"/>
      <c r="AN736" s="285"/>
      <c r="AO736" s="285"/>
      <c r="AP736" s="285"/>
    </row>
    <row r="737" spans="1:44" hidden="1">
      <c r="A737" s="325" t="s">
        <v>248</v>
      </c>
      <c r="B737" s="337"/>
      <c r="C737" s="368"/>
      <c r="D737" s="386"/>
      <c r="E737" s="404"/>
      <c r="F737" s="383"/>
      <c r="G737" s="386"/>
      <c r="H737" s="404"/>
      <c r="I737" s="383"/>
      <c r="J737" s="383"/>
      <c r="K737" s="386"/>
      <c r="L737" s="404"/>
      <c r="M737" s="383"/>
      <c r="N737" s="383"/>
      <c r="O737" s="386"/>
      <c r="P737" s="404"/>
      <c r="Q737" s="383"/>
      <c r="R737" s="383"/>
      <c r="S737" s="386"/>
      <c r="T737" s="404"/>
      <c r="U737" s="383"/>
      <c r="V737" s="286"/>
      <c r="W737" s="286"/>
      <c r="X737" s="285"/>
      <c r="Y737" s="285"/>
      <c r="Z737" s="286"/>
      <c r="AI737" s="285"/>
      <c r="AJ737" s="285"/>
      <c r="AK737" s="285"/>
      <c r="AL737" s="285"/>
      <c r="AM737" s="285"/>
      <c r="AN737" s="285"/>
      <c r="AO737" s="285"/>
      <c r="AP737" s="285"/>
    </row>
    <row r="738" spans="1:44" hidden="1">
      <c r="A738" s="325" t="s">
        <v>244</v>
      </c>
      <c r="B738" s="337"/>
      <c r="C738" s="368">
        <v>40.035839968204996</v>
      </c>
      <c r="D738" s="382">
        <v>-26.02</v>
      </c>
      <c r="E738" s="404"/>
      <c r="F738" s="383">
        <v>-1041</v>
      </c>
      <c r="G738" s="382">
        <v>-26.63</v>
      </c>
      <c r="H738" s="404"/>
      <c r="I738" s="383">
        <v>-1066</v>
      </c>
      <c r="J738" s="383"/>
      <c r="K738" s="382">
        <f>-K730</f>
        <v>-26.02</v>
      </c>
      <c r="L738" s="404"/>
      <c r="M738" s="383">
        <v>-1041</v>
      </c>
      <c r="N738" s="383"/>
      <c r="O738" s="382" t="e">
        <f>-O730</f>
        <v>#VALUE!</v>
      </c>
      <c r="P738" s="404"/>
      <c r="Q738" s="383">
        <v>0</v>
      </c>
      <c r="R738" s="383"/>
      <c r="S738" s="382" t="e">
        <f>-S730</f>
        <v>#VALUE!</v>
      </c>
      <c r="T738" s="404"/>
      <c r="U738" s="383">
        <v>0</v>
      </c>
      <c r="V738" s="286"/>
      <c r="W738" s="286"/>
      <c r="X738" s="285"/>
      <c r="Y738" s="285"/>
      <c r="Z738" s="286"/>
      <c r="AI738" s="285"/>
      <c r="AJ738" s="285"/>
      <c r="AK738" s="285"/>
      <c r="AL738" s="285"/>
      <c r="AM738" s="285"/>
      <c r="AN738" s="285"/>
      <c r="AO738" s="285"/>
      <c r="AP738" s="285"/>
    </row>
    <row r="739" spans="1:44" hidden="1">
      <c r="A739" s="325" t="s">
        <v>249</v>
      </c>
      <c r="B739" s="337"/>
      <c r="C739" s="368">
        <v>411.79827649787603</v>
      </c>
      <c r="D739" s="382">
        <v>-26.02</v>
      </c>
      <c r="E739" s="404"/>
      <c r="F739" s="383">
        <v>-10715</v>
      </c>
      <c r="G739" s="382">
        <v>-26.63</v>
      </c>
      <c r="H739" s="404"/>
      <c r="I739" s="383">
        <v>-10966</v>
      </c>
      <c r="J739" s="383"/>
      <c r="K739" s="382">
        <f>-K732</f>
        <v>-26.02</v>
      </c>
      <c r="L739" s="404"/>
      <c r="M739" s="383">
        <v>-10715</v>
      </c>
      <c r="N739" s="383"/>
      <c r="O739" s="382" t="e">
        <f>-O732</f>
        <v>#VALUE!</v>
      </c>
      <c r="P739" s="404"/>
      <c r="Q739" s="383">
        <v>0</v>
      </c>
      <c r="R739" s="383"/>
      <c r="S739" s="382" t="e">
        <f>-S732</f>
        <v>#VALUE!</v>
      </c>
      <c r="T739" s="404"/>
      <c r="U739" s="383">
        <v>0</v>
      </c>
      <c r="V739" s="286"/>
      <c r="W739" s="286"/>
      <c r="X739" s="285"/>
      <c r="Y739" s="285"/>
      <c r="Z739" s="286"/>
      <c r="AI739" s="285"/>
      <c r="AJ739" s="285"/>
      <c r="AK739" s="285"/>
      <c r="AL739" s="285"/>
      <c r="AM739" s="285"/>
      <c r="AN739" s="285"/>
      <c r="AO739" s="285"/>
      <c r="AP739" s="285"/>
    </row>
    <row r="740" spans="1:44" hidden="1">
      <c r="A740" s="369" t="s">
        <v>210</v>
      </c>
      <c r="B740" s="337"/>
      <c r="C740" s="368">
        <v>0</v>
      </c>
      <c r="D740" s="386"/>
      <c r="E740" s="383"/>
      <c r="F740" s="383"/>
      <c r="G740" s="386"/>
      <c r="H740" s="383"/>
      <c r="I740" s="383"/>
      <c r="J740" s="383"/>
      <c r="K740" s="386"/>
      <c r="L740" s="383"/>
      <c r="M740" s="383"/>
      <c r="N740" s="383" t="s">
        <v>10</v>
      </c>
      <c r="O740" s="386"/>
      <c r="P740" s="383"/>
      <c r="Q740" s="383"/>
      <c r="R740" s="383"/>
      <c r="S740" s="386"/>
      <c r="T740" s="383"/>
      <c r="U740" s="383"/>
      <c r="V740" s="286"/>
      <c r="W740" s="286"/>
      <c r="X740" s="285"/>
      <c r="Y740" s="285"/>
      <c r="Z740" s="286"/>
      <c r="AA740" s="287" t="s">
        <v>10</v>
      </c>
      <c r="AI740" s="285"/>
      <c r="AJ740" s="285"/>
      <c r="AK740" s="285"/>
      <c r="AL740" s="285"/>
      <c r="AM740" s="285"/>
      <c r="AN740" s="285"/>
      <c r="AO740" s="285"/>
      <c r="AP740" s="285"/>
    </row>
    <row r="741" spans="1:44" hidden="1">
      <c r="A741" s="325" t="s">
        <v>250</v>
      </c>
      <c r="B741" s="337"/>
      <c r="C741" s="368">
        <v>158323871.89494899</v>
      </c>
      <c r="D741" s="278">
        <v>7.0350000000000001</v>
      </c>
      <c r="E741" s="383" t="s">
        <v>144</v>
      </c>
      <c r="F741" s="383">
        <v>11138085</v>
      </c>
      <c r="G741" s="278">
        <v>7.2030000000000003</v>
      </c>
      <c r="H741" s="383" t="s">
        <v>144</v>
      </c>
      <c r="I741" s="383">
        <v>11404068</v>
      </c>
      <c r="J741" s="383"/>
      <c r="K741" s="278" t="e">
        <v>#REF!</v>
      </c>
      <c r="L741" s="383" t="s">
        <v>10</v>
      </c>
      <c r="M741" s="383" t="e">
        <v>#REF!</v>
      </c>
      <c r="N741" s="383"/>
      <c r="O741" s="278" t="e">
        <v>#DIV/0!</v>
      </c>
      <c r="P741" s="383" t="s">
        <v>144</v>
      </c>
      <c r="Q741" s="383" t="e">
        <v>#DIV/0!</v>
      </c>
      <c r="R741" s="383"/>
      <c r="S741" s="278" t="e">
        <v>#DIV/0!</v>
      </c>
      <c r="T741" s="383" t="s">
        <v>144</v>
      </c>
      <c r="U741" s="383" t="e">
        <v>#DIV/0!</v>
      </c>
      <c r="V741" s="439"/>
      <c r="W741" s="286"/>
      <c r="X741" s="332"/>
      <c r="Y741" s="332"/>
      <c r="Z741" s="286"/>
      <c r="AI741" s="285"/>
      <c r="AJ741" s="285"/>
      <c r="AK741" s="285"/>
      <c r="AL741" s="285"/>
      <c r="AM741" s="285"/>
      <c r="AN741" s="285"/>
      <c r="AO741" s="285"/>
      <c r="AP741" s="285"/>
    </row>
    <row r="742" spans="1:44" hidden="1">
      <c r="A742" s="369" t="s">
        <v>179</v>
      </c>
      <c r="B742" s="337"/>
      <c r="C742" s="368">
        <v>60236</v>
      </c>
      <c r="D742" s="279">
        <v>57</v>
      </c>
      <c r="E742" s="369" t="s">
        <v>144</v>
      </c>
      <c r="F742" s="383">
        <v>34334</v>
      </c>
      <c r="G742" s="279">
        <v>58</v>
      </c>
      <c r="H742" s="369" t="s">
        <v>144</v>
      </c>
      <c r="I742" s="383">
        <v>34937</v>
      </c>
      <c r="J742" s="383"/>
      <c r="K742" s="279" t="s">
        <v>10</v>
      </c>
      <c r="L742" s="369" t="s">
        <v>10</v>
      </c>
      <c r="M742" s="383">
        <v>0</v>
      </c>
      <c r="N742" s="383"/>
      <c r="O742" s="279" t="e">
        <v>#DIV/0!</v>
      </c>
      <c r="P742" s="369" t="s">
        <v>144</v>
      </c>
      <c r="Q742" s="383" t="e">
        <v>#DIV/0!</v>
      </c>
      <c r="R742" s="383"/>
      <c r="S742" s="279" t="e">
        <v>#DIV/0!</v>
      </c>
      <c r="T742" s="369" t="s">
        <v>144</v>
      </c>
      <c r="U742" s="383" t="e">
        <v>#DIV/0!</v>
      </c>
      <c r="V742" s="285"/>
      <c r="W742" s="286"/>
      <c r="X742" s="332"/>
      <c r="Y742" s="332"/>
      <c r="Z742" s="286"/>
      <c r="AI742" s="285"/>
      <c r="AJ742" s="285"/>
      <c r="AK742" s="285"/>
      <c r="AL742" s="285"/>
      <c r="AM742" s="285"/>
      <c r="AN742" s="285"/>
      <c r="AO742" s="285"/>
      <c r="AP742" s="285"/>
    </row>
    <row r="743" spans="1:44" s="120" customFormat="1" hidden="1">
      <c r="A743" s="119" t="s">
        <v>251</v>
      </c>
      <c r="C743" s="210">
        <v>158323871.89494899</v>
      </c>
      <c r="D743" s="118">
        <v>0</v>
      </c>
      <c r="E743" s="122"/>
      <c r="F743" s="123"/>
      <c r="G743" s="314">
        <v>0</v>
      </c>
      <c r="H743" s="377" t="s">
        <v>144</v>
      </c>
      <c r="I743" s="408" t="e">
        <v>#REF!</v>
      </c>
      <c r="J743" s="408"/>
      <c r="K743" s="314" t="s">
        <v>10</v>
      </c>
      <c r="L743" s="377" t="s">
        <v>10</v>
      </c>
      <c r="M743" s="383">
        <v>0</v>
      </c>
      <c r="N743" s="408"/>
      <c r="O743" s="314" t="s">
        <v>10</v>
      </c>
      <c r="P743" s="377" t="s">
        <v>10</v>
      </c>
      <c r="Q743" s="408" t="e">
        <f>#REF!+Q848</f>
        <v>#REF!</v>
      </c>
      <c r="R743" s="408"/>
      <c r="S743" s="314">
        <v>0</v>
      </c>
      <c r="T743" s="377" t="s">
        <v>144</v>
      </c>
      <c r="U743" s="383">
        <v>0</v>
      </c>
      <c r="V743" s="316"/>
      <c r="W743" s="311"/>
      <c r="X743" s="122"/>
      <c r="Y743" s="122"/>
      <c r="Z743" s="317"/>
      <c r="AA743" s="318"/>
      <c r="AF743" s="122"/>
      <c r="AG743" s="122"/>
      <c r="AH743" s="122"/>
      <c r="AI743" s="122"/>
      <c r="AJ743" s="122"/>
      <c r="AK743" s="122"/>
      <c r="AL743" s="122"/>
      <c r="AM743" s="122"/>
      <c r="AN743" s="122"/>
      <c r="AO743" s="122"/>
      <c r="AP743" s="122"/>
      <c r="AR743" s="124"/>
    </row>
    <row r="744" spans="1:44" s="120" customFormat="1" hidden="1">
      <c r="A744" s="173" t="s">
        <v>252</v>
      </c>
      <c r="B744" s="174"/>
      <c r="C744" s="212"/>
      <c r="D744" s="280">
        <v>7.0350000000000001</v>
      </c>
      <c r="E744" s="213" t="s">
        <v>144</v>
      </c>
      <c r="F744" s="178"/>
      <c r="G744" s="179">
        <v>7.2030000000000003</v>
      </c>
      <c r="H744" s="213" t="s">
        <v>144</v>
      </c>
      <c r="I744" s="421"/>
      <c r="J744" s="421"/>
      <c r="K744" s="179" t="e">
        <f>K741+K743</f>
        <v>#REF!</v>
      </c>
      <c r="L744" s="213" t="s">
        <v>144</v>
      </c>
      <c r="M744" s="421"/>
      <c r="N744" s="421"/>
      <c r="O744" s="179" t="e">
        <f>O741+O743</f>
        <v>#DIV/0!</v>
      </c>
      <c r="P744" s="213" t="s">
        <v>144</v>
      </c>
      <c r="Q744" s="421"/>
      <c r="R744" s="421"/>
      <c r="S744" s="179" t="e">
        <f>S741+S743</f>
        <v>#DIV/0!</v>
      </c>
      <c r="T744" s="213" t="s">
        <v>144</v>
      </c>
      <c r="U744" s="421"/>
      <c r="V744" s="316"/>
      <c r="W744" s="311"/>
      <c r="X744" s="332"/>
      <c r="Y744" s="122"/>
      <c r="Z744" s="317"/>
      <c r="AA744" s="318"/>
      <c r="AF744" s="122"/>
      <c r="AG744" s="122"/>
      <c r="AH744" s="122"/>
      <c r="AI744" s="122"/>
      <c r="AJ744" s="122"/>
      <c r="AK744" s="122"/>
      <c r="AL744" s="122"/>
      <c r="AM744" s="122"/>
      <c r="AN744" s="122"/>
      <c r="AO744" s="122"/>
      <c r="AP744" s="122"/>
      <c r="AR744" s="124"/>
    </row>
    <row r="745" spans="1:44" hidden="1">
      <c r="A745" s="409" t="s">
        <v>186</v>
      </c>
      <c r="B745" s="337"/>
      <c r="C745" s="368"/>
      <c r="D745" s="380">
        <v>-0.01</v>
      </c>
      <c r="E745" s="337"/>
      <c r="F745" s="383"/>
      <c r="G745" s="380">
        <v>-0.01</v>
      </c>
      <c r="H745" s="337"/>
      <c r="I745" s="383"/>
      <c r="J745" s="383"/>
      <c r="K745" s="380">
        <v>-0.01</v>
      </c>
      <c r="L745" s="337"/>
      <c r="M745" s="383"/>
      <c r="N745" s="383"/>
      <c r="O745" s="380">
        <v>-0.01</v>
      </c>
      <c r="P745" s="337"/>
      <c r="Q745" s="383"/>
      <c r="R745" s="383"/>
      <c r="S745" s="380">
        <v>-0.01</v>
      </c>
      <c r="T745" s="337"/>
      <c r="U745" s="383"/>
      <c r="V745" s="285"/>
      <c r="W745" s="286"/>
      <c r="X745" s="286"/>
      <c r="Y745" s="286"/>
      <c r="Z745" s="285"/>
      <c r="AI745" s="285"/>
      <c r="AJ745" s="285"/>
      <c r="AK745" s="285"/>
      <c r="AL745" s="285"/>
      <c r="AM745" s="285"/>
      <c r="AN745" s="285"/>
      <c r="AO745" s="285"/>
      <c r="AP745" s="285"/>
    </row>
    <row r="746" spans="1:44" hidden="1">
      <c r="A746" s="325" t="s">
        <v>170</v>
      </c>
      <c r="B746" s="337"/>
      <c r="C746" s="368">
        <v>0</v>
      </c>
      <c r="D746" s="400">
        <v>0</v>
      </c>
      <c r="E746" s="404"/>
      <c r="F746" s="383">
        <v>0</v>
      </c>
      <c r="G746" s="400">
        <v>0</v>
      </c>
      <c r="H746" s="404"/>
      <c r="I746" s="383">
        <v>0</v>
      </c>
      <c r="J746" s="383"/>
      <c r="K746" s="400">
        <f>K721</f>
        <v>0</v>
      </c>
      <c r="L746" s="404"/>
      <c r="M746" s="383">
        <v>0</v>
      </c>
      <c r="N746" s="383"/>
      <c r="O746" s="400" t="str">
        <f>O721</f>
        <v xml:space="preserve"> </v>
      </c>
      <c r="P746" s="404"/>
      <c r="Q746" s="383">
        <v>0</v>
      </c>
      <c r="R746" s="383"/>
      <c r="S746" s="400" t="str">
        <f>S721</f>
        <v xml:space="preserve"> </v>
      </c>
      <c r="T746" s="404"/>
      <c r="U746" s="383">
        <v>0</v>
      </c>
      <c r="V746" s="285"/>
      <c r="W746" s="286"/>
      <c r="X746" s="286"/>
      <c r="Y746" s="286"/>
      <c r="Z746" s="285"/>
      <c r="AI746" s="285"/>
      <c r="AJ746" s="285"/>
      <c r="AK746" s="285"/>
      <c r="AL746" s="285"/>
      <c r="AM746" s="285"/>
      <c r="AN746" s="285"/>
      <c r="AO746" s="285"/>
      <c r="AP746" s="285"/>
    </row>
    <row r="747" spans="1:44" hidden="1">
      <c r="A747" s="325" t="s">
        <v>171</v>
      </c>
      <c r="B747" s="337"/>
      <c r="C747" s="368"/>
      <c r="D747" s="400"/>
      <c r="E747" s="404"/>
      <c r="F747" s="383"/>
      <c r="G747" s="400"/>
      <c r="H747" s="404"/>
      <c r="I747" s="383"/>
      <c r="J747" s="383"/>
      <c r="K747" s="400"/>
      <c r="L747" s="404"/>
      <c r="M747" s="383"/>
      <c r="N747" s="383"/>
      <c r="O747" s="400"/>
      <c r="P747" s="404"/>
      <c r="Q747" s="383"/>
      <c r="R747" s="383"/>
      <c r="S747" s="400"/>
      <c r="T747" s="404"/>
      <c r="U747" s="383"/>
      <c r="V747" s="285"/>
      <c r="W747" s="286"/>
      <c r="X747" s="286"/>
      <c r="Y747" s="286"/>
      <c r="Z747" s="285"/>
      <c r="AI747" s="285"/>
      <c r="AJ747" s="285"/>
      <c r="AK747" s="285"/>
      <c r="AL747" s="285"/>
      <c r="AM747" s="285"/>
      <c r="AN747" s="285"/>
      <c r="AO747" s="285"/>
      <c r="AP747" s="285"/>
    </row>
    <row r="748" spans="1:44" hidden="1">
      <c r="A748" s="325" t="s">
        <v>238</v>
      </c>
      <c r="B748" s="337"/>
      <c r="C748" s="368">
        <v>1.0000071591230999</v>
      </c>
      <c r="D748" s="400">
        <v>0</v>
      </c>
      <c r="E748" s="404"/>
      <c r="F748" s="383">
        <v>0</v>
      </c>
      <c r="G748" s="400">
        <v>0</v>
      </c>
      <c r="H748" s="404"/>
      <c r="I748" s="383">
        <v>0</v>
      </c>
      <c r="J748" s="383"/>
      <c r="K748" s="400">
        <f>K723</f>
        <v>0</v>
      </c>
      <c r="L748" s="404"/>
      <c r="M748" s="383">
        <v>0</v>
      </c>
      <c r="N748" s="383"/>
      <c r="O748" s="400" t="str">
        <f>O723</f>
        <v xml:space="preserve"> </v>
      </c>
      <c r="P748" s="404"/>
      <c r="Q748" s="383">
        <v>0</v>
      </c>
      <c r="R748" s="383"/>
      <c r="S748" s="400" t="str">
        <f>S723</f>
        <v xml:space="preserve"> </v>
      </c>
      <c r="T748" s="404"/>
      <c r="U748" s="383">
        <v>0</v>
      </c>
      <c r="V748" s="285"/>
      <c r="W748" s="286"/>
      <c r="X748" s="286"/>
      <c r="Y748" s="286"/>
      <c r="Z748" s="285"/>
      <c r="AI748" s="285"/>
      <c r="AJ748" s="285"/>
      <c r="AK748" s="285"/>
      <c r="AL748" s="285"/>
      <c r="AM748" s="285"/>
      <c r="AN748" s="285"/>
      <c r="AO748" s="285"/>
      <c r="AP748" s="285"/>
    </row>
    <row r="749" spans="1:44" hidden="1">
      <c r="A749" s="325" t="s">
        <v>239</v>
      </c>
      <c r="B749" s="337"/>
      <c r="C749" s="368">
        <v>0</v>
      </c>
      <c r="D749" s="400">
        <v>370</v>
      </c>
      <c r="E749" s="404"/>
      <c r="F749" s="383">
        <v>0</v>
      </c>
      <c r="G749" s="400">
        <v>379</v>
      </c>
      <c r="H749" s="404"/>
      <c r="I749" s="383">
        <v>0</v>
      </c>
      <c r="J749" s="383"/>
      <c r="K749" s="400">
        <f>K724</f>
        <v>370</v>
      </c>
      <c r="L749" s="404"/>
      <c r="M749" s="383">
        <v>0</v>
      </c>
      <c r="N749" s="383"/>
      <c r="O749" s="400" t="str">
        <f>O724</f>
        <v xml:space="preserve"> </v>
      </c>
      <c r="P749" s="404"/>
      <c r="Q749" s="383">
        <v>0</v>
      </c>
      <c r="R749" s="383"/>
      <c r="S749" s="400" t="str">
        <f>S724</f>
        <v xml:space="preserve"> </v>
      </c>
      <c r="T749" s="404"/>
      <c r="U749" s="383">
        <v>0</v>
      </c>
      <c r="V749" s="285"/>
      <c r="W749" s="286"/>
      <c r="X749" s="286"/>
      <c r="Y749" s="286"/>
      <c r="Z749" s="285"/>
      <c r="AI749" s="285"/>
      <c r="AJ749" s="285"/>
      <c r="AK749" s="285"/>
      <c r="AL749" s="285"/>
      <c r="AM749" s="285"/>
      <c r="AN749" s="285"/>
      <c r="AO749" s="285"/>
      <c r="AP749" s="285"/>
    </row>
    <row r="750" spans="1:44" hidden="1">
      <c r="A750" s="325" t="s">
        <v>240</v>
      </c>
      <c r="B750" s="337"/>
      <c r="C750" s="368">
        <v>0</v>
      </c>
      <c r="D750" s="400">
        <v>1504</v>
      </c>
      <c r="E750" s="404"/>
      <c r="F750" s="383">
        <v>0</v>
      </c>
      <c r="G750" s="400">
        <v>1539</v>
      </c>
      <c r="H750" s="404"/>
      <c r="I750" s="383">
        <v>0</v>
      </c>
      <c r="J750" s="383"/>
      <c r="K750" s="400">
        <f>K725</f>
        <v>1504</v>
      </c>
      <c r="L750" s="404"/>
      <c r="M750" s="383">
        <v>0</v>
      </c>
      <c r="N750" s="383"/>
      <c r="O750" s="400" t="str">
        <f>O725</f>
        <v xml:space="preserve"> </v>
      </c>
      <c r="P750" s="404"/>
      <c r="Q750" s="383">
        <v>0</v>
      </c>
      <c r="R750" s="383"/>
      <c r="S750" s="400" t="str">
        <f>S725</f>
        <v xml:space="preserve"> </v>
      </c>
      <c r="T750" s="404"/>
      <c r="U750" s="383">
        <v>0</v>
      </c>
      <c r="V750" s="285"/>
      <c r="W750" s="286"/>
      <c r="X750" s="286"/>
      <c r="Y750" s="286"/>
      <c r="Z750" s="285"/>
      <c r="AI750" s="285"/>
      <c r="AJ750" s="285"/>
      <c r="AK750" s="285"/>
      <c r="AL750" s="285"/>
      <c r="AM750" s="285"/>
      <c r="AN750" s="285"/>
      <c r="AO750" s="285"/>
      <c r="AP750" s="285"/>
    </row>
    <row r="751" spans="1:44" hidden="1">
      <c r="A751" s="325" t="s">
        <v>170</v>
      </c>
      <c r="B751" s="337"/>
      <c r="C751" s="368">
        <v>0</v>
      </c>
      <c r="D751" s="400">
        <v>26.02</v>
      </c>
      <c r="E751" s="404"/>
      <c r="F751" s="383">
        <v>0</v>
      </c>
      <c r="G751" s="400">
        <v>26.63</v>
      </c>
      <c r="H751" s="404"/>
      <c r="I751" s="383">
        <v>0</v>
      </c>
      <c r="J751" s="383"/>
      <c r="K751" s="400">
        <f>K730</f>
        <v>26.02</v>
      </c>
      <c r="L751" s="404"/>
      <c r="M751" s="383">
        <v>0</v>
      </c>
      <c r="N751" s="383"/>
      <c r="O751" s="400" t="str">
        <f>O730</f>
        <v xml:space="preserve"> </v>
      </c>
      <c r="P751" s="404"/>
      <c r="Q751" s="383">
        <v>0</v>
      </c>
      <c r="R751" s="383"/>
      <c r="S751" s="400" t="str">
        <f>S730</f>
        <v xml:space="preserve"> </v>
      </c>
      <c r="T751" s="404"/>
      <c r="U751" s="383">
        <v>0</v>
      </c>
      <c r="V751" s="285"/>
      <c r="W751" s="286"/>
      <c r="X751" s="286"/>
      <c r="Y751" s="286"/>
      <c r="Z751" s="285"/>
      <c r="AI751" s="285"/>
      <c r="AJ751" s="285"/>
      <c r="AK751" s="285"/>
      <c r="AL751" s="285"/>
      <c r="AM751" s="285"/>
      <c r="AN751" s="285"/>
      <c r="AO751" s="285"/>
      <c r="AP751" s="285"/>
    </row>
    <row r="752" spans="1:44" hidden="1">
      <c r="A752" s="325" t="s">
        <v>171</v>
      </c>
      <c r="B752" s="337"/>
      <c r="C752" s="368"/>
      <c r="D752" s="400"/>
      <c r="E752" s="404"/>
      <c r="F752" s="383"/>
      <c r="G752" s="400"/>
      <c r="H752" s="404"/>
      <c r="I752" s="383"/>
      <c r="J752" s="383"/>
      <c r="K752" s="400"/>
      <c r="L752" s="404"/>
      <c r="M752" s="383"/>
      <c r="N752" s="383"/>
      <c r="O752" s="400"/>
      <c r="P752" s="404"/>
      <c r="Q752" s="383"/>
      <c r="R752" s="383"/>
      <c r="S752" s="400"/>
      <c r="T752" s="404"/>
      <c r="U752" s="383"/>
      <c r="V752" s="285"/>
      <c r="W752" s="286"/>
      <c r="X752" s="286"/>
      <c r="Y752" s="286"/>
      <c r="Z752" s="285"/>
      <c r="AI752" s="285"/>
      <c r="AJ752" s="285"/>
      <c r="AK752" s="285"/>
      <c r="AL752" s="285"/>
      <c r="AM752" s="285"/>
      <c r="AN752" s="285"/>
      <c r="AO752" s="285"/>
      <c r="AP752" s="285"/>
    </row>
    <row r="753" spans="1:44" hidden="1">
      <c r="A753" s="325" t="s">
        <v>238</v>
      </c>
      <c r="B753" s="337"/>
      <c r="C753" s="368">
        <v>38.0002720466778</v>
      </c>
      <c r="D753" s="400">
        <v>26.02</v>
      </c>
      <c r="E753" s="404"/>
      <c r="F753" s="383">
        <v>-10</v>
      </c>
      <c r="G753" s="400">
        <v>26.63</v>
      </c>
      <c r="H753" s="404"/>
      <c r="I753" s="383">
        <v>-10</v>
      </c>
      <c r="J753" s="383"/>
      <c r="K753" s="400">
        <f>K732</f>
        <v>26.02</v>
      </c>
      <c r="L753" s="404"/>
      <c r="M753" s="383">
        <v>-10</v>
      </c>
      <c r="N753" s="383"/>
      <c r="O753" s="400" t="str">
        <f>O732</f>
        <v xml:space="preserve"> </v>
      </c>
      <c r="P753" s="404"/>
      <c r="Q753" s="383">
        <v>0</v>
      </c>
      <c r="R753" s="383"/>
      <c r="S753" s="400" t="str">
        <f>S732</f>
        <v xml:space="preserve"> </v>
      </c>
      <c r="T753" s="404"/>
      <c r="U753" s="383">
        <v>0</v>
      </c>
      <c r="V753" s="285"/>
      <c r="W753" s="286"/>
      <c r="X753" s="286"/>
      <c r="Y753" s="286"/>
      <c r="Z753" s="285"/>
      <c r="AI753" s="285"/>
      <c r="AJ753" s="285"/>
      <c r="AK753" s="285"/>
      <c r="AL753" s="285"/>
      <c r="AM753" s="285"/>
      <c r="AN753" s="285"/>
      <c r="AO753" s="285"/>
      <c r="AP753" s="285"/>
    </row>
    <row r="754" spans="1:44" hidden="1">
      <c r="A754" s="325" t="s">
        <v>239</v>
      </c>
      <c r="B754" s="337"/>
      <c r="C754" s="368">
        <v>0</v>
      </c>
      <c r="D754" s="400">
        <v>18.101388370764003</v>
      </c>
      <c r="E754" s="404"/>
      <c r="F754" s="383">
        <v>0</v>
      </c>
      <c r="G754" s="400">
        <v>18.526286850528336</v>
      </c>
      <c r="H754" s="404"/>
      <c r="I754" s="383">
        <v>0</v>
      </c>
      <c r="J754" s="383"/>
      <c r="K754" s="400">
        <f>K733</f>
        <v>18.101388370764003</v>
      </c>
      <c r="L754" s="404"/>
      <c r="M754" s="383">
        <v>0</v>
      </c>
      <c r="N754" s="383"/>
      <c r="O754" s="400" t="str">
        <f>O733</f>
        <v xml:space="preserve"> </v>
      </c>
      <c r="P754" s="404"/>
      <c r="Q754" s="383">
        <v>0</v>
      </c>
      <c r="R754" s="383"/>
      <c r="S754" s="400" t="str">
        <f>S733</f>
        <v xml:space="preserve"> </v>
      </c>
      <c r="T754" s="404"/>
      <c r="U754" s="383">
        <v>0</v>
      </c>
      <c r="V754" s="285"/>
      <c r="W754" s="286"/>
      <c r="X754" s="286"/>
      <c r="Y754" s="286"/>
      <c r="Z754" s="285"/>
      <c r="AI754" s="285"/>
      <c r="AJ754" s="285"/>
      <c r="AK754" s="285"/>
      <c r="AL754" s="285"/>
      <c r="AM754" s="285"/>
      <c r="AN754" s="285"/>
      <c r="AO754" s="285"/>
      <c r="AP754" s="285"/>
    </row>
    <row r="755" spans="1:44" hidden="1">
      <c r="A755" s="325" t="s">
        <v>240</v>
      </c>
      <c r="B755" s="337"/>
      <c r="C755" s="368">
        <v>0</v>
      </c>
      <c r="D755" s="400">
        <v>14.155824964645021</v>
      </c>
      <c r="E755" s="404"/>
      <c r="F755" s="383">
        <v>0</v>
      </c>
      <c r="G755" s="400">
        <v>14.48810823397713</v>
      </c>
      <c r="H755" s="404"/>
      <c r="I755" s="383">
        <v>0</v>
      </c>
      <c r="J755" s="383"/>
      <c r="K755" s="400">
        <f>K734</f>
        <v>14.155824964645021</v>
      </c>
      <c r="L755" s="404"/>
      <c r="M755" s="383">
        <v>0</v>
      </c>
      <c r="N755" s="383"/>
      <c r="O755" s="400" t="str">
        <f>O734</f>
        <v xml:space="preserve"> </v>
      </c>
      <c r="P755" s="404"/>
      <c r="Q755" s="383">
        <v>0</v>
      </c>
      <c r="R755" s="383"/>
      <c r="S755" s="400" t="str">
        <f>S734</f>
        <v xml:space="preserve"> </v>
      </c>
      <c r="T755" s="404"/>
      <c r="U755" s="383">
        <v>0</v>
      </c>
      <c r="V755" s="285"/>
      <c r="W755" s="286"/>
      <c r="X755" s="286"/>
      <c r="Y755" s="286"/>
      <c r="Z755" s="285"/>
      <c r="AI755" s="285"/>
      <c r="AJ755" s="285"/>
      <c r="AK755" s="285"/>
      <c r="AL755" s="285"/>
      <c r="AM755" s="285"/>
      <c r="AN755" s="285"/>
      <c r="AO755" s="285"/>
      <c r="AP755" s="285"/>
    </row>
    <row r="756" spans="1:44" hidden="1">
      <c r="A756" s="325" t="s">
        <v>253</v>
      </c>
      <c r="B756" s="337"/>
      <c r="C756" s="368">
        <v>0</v>
      </c>
      <c r="D756" s="382">
        <v>78.06</v>
      </c>
      <c r="E756" s="404"/>
      <c r="F756" s="383">
        <v>0</v>
      </c>
      <c r="G756" s="382">
        <v>79.89</v>
      </c>
      <c r="H756" s="404"/>
      <c r="I756" s="383">
        <v>0</v>
      </c>
      <c r="J756" s="383"/>
      <c r="K756" s="382">
        <f>K735</f>
        <v>78.06</v>
      </c>
      <c r="L756" s="404"/>
      <c r="M756" s="383">
        <v>0</v>
      </c>
      <c r="N756" s="383"/>
      <c r="O756" s="382" t="str">
        <f>O735</f>
        <v xml:space="preserve"> </v>
      </c>
      <c r="P756" s="404"/>
      <c r="Q756" s="383">
        <v>0</v>
      </c>
      <c r="R756" s="383"/>
      <c r="S756" s="382" t="str">
        <f>S735</f>
        <v xml:space="preserve"> </v>
      </c>
      <c r="T756" s="404"/>
      <c r="U756" s="383">
        <v>0</v>
      </c>
      <c r="V756" s="285"/>
      <c r="W756" s="286"/>
      <c r="X756" s="286"/>
      <c r="Y756" s="286"/>
      <c r="Z756" s="285"/>
      <c r="AI756" s="285"/>
      <c r="AJ756" s="285"/>
      <c r="AK756" s="285"/>
      <c r="AL756" s="285"/>
      <c r="AM756" s="285"/>
      <c r="AN756" s="285"/>
      <c r="AO756" s="285"/>
      <c r="AP756" s="285"/>
    </row>
    <row r="757" spans="1:44" hidden="1">
      <c r="A757" s="325" t="s">
        <v>254</v>
      </c>
      <c r="B757" s="337"/>
      <c r="C757" s="368">
        <v>0</v>
      </c>
      <c r="D757" s="382">
        <v>156.12</v>
      </c>
      <c r="E757" s="404"/>
      <c r="F757" s="383">
        <v>0</v>
      </c>
      <c r="G757" s="382">
        <v>159.78</v>
      </c>
      <c r="H757" s="404"/>
      <c r="I757" s="383">
        <v>0</v>
      </c>
      <c r="J757" s="383"/>
      <c r="K757" s="382">
        <f>K736</f>
        <v>156.12</v>
      </c>
      <c r="L757" s="404"/>
      <c r="M757" s="383">
        <v>0</v>
      </c>
      <c r="N757" s="383"/>
      <c r="O757" s="382" t="str">
        <f>O736</f>
        <v xml:space="preserve"> </v>
      </c>
      <c r="P757" s="404"/>
      <c r="Q757" s="383">
        <v>0</v>
      </c>
      <c r="R757" s="383"/>
      <c r="S757" s="382" t="str">
        <f>S736</f>
        <v xml:space="preserve"> </v>
      </c>
      <c r="T757" s="404"/>
      <c r="U757" s="383">
        <v>0</v>
      </c>
      <c r="V757" s="285"/>
      <c r="W757" s="286"/>
      <c r="X757" s="286"/>
      <c r="Y757" s="286"/>
      <c r="Z757" s="285"/>
      <c r="AI757" s="285"/>
      <c r="AJ757" s="285"/>
      <c r="AK757" s="285"/>
      <c r="AL757" s="285"/>
      <c r="AM757" s="285"/>
      <c r="AN757" s="285"/>
      <c r="AO757" s="285"/>
      <c r="AP757" s="285"/>
    </row>
    <row r="758" spans="1:44" hidden="1">
      <c r="A758" s="325" t="s">
        <v>248</v>
      </c>
      <c r="B758" s="337"/>
      <c r="C758" s="368"/>
      <c r="D758" s="386"/>
      <c r="E758" s="404"/>
      <c r="F758" s="383"/>
      <c r="G758" s="386"/>
      <c r="H758" s="404"/>
      <c r="I758" s="383"/>
      <c r="J758" s="383"/>
      <c r="K758" s="386"/>
      <c r="L758" s="404"/>
      <c r="M758" s="383"/>
      <c r="N758" s="383"/>
      <c r="O758" s="386"/>
      <c r="P758" s="404"/>
      <c r="Q758" s="383"/>
      <c r="R758" s="383"/>
      <c r="S758" s="386"/>
      <c r="T758" s="404"/>
      <c r="U758" s="383"/>
      <c r="V758" s="285"/>
      <c r="W758" s="286"/>
      <c r="X758" s="286"/>
      <c r="Y758" s="286"/>
      <c r="Z758" s="285"/>
      <c r="AI758" s="285"/>
      <c r="AJ758" s="285"/>
      <c r="AK758" s="285"/>
      <c r="AL758" s="285"/>
      <c r="AM758" s="285"/>
      <c r="AN758" s="285"/>
      <c r="AO758" s="285"/>
      <c r="AP758" s="285"/>
    </row>
    <row r="759" spans="1:44" hidden="1">
      <c r="A759" s="325" t="s">
        <v>244</v>
      </c>
      <c r="B759" s="337"/>
      <c r="C759" s="368">
        <v>0</v>
      </c>
      <c r="D759" s="382">
        <v>-26.02</v>
      </c>
      <c r="E759" s="404"/>
      <c r="F759" s="383">
        <v>0</v>
      </c>
      <c r="G759" s="382">
        <v>-26.63</v>
      </c>
      <c r="H759" s="404"/>
      <c r="I759" s="383">
        <v>0</v>
      </c>
      <c r="J759" s="383"/>
      <c r="K759" s="382">
        <f>K738</f>
        <v>-26.02</v>
      </c>
      <c r="L759" s="404"/>
      <c r="M759" s="383">
        <v>0</v>
      </c>
      <c r="N759" s="383"/>
      <c r="O759" s="382" t="e">
        <f>O738</f>
        <v>#VALUE!</v>
      </c>
      <c r="P759" s="404"/>
      <c r="Q759" s="383">
        <v>0</v>
      </c>
      <c r="R759" s="383"/>
      <c r="S759" s="382" t="e">
        <f>S738</f>
        <v>#VALUE!</v>
      </c>
      <c r="T759" s="404"/>
      <c r="U759" s="383">
        <v>0</v>
      </c>
      <c r="V759" s="285"/>
      <c r="W759" s="286"/>
      <c r="X759" s="286"/>
      <c r="Y759" s="286"/>
      <c r="Z759" s="285"/>
      <c r="AI759" s="285"/>
      <c r="AJ759" s="285"/>
      <c r="AK759" s="285"/>
      <c r="AL759" s="285"/>
      <c r="AM759" s="285"/>
      <c r="AN759" s="285"/>
      <c r="AO759" s="285"/>
      <c r="AP759" s="285"/>
    </row>
    <row r="760" spans="1:44" hidden="1">
      <c r="A760" s="325" t="s">
        <v>249</v>
      </c>
      <c r="B760" s="337"/>
      <c r="C760" s="368">
        <v>0</v>
      </c>
      <c r="D760" s="382">
        <v>-26.02</v>
      </c>
      <c r="E760" s="404"/>
      <c r="F760" s="383">
        <v>0</v>
      </c>
      <c r="G760" s="382">
        <v>-26.63</v>
      </c>
      <c r="H760" s="404"/>
      <c r="I760" s="383">
        <v>0</v>
      </c>
      <c r="J760" s="383"/>
      <c r="K760" s="382">
        <f>K739</f>
        <v>-26.02</v>
      </c>
      <c r="L760" s="404"/>
      <c r="M760" s="383">
        <v>0</v>
      </c>
      <c r="N760" s="383"/>
      <c r="O760" s="382" t="e">
        <f>O739</f>
        <v>#VALUE!</v>
      </c>
      <c r="P760" s="404"/>
      <c r="Q760" s="383">
        <v>0</v>
      </c>
      <c r="R760" s="383"/>
      <c r="S760" s="382" t="e">
        <f>S739</f>
        <v>#VALUE!</v>
      </c>
      <c r="T760" s="404"/>
      <c r="U760" s="383">
        <v>0</v>
      </c>
      <c r="V760" s="285"/>
      <c r="W760" s="286"/>
      <c r="X760" s="286"/>
      <c r="Y760" s="286"/>
      <c r="Z760" s="285"/>
      <c r="AI760" s="285"/>
      <c r="AJ760" s="285"/>
      <c r="AK760" s="285"/>
      <c r="AL760" s="285"/>
      <c r="AM760" s="285"/>
      <c r="AN760" s="285"/>
      <c r="AO760" s="285"/>
      <c r="AP760" s="285"/>
    </row>
    <row r="761" spans="1:44" hidden="1">
      <c r="A761" s="369" t="s">
        <v>210</v>
      </c>
      <c r="B761" s="337"/>
      <c r="C761" s="368"/>
      <c r="D761" s="400"/>
      <c r="E761" s="383"/>
      <c r="F761" s="383"/>
      <c r="G761" s="400"/>
      <c r="H761" s="383"/>
      <c r="I761" s="383"/>
      <c r="J761" s="383"/>
      <c r="K761" s="400"/>
      <c r="L761" s="383"/>
      <c r="M761" s="383"/>
      <c r="N761" s="383"/>
      <c r="O761" s="400"/>
      <c r="P761" s="383"/>
      <c r="Q761" s="383"/>
      <c r="R761" s="383"/>
      <c r="S761" s="400"/>
      <c r="T761" s="383"/>
      <c r="U761" s="383"/>
      <c r="V761" s="285"/>
      <c r="W761" s="286"/>
      <c r="X761" s="286"/>
      <c r="Y761" s="286"/>
      <c r="Z761" s="285"/>
      <c r="AI761" s="285"/>
      <c r="AJ761" s="285"/>
      <c r="AK761" s="285"/>
      <c r="AL761" s="285"/>
      <c r="AM761" s="285"/>
      <c r="AN761" s="285"/>
      <c r="AO761" s="285"/>
      <c r="AP761" s="285"/>
    </row>
    <row r="762" spans="1:44" hidden="1">
      <c r="A762" s="325" t="s">
        <v>250</v>
      </c>
      <c r="B762" s="337"/>
      <c r="C762" s="368">
        <v>10034</v>
      </c>
      <c r="D762" s="440">
        <v>7.0350000000000001</v>
      </c>
      <c r="E762" s="383" t="s">
        <v>144</v>
      </c>
      <c r="F762" s="383">
        <v>-7</v>
      </c>
      <c r="G762" s="440">
        <v>7.2030000000000003</v>
      </c>
      <c r="H762" s="383" t="s">
        <v>144</v>
      </c>
      <c r="I762" s="383">
        <v>-7</v>
      </c>
      <c r="J762" s="383"/>
      <c r="K762" s="440" t="e">
        <f>K741</f>
        <v>#REF!</v>
      </c>
      <c r="L762" s="383" t="s">
        <v>10</v>
      </c>
      <c r="M762" s="383" t="e">
        <v>#REF!</v>
      </c>
      <c r="N762" s="383"/>
      <c r="O762" s="440" t="e">
        <f>O741</f>
        <v>#DIV/0!</v>
      </c>
      <c r="P762" s="383" t="s">
        <v>144</v>
      </c>
      <c r="Q762" s="383" t="e">
        <v>#DIV/0!</v>
      </c>
      <c r="R762" s="383"/>
      <c r="S762" s="440" t="e">
        <f>S741</f>
        <v>#DIV/0!</v>
      </c>
      <c r="T762" s="383" t="s">
        <v>144</v>
      </c>
      <c r="U762" s="383" t="e">
        <v>#DIV/0!</v>
      </c>
      <c r="V762" s="285"/>
      <c r="W762" s="286"/>
      <c r="X762" s="286"/>
      <c r="Y762" s="286"/>
      <c r="Z762" s="285"/>
      <c r="AI762" s="285"/>
      <c r="AJ762" s="285"/>
      <c r="AK762" s="285"/>
      <c r="AL762" s="285"/>
      <c r="AM762" s="285"/>
      <c r="AN762" s="285"/>
      <c r="AO762" s="285"/>
      <c r="AP762" s="285"/>
    </row>
    <row r="763" spans="1:44" hidden="1">
      <c r="A763" s="369" t="s">
        <v>179</v>
      </c>
      <c r="B763" s="337"/>
      <c r="C763" s="368">
        <v>0</v>
      </c>
      <c r="D763" s="414">
        <v>57</v>
      </c>
      <c r="E763" s="369" t="s">
        <v>144</v>
      </c>
      <c r="F763" s="383">
        <v>0</v>
      </c>
      <c r="G763" s="414">
        <v>58</v>
      </c>
      <c r="H763" s="369" t="s">
        <v>144</v>
      </c>
      <c r="I763" s="383">
        <v>0</v>
      </c>
      <c r="J763" s="383"/>
      <c r="K763" s="414" t="str">
        <f>K742</f>
        <v xml:space="preserve"> </v>
      </c>
      <c r="L763" s="369" t="s">
        <v>10</v>
      </c>
      <c r="M763" s="383">
        <v>0</v>
      </c>
      <c r="N763" s="383"/>
      <c r="O763" s="414" t="e">
        <f>O742</f>
        <v>#DIV/0!</v>
      </c>
      <c r="P763" s="369" t="s">
        <v>144</v>
      </c>
      <c r="Q763" s="383" t="e">
        <v>#DIV/0!</v>
      </c>
      <c r="R763" s="383"/>
      <c r="S763" s="414" t="e">
        <f>S742</f>
        <v>#DIV/0!</v>
      </c>
      <c r="T763" s="369" t="s">
        <v>144</v>
      </c>
      <c r="U763" s="383" t="e">
        <v>#DIV/0!</v>
      </c>
      <c r="V763" s="285"/>
      <c r="W763" s="286"/>
      <c r="X763" s="286"/>
      <c r="Y763" s="286"/>
      <c r="Z763" s="285"/>
      <c r="AI763" s="285"/>
      <c r="AJ763" s="285"/>
      <c r="AK763" s="285"/>
      <c r="AL763" s="285"/>
      <c r="AM763" s="285"/>
      <c r="AN763" s="285"/>
      <c r="AO763" s="285"/>
      <c r="AP763" s="285"/>
    </row>
    <row r="764" spans="1:44" hidden="1">
      <c r="A764" s="369" t="s">
        <v>228</v>
      </c>
      <c r="B764" s="337"/>
      <c r="C764" s="368">
        <v>12</v>
      </c>
      <c r="D764" s="386">
        <v>60</v>
      </c>
      <c r="E764" s="337"/>
      <c r="F764" s="383">
        <v>720</v>
      </c>
      <c r="G764" s="386">
        <v>60</v>
      </c>
      <c r="H764" s="337"/>
      <c r="I764" s="383">
        <v>720</v>
      </c>
      <c r="J764" s="383"/>
      <c r="K764" s="386" t="s">
        <v>10</v>
      </c>
      <c r="L764" s="337"/>
      <c r="M764" s="383">
        <v>0</v>
      </c>
      <c r="N764" s="383"/>
      <c r="O764" s="386" t="e">
        <v>#DIV/0!</v>
      </c>
      <c r="P764" s="337"/>
      <c r="Q764" s="383" t="e">
        <v>#DIV/0!</v>
      </c>
      <c r="R764" s="383"/>
      <c r="S764" s="386" t="e">
        <v>#DIV/0!</v>
      </c>
      <c r="T764" s="337"/>
      <c r="U764" s="383" t="e">
        <v>#DIV/0!</v>
      </c>
      <c r="V764" s="285"/>
      <c r="W764" s="286"/>
      <c r="X764" s="286"/>
      <c r="Y764" s="286"/>
      <c r="Z764" s="285"/>
      <c r="AI764" s="285"/>
      <c r="AJ764" s="285"/>
      <c r="AK764" s="285"/>
      <c r="AL764" s="285"/>
      <c r="AM764" s="285"/>
      <c r="AN764" s="285"/>
      <c r="AO764" s="285"/>
      <c r="AP764" s="285"/>
    </row>
    <row r="765" spans="1:44" hidden="1">
      <c r="A765" s="369" t="s">
        <v>229</v>
      </c>
      <c r="B765" s="337"/>
      <c r="C765" s="368">
        <v>456.00326456013363</v>
      </c>
      <c r="D765" s="279">
        <v>-30</v>
      </c>
      <c r="E765" s="383" t="s">
        <v>144</v>
      </c>
      <c r="F765" s="383">
        <v>-137</v>
      </c>
      <c r="G765" s="441">
        <v>-30</v>
      </c>
      <c r="H765" s="383" t="s">
        <v>144</v>
      </c>
      <c r="I765" s="383">
        <v>-137</v>
      </c>
      <c r="J765" s="383"/>
      <c r="K765" s="441">
        <v>-30</v>
      </c>
      <c r="L765" s="383" t="s">
        <v>144</v>
      </c>
      <c r="M765" s="383">
        <v>-137</v>
      </c>
      <c r="N765" s="383"/>
      <c r="O765" s="441">
        <v>0</v>
      </c>
      <c r="P765" s="383" t="s">
        <v>10</v>
      </c>
      <c r="Q765" s="383">
        <v>0</v>
      </c>
      <c r="R765" s="383"/>
      <c r="S765" s="441">
        <v>0</v>
      </c>
      <c r="T765" s="383" t="s">
        <v>10</v>
      </c>
      <c r="U765" s="383">
        <v>0</v>
      </c>
      <c r="V765" s="285"/>
      <c r="W765" s="286"/>
      <c r="X765" s="286"/>
      <c r="Y765" s="286"/>
      <c r="Z765" s="285"/>
      <c r="AI765" s="285"/>
      <c r="AJ765" s="285"/>
      <c r="AK765" s="285"/>
      <c r="AL765" s="285"/>
      <c r="AM765" s="285"/>
      <c r="AN765" s="285"/>
      <c r="AO765" s="285"/>
      <c r="AP765" s="285"/>
    </row>
    <row r="766" spans="1:44" s="120" customFormat="1" hidden="1">
      <c r="A766" s="119" t="s">
        <v>251</v>
      </c>
      <c r="C766" s="210">
        <v>10034</v>
      </c>
      <c r="D766" s="118">
        <v>0</v>
      </c>
      <c r="E766" s="122"/>
      <c r="F766" s="123"/>
      <c r="G766" s="314">
        <v>0</v>
      </c>
      <c r="H766" s="408" t="s">
        <v>144</v>
      </c>
      <c r="I766" s="408" t="e">
        <v>#REF!</v>
      </c>
      <c r="J766" s="408"/>
      <c r="K766" s="314" t="str">
        <f>K743</f>
        <v xml:space="preserve"> </v>
      </c>
      <c r="L766" s="408" t="s">
        <v>10</v>
      </c>
      <c r="M766" s="383">
        <v>0</v>
      </c>
      <c r="N766" s="408"/>
      <c r="O766" s="314" t="str">
        <f>O743</f>
        <v xml:space="preserve"> </v>
      </c>
      <c r="P766" s="408" t="s">
        <v>10</v>
      </c>
      <c r="Q766" s="383">
        <v>0</v>
      </c>
      <c r="R766" s="408"/>
      <c r="S766" s="314">
        <f>S743</f>
        <v>0</v>
      </c>
      <c r="T766" s="408" t="s">
        <v>144</v>
      </c>
      <c r="U766" s="383">
        <v>0</v>
      </c>
      <c r="V766" s="122"/>
      <c r="W766" s="311"/>
      <c r="X766" s="122"/>
      <c r="Y766" s="122"/>
      <c r="Z766" s="317"/>
      <c r="AA766" s="318"/>
      <c r="AF766" s="122"/>
      <c r="AG766" s="122"/>
      <c r="AH766" s="122"/>
      <c r="AI766" s="122"/>
      <c r="AJ766" s="122"/>
      <c r="AK766" s="122"/>
      <c r="AL766" s="122"/>
      <c r="AM766" s="122"/>
      <c r="AN766" s="122"/>
      <c r="AO766" s="122"/>
      <c r="AP766" s="122"/>
      <c r="AR766" s="124"/>
    </row>
    <row r="767" spans="1:44" hidden="1">
      <c r="A767" s="337" t="s">
        <v>157</v>
      </c>
      <c r="B767" s="337"/>
      <c r="C767" s="368">
        <v>158323871.89494899</v>
      </c>
      <c r="D767" s="404"/>
      <c r="E767" s="369"/>
      <c r="F767" s="305">
        <v>13820389</v>
      </c>
      <c r="G767" s="305"/>
      <c r="H767" s="369"/>
      <c r="I767" s="408">
        <v>14149201</v>
      </c>
      <c r="J767" s="408"/>
      <c r="K767" s="305"/>
      <c r="L767" s="369"/>
      <c r="M767" s="408" t="e">
        <f>SUM(M721:M766)</f>
        <v>#REF!</v>
      </c>
      <c r="N767" s="408"/>
      <c r="O767" s="305"/>
      <c r="P767" s="369"/>
      <c r="Q767" s="408" t="e">
        <f>SUM(Q721:Q766)</f>
        <v>#DIV/0!</v>
      </c>
      <c r="R767" s="408"/>
      <c r="S767" s="305"/>
      <c r="T767" s="369"/>
      <c r="U767" s="408" t="e">
        <f>SUM(U721:U766)</f>
        <v>#DIV/0!</v>
      </c>
      <c r="V767" s="285"/>
      <c r="W767" s="286"/>
      <c r="X767" s="339"/>
      <c r="Y767" s="339"/>
      <c r="Z767" s="285"/>
      <c r="AI767" s="285"/>
      <c r="AJ767" s="285"/>
      <c r="AK767" s="285"/>
      <c r="AL767" s="285"/>
      <c r="AM767" s="285"/>
      <c r="AN767" s="285"/>
      <c r="AO767" s="285"/>
      <c r="AP767" s="285"/>
    </row>
    <row r="768" spans="1:44" ht="14.25" hidden="1" customHeight="1">
      <c r="A768" s="337" t="s">
        <v>128</v>
      </c>
      <c r="B768" s="337"/>
      <c r="C768" s="390">
        <v>2550999.9999999995</v>
      </c>
      <c r="D768" s="325"/>
      <c r="E768" s="325"/>
      <c r="F768" s="323">
        <v>193000</v>
      </c>
      <c r="G768" s="325"/>
      <c r="H768" s="325"/>
      <c r="I768" s="442">
        <v>193000</v>
      </c>
      <c r="J768" s="376"/>
      <c r="K768" s="325"/>
      <c r="L768" s="325"/>
      <c r="M768" s="442" t="e">
        <v>#DIV/0!</v>
      </c>
      <c r="N768" s="324"/>
      <c r="O768" s="325"/>
      <c r="P768" s="325"/>
      <c r="Q768" s="442" t="e">
        <v>#DIV/0!</v>
      </c>
      <c r="R768" s="324"/>
      <c r="S768" s="325"/>
      <c r="T768" s="325"/>
      <c r="U768" s="442" t="e">
        <v>#DIV/0!</v>
      </c>
      <c r="V768" s="285"/>
      <c r="W768" s="286"/>
      <c r="X768" s="286"/>
      <c r="Y768" s="286"/>
      <c r="Z768" s="285"/>
      <c r="AI768" s="285"/>
      <c r="AJ768" s="285"/>
      <c r="AK768" s="285"/>
      <c r="AL768" s="285"/>
      <c r="AM768" s="285"/>
      <c r="AN768" s="285"/>
      <c r="AO768" s="285"/>
      <c r="AP768" s="285"/>
    </row>
    <row r="769" spans="1:42" ht="17.25" hidden="1" customHeight="1">
      <c r="A769" s="337" t="s">
        <v>158</v>
      </c>
      <c r="B769" s="337"/>
      <c r="C769" s="417">
        <v>160874871.89494899</v>
      </c>
      <c r="D769" s="399"/>
      <c r="E769" s="393"/>
      <c r="F769" s="394">
        <v>14013389</v>
      </c>
      <c r="G769" s="399"/>
      <c r="H769" s="393"/>
      <c r="I769" s="394">
        <v>14342201</v>
      </c>
      <c r="J769" s="394"/>
      <c r="K769" s="399"/>
      <c r="L769" s="393"/>
      <c r="M769" s="394" t="e">
        <f>SUM(M767:M768)</f>
        <v>#REF!</v>
      </c>
      <c r="N769" s="394"/>
      <c r="O769" s="399"/>
      <c r="P769" s="393"/>
      <c r="Q769" s="394" t="e">
        <f>SUM(Q767:Q768)</f>
        <v>#DIV/0!</v>
      </c>
      <c r="R769" s="394"/>
      <c r="S769" s="399"/>
      <c r="T769" s="393"/>
      <c r="U769" s="394" t="e">
        <f>SUM(U767:U768)</f>
        <v>#DIV/0!</v>
      </c>
      <c r="V769" s="285"/>
      <c r="W769" s="320"/>
      <c r="X769" s="330"/>
      <c r="Y769" s="331"/>
      <c r="Z769" s="338"/>
      <c r="AA769" s="435"/>
      <c r="AI769" s="285"/>
      <c r="AJ769" s="285"/>
      <c r="AK769" s="285"/>
      <c r="AL769" s="285"/>
      <c r="AM769" s="285"/>
      <c r="AN769" s="285"/>
      <c r="AO769" s="285"/>
      <c r="AP769" s="285"/>
    </row>
    <row r="770" spans="1:42" hidden="1">
      <c r="A770" s="337"/>
      <c r="B770" s="337"/>
      <c r="C770" s="427"/>
      <c r="D770" s="402" t="s">
        <v>10</v>
      </c>
      <c r="E770" s="364"/>
      <c r="F770" s="370"/>
      <c r="G770" s="443" t="s">
        <v>10</v>
      </c>
      <c r="H770" s="364"/>
      <c r="I770" s="322" t="s">
        <v>10</v>
      </c>
      <c r="J770" s="322"/>
      <c r="K770" s="443" t="s">
        <v>10</v>
      </c>
      <c r="L770" s="364"/>
      <c r="M770" s="322" t="s">
        <v>10</v>
      </c>
      <c r="N770" s="322"/>
      <c r="O770" s="443" t="s">
        <v>10</v>
      </c>
      <c r="P770" s="364"/>
      <c r="Q770" s="322" t="s">
        <v>10</v>
      </c>
      <c r="R770" s="322"/>
      <c r="S770" s="443" t="s">
        <v>10</v>
      </c>
      <c r="T770" s="364"/>
      <c r="U770" s="322" t="s">
        <v>10</v>
      </c>
      <c r="V770" s="285"/>
      <c r="W770" s="319"/>
      <c r="X770" s="362"/>
      <c r="Y770" s="362"/>
      <c r="Z770" s="285"/>
      <c r="AI770" s="285"/>
      <c r="AJ770" s="285"/>
      <c r="AK770" s="285"/>
      <c r="AL770" s="285"/>
      <c r="AM770" s="285"/>
      <c r="AN770" s="285"/>
      <c r="AO770" s="285"/>
      <c r="AP770" s="285"/>
    </row>
    <row r="771" spans="1:42" hidden="1">
      <c r="A771" s="344" t="s">
        <v>232</v>
      </c>
      <c r="B771" s="337"/>
      <c r="C771" s="345"/>
      <c r="D771" s="386"/>
      <c r="E771" s="337"/>
      <c r="F771" s="305"/>
      <c r="G771" s="386"/>
      <c r="H771" s="337"/>
      <c r="I771" s="305"/>
      <c r="J771" s="305"/>
      <c r="K771" s="386"/>
      <c r="L771" s="337"/>
      <c r="M771" s="305"/>
      <c r="N771" s="305"/>
      <c r="O771" s="386"/>
      <c r="P771" s="337"/>
      <c r="Q771" s="305"/>
      <c r="R771" s="305"/>
      <c r="S771" s="386"/>
      <c r="T771" s="337"/>
      <c r="U771" s="305" t="s">
        <v>10</v>
      </c>
      <c r="V771" s="285"/>
      <c r="W771" s="286"/>
      <c r="X771" s="286"/>
      <c r="Y771" s="286"/>
      <c r="Z771" s="285"/>
      <c r="AI771" s="285"/>
      <c r="AJ771" s="285"/>
      <c r="AK771" s="285"/>
      <c r="AL771" s="285"/>
      <c r="AM771" s="285"/>
      <c r="AN771" s="285"/>
      <c r="AO771" s="285"/>
      <c r="AP771" s="285"/>
    </row>
    <row r="772" spans="1:42" hidden="1">
      <c r="A772" s="325" t="s">
        <v>255</v>
      </c>
      <c r="B772" s="337"/>
      <c r="C772" s="345"/>
      <c r="D772" s="386"/>
      <c r="E772" s="337"/>
      <c r="F772" s="305"/>
      <c r="G772" s="386"/>
      <c r="H772" s="337"/>
      <c r="I772" s="305"/>
      <c r="J772" s="305"/>
      <c r="K772" s="386"/>
      <c r="L772" s="337"/>
      <c r="M772" s="305"/>
      <c r="N772" s="305"/>
      <c r="O772" s="386"/>
      <c r="P772" s="337"/>
      <c r="Q772" s="305"/>
      <c r="R772" s="305"/>
      <c r="S772" s="386"/>
      <c r="T772" s="337"/>
      <c r="U772" s="305"/>
      <c r="V772" s="319"/>
      <c r="W772" s="398"/>
      <c r="X772" s="352"/>
      <c r="Y772" s="352"/>
      <c r="Z772" s="285"/>
      <c r="AI772" s="285"/>
      <c r="AJ772" s="285"/>
      <c r="AK772" s="285"/>
      <c r="AL772" s="285"/>
      <c r="AM772" s="285"/>
      <c r="AN772" s="285"/>
      <c r="AO772" s="285"/>
      <c r="AP772" s="285"/>
    </row>
    <row r="773" spans="1:42" hidden="1">
      <c r="A773" s="369"/>
      <c r="B773" s="337"/>
      <c r="C773" s="345"/>
      <c r="D773" s="386"/>
      <c r="E773" s="337"/>
      <c r="F773" s="400"/>
      <c r="G773" s="386"/>
      <c r="H773" s="337"/>
      <c r="I773" s="434"/>
      <c r="J773" s="434"/>
      <c r="K773" s="386"/>
      <c r="L773" s="337"/>
      <c r="M773" s="434"/>
      <c r="N773" s="434"/>
      <c r="O773" s="386"/>
      <c r="P773" s="337"/>
      <c r="Q773" s="434"/>
      <c r="R773" s="434"/>
      <c r="S773" s="386"/>
      <c r="T773" s="337"/>
      <c r="U773" s="434"/>
      <c r="V773" s="285"/>
      <c r="W773" s="286"/>
      <c r="X773" s="286"/>
      <c r="Y773" s="286"/>
      <c r="Z773" s="285"/>
      <c r="AA773" s="285"/>
      <c r="AB773" s="285"/>
      <c r="AC773" s="285"/>
      <c r="AD773" s="285"/>
      <c r="AE773" s="285"/>
      <c r="AF773" s="285"/>
      <c r="AG773" s="285"/>
      <c r="AH773" s="285"/>
      <c r="AI773" s="285"/>
      <c r="AJ773" s="285"/>
      <c r="AK773" s="285"/>
      <c r="AL773" s="285"/>
      <c r="AM773" s="285"/>
      <c r="AN773" s="285"/>
      <c r="AO773" s="285"/>
      <c r="AP773" s="285"/>
    </row>
    <row r="774" spans="1:42" hidden="1">
      <c r="A774" s="325" t="s">
        <v>235</v>
      </c>
      <c r="B774" s="337"/>
      <c r="C774" s="368"/>
      <c r="D774" s="305" t="s">
        <v>10</v>
      </c>
      <c r="E774" s="337"/>
      <c r="F774" s="337"/>
      <c r="G774" s="305" t="s">
        <v>10</v>
      </c>
      <c r="H774" s="337"/>
      <c r="I774" s="337"/>
      <c r="J774" s="337"/>
      <c r="K774" s="305" t="s">
        <v>10</v>
      </c>
      <c r="L774" s="337"/>
      <c r="M774" s="337"/>
      <c r="N774" s="337"/>
      <c r="O774" s="305" t="s">
        <v>10</v>
      </c>
      <c r="P774" s="337"/>
      <c r="Q774" s="337"/>
      <c r="R774" s="337"/>
      <c r="S774" s="305" t="s">
        <v>10</v>
      </c>
      <c r="T774" s="337"/>
      <c r="U774" s="337"/>
      <c r="V774" s="285"/>
      <c r="W774" s="286"/>
      <c r="X774" s="286"/>
      <c r="Y774" s="286"/>
      <c r="Z774" s="285"/>
      <c r="AA774" s="285"/>
      <c r="AB774" s="285"/>
      <c r="AC774" s="285"/>
      <c r="AD774" s="285"/>
      <c r="AE774" s="285"/>
      <c r="AF774" s="285"/>
      <c r="AG774" s="285"/>
      <c r="AH774" s="285"/>
      <c r="AI774" s="285"/>
      <c r="AJ774" s="285"/>
      <c r="AK774" s="285"/>
      <c r="AL774" s="285"/>
      <c r="AM774" s="285"/>
      <c r="AN774" s="285"/>
      <c r="AO774" s="285"/>
      <c r="AP774" s="285"/>
    </row>
    <row r="775" spans="1:42" hidden="1">
      <c r="A775" s="325" t="s">
        <v>236</v>
      </c>
      <c r="B775" s="337"/>
      <c r="C775" s="368">
        <v>585.32901446738447</v>
      </c>
      <c r="D775" s="386">
        <v>0</v>
      </c>
      <c r="E775" s="404"/>
      <c r="F775" s="383">
        <v>0</v>
      </c>
      <c r="G775" s="386">
        <v>0</v>
      </c>
      <c r="H775" s="404"/>
      <c r="I775" s="383">
        <v>0</v>
      </c>
      <c r="J775" s="383"/>
      <c r="K775" s="386">
        <f>$G$721</f>
        <v>0</v>
      </c>
      <c r="L775" s="404"/>
      <c r="M775" s="383">
        <f>ROUND(K775*$C775,0)</f>
        <v>0</v>
      </c>
      <c r="N775" s="383"/>
      <c r="O775" s="386" t="str">
        <f>$O$721</f>
        <v xml:space="preserve"> </v>
      </c>
      <c r="P775" s="404"/>
      <c r="Q775" s="383" t="e">
        <f>ROUND(O775*$C775,0)</f>
        <v>#VALUE!</v>
      </c>
      <c r="R775" s="383"/>
      <c r="S775" s="386" t="str">
        <f>$S$721</f>
        <v xml:space="preserve"> </v>
      </c>
      <c r="T775" s="404"/>
      <c r="U775" s="383" t="e">
        <f>ROUND(S775*$C775,0)</f>
        <v>#VALUE!</v>
      </c>
      <c r="V775" s="285"/>
      <c r="W775" s="286"/>
      <c r="X775" s="286"/>
      <c r="Y775" s="286"/>
      <c r="Z775" s="285"/>
      <c r="AA775" s="285"/>
      <c r="AB775" s="285"/>
      <c r="AC775" s="285"/>
      <c r="AD775" s="285"/>
      <c r="AE775" s="285"/>
      <c r="AF775" s="285"/>
      <c r="AG775" s="285"/>
      <c r="AH775" s="285"/>
      <c r="AI775" s="285"/>
      <c r="AJ775" s="285"/>
      <c r="AK775" s="285"/>
      <c r="AL775" s="285"/>
      <c r="AM775" s="285"/>
      <c r="AN775" s="285"/>
      <c r="AO775" s="285"/>
      <c r="AP775" s="285"/>
    </row>
    <row r="776" spans="1:42" hidden="1">
      <c r="A776" s="325" t="s">
        <v>237</v>
      </c>
      <c r="B776" s="337"/>
      <c r="C776" s="368"/>
      <c r="D776" s="386"/>
      <c r="E776" s="404"/>
      <c r="F776" s="383"/>
      <c r="G776" s="386"/>
      <c r="H776" s="404"/>
      <c r="I776" s="383"/>
      <c r="J776" s="383"/>
      <c r="K776" s="386"/>
      <c r="L776" s="404"/>
      <c r="M776" s="383"/>
      <c r="N776" s="383"/>
      <c r="O776" s="386"/>
      <c r="P776" s="404"/>
      <c r="Q776" s="383"/>
      <c r="R776" s="383"/>
      <c r="S776" s="386"/>
      <c r="T776" s="404"/>
      <c r="U776" s="383"/>
      <c r="V776" s="285"/>
      <c r="W776" s="286"/>
      <c r="X776" s="286"/>
      <c r="Y776" s="286"/>
      <c r="Z776" s="285"/>
      <c r="AA776" s="285"/>
      <c r="AB776" s="285"/>
      <c r="AC776" s="285"/>
      <c r="AD776" s="285"/>
      <c r="AE776" s="285"/>
      <c r="AF776" s="285"/>
      <c r="AG776" s="285"/>
      <c r="AH776" s="285"/>
      <c r="AI776" s="285"/>
      <c r="AJ776" s="285"/>
      <c r="AK776" s="285"/>
      <c r="AL776" s="285"/>
      <c r="AM776" s="285"/>
      <c r="AN776" s="285"/>
      <c r="AO776" s="285"/>
      <c r="AP776" s="285"/>
    </row>
    <row r="777" spans="1:42" hidden="1">
      <c r="A777" s="325" t="s">
        <v>238</v>
      </c>
      <c r="B777" s="337"/>
      <c r="C777" s="368">
        <v>2639.7847546294379</v>
      </c>
      <c r="D777" s="386">
        <v>0</v>
      </c>
      <c r="E777" s="404"/>
      <c r="F777" s="383">
        <v>0</v>
      </c>
      <c r="G777" s="386">
        <v>0</v>
      </c>
      <c r="H777" s="404"/>
      <c r="I777" s="383">
        <v>0</v>
      </c>
      <c r="J777" s="383"/>
      <c r="K777" s="386">
        <f>$G$723</f>
        <v>0</v>
      </c>
      <c r="L777" s="404"/>
      <c r="M777" s="383">
        <f>ROUND(K777*$C777,0)</f>
        <v>0</v>
      </c>
      <c r="N777" s="383"/>
      <c r="O777" s="386" t="str">
        <f>$O$723</f>
        <v xml:space="preserve"> </v>
      </c>
      <c r="P777" s="404"/>
      <c r="Q777" s="383" t="e">
        <f>ROUND(O777*$C777,0)</f>
        <v>#VALUE!</v>
      </c>
      <c r="R777" s="383"/>
      <c r="S777" s="386" t="str">
        <f>$S$723</f>
        <v xml:space="preserve"> </v>
      </c>
      <c r="T777" s="404"/>
      <c r="U777" s="383" t="e">
        <f>ROUND(S777*$C777,0)</f>
        <v>#VALUE!</v>
      </c>
      <c r="V777" s="285"/>
      <c r="W777" s="286"/>
      <c r="X777" s="286"/>
      <c r="Y777" s="286"/>
      <c r="Z777" s="285"/>
      <c r="AA777" s="285"/>
      <c r="AB777" s="285"/>
      <c r="AC777" s="285"/>
      <c r="AD777" s="285"/>
      <c r="AE777" s="285"/>
      <c r="AF777" s="285"/>
      <c r="AG777" s="285"/>
      <c r="AH777" s="285"/>
      <c r="AI777" s="285"/>
      <c r="AJ777" s="285"/>
      <c r="AK777" s="285"/>
      <c r="AL777" s="285"/>
      <c r="AM777" s="285"/>
      <c r="AN777" s="285"/>
      <c r="AO777" s="285"/>
      <c r="AP777" s="285"/>
    </row>
    <row r="778" spans="1:42" hidden="1">
      <c r="A778" s="325" t="s">
        <v>239</v>
      </c>
      <c r="B778" s="337"/>
      <c r="C778" s="368">
        <v>314.59706558952797</v>
      </c>
      <c r="D778" s="386">
        <v>370</v>
      </c>
      <c r="E778" s="404"/>
      <c r="F778" s="383">
        <v>116401</v>
      </c>
      <c r="G778" s="386">
        <v>379</v>
      </c>
      <c r="H778" s="404"/>
      <c r="I778" s="383">
        <v>119232</v>
      </c>
      <c r="J778" s="383"/>
      <c r="K778" s="386">
        <f>$G$724</f>
        <v>379</v>
      </c>
      <c r="L778" s="404"/>
      <c r="M778" s="383">
        <f>ROUND(K778*$C778,0)</f>
        <v>119232</v>
      </c>
      <c r="N778" s="383"/>
      <c r="O778" s="386" t="str">
        <f>$O$724</f>
        <v xml:space="preserve"> </v>
      </c>
      <c r="P778" s="404"/>
      <c r="Q778" s="383" t="e">
        <f>ROUND(O778*$C778,0)</f>
        <v>#VALUE!</v>
      </c>
      <c r="R778" s="383"/>
      <c r="S778" s="386" t="str">
        <f>$S$724</f>
        <v xml:space="preserve"> </v>
      </c>
      <c r="T778" s="404"/>
      <c r="U778" s="383" t="e">
        <f>ROUND(S778*$C778,0)</f>
        <v>#VALUE!</v>
      </c>
      <c r="V778" s="285"/>
      <c r="W778" s="286"/>
      <c r="X778" s="286"/>
      <c r="Y778" s="286"/>
      <c r="Z778" s="285"/>
      <c r="AA778" s="285"/>
      <c r="AB778" s="285"/>
      <c r="AC778" s="285"/>
      <c r="AD778" s="285"/>
      <c r="AE778" s="285"/>
      <c r="AF778" s="285"/>
      <c r="AG778" s="285"/>
      <c r="AH778" s="285"/>
      <c r="AI778" s="285"/>
      <c r="AJ778" s="285"/>
      <c r="AK778" s="285"/>
      <c r="AL778" s="285"/>
      <c r="AM778" s="285"/>
      <c r="AN778" s="285"/>
      <c r="AO778" s="285"/>
      <c r="AP778" s="285"/>
    </row>
    <row r="779" spans="1:42" hidden="1">
      <c r="A779" s="325" t="s">
        <v>240</v>
      </c>
      <c r="B779" s="337"/>
      <c r="C779" s="368">
        <v>10.9999976307206</v>
      </c>
      <c r="D779" s="386">
        <v>1504</v>
      </c>
      <c r="E779" s="404"/>
      <c r="F779" s="383">
        <v>16544</v>
      </c>
      <c r="G779" s="386">
        <v>1539</v>
      </c>
      <c r="H779" s="404"/>
      <c r="I779" s="383">
        <v>16929</v>
      </c>
      <c r="J779" s="383"/>
      <c r="K779" s="386">
        <f>$G$725</f>
        <v>1539</v>
      </c>
      <c r="L779" s="404"/>
      <c r="M779" s="383">
        <f>ROUND(K779*$C779,0)</f>
        <v>16929</v>
      </c>
      <c r="N779" s="383"/>
      <c r="O779" s="386" t="str">
        <f>$O$725</f>
        <v xml:space="preserve"> </v>
      </c>
      <c r="P779" s="404"/>
      <c r="Q779" s="383" t="e">
        <f>ROUND(O779*$C779,0)</f>
        <v>#VALUE!</v>
      </c>
      <c r="R779" s="383"/>
      <c r="S779" s="386" t="str">
        <f>$S$725</f>
        <v xml:space="preserve"> </v>
      </c>
      <c r="T779" s="404"/>
      <c r="U779" s="383" t="e">
        <f>ROUND(S779*$C779,0)</f>
        <v>#VALUE!</v>
      </c>
      <c r="V779" s="285"/>
      <c r="W779" s="286"/>
      <c r="X779" s="286"/>
      <c r="Y779" s="286"/>
      <c r="Z779" s="285"/>
      <c r="AA779" s="285"/>
      <c r="AB779" s="285"/>
      <c r="AC779" s="285"/>
      <c r="AD779" s="285"/>
      <c r="AE779" s="285"/>
      <c r="AF779" s="285"/>
      <c r="AG779" s="285"/>
      <c r="AH779" s="285"/>
      <c r="AI779" s="285"/>
      <c r="AJ779" s="285"/>
      <c r="AK779" s="285"/>
      <c r="AL779" s="285"/>
      <c r="AM779" s="285"/>
      <c r="AN779" s="285"/>
      <c r="AO779" s="285"/>
      <c r="AP779" s="285"/>
    </row>
    <row r="780" spans="1:42" hidden="1">
      <c r="A780" s="325" t="s">
        <v>126</v>
      </c>
      <c r="B780" s="337"/>
      <c r="C780" s="368">
        <v>3550.7108323170714</v>
      </c>
      <c r="D780" s="386"/>
      <c r="E780" s="404"/>
      <c r="F780" s="383"/>
      <c r="G780" s="386"/>
      <c r="H780" s="404"/>
      <c r="I780" s="383"/>
      <c r="J780" s="383"/>
      <c r="K780" s="386"/>
      <c r="L780" s="404"/>
      <c r="M780" s="383"/>
      <c r="N780" s="383"/>
      <c r="O780" s="386"/>
      <c r="P780" s="404"/>
      <c r="Q780" s="383"/>
      <c r="R780" s="383"/>
      <c r="S780" s="386"/>
      <c r="T780" s="404"/>
      <c r="U780" s="383"/>
      <c r="V780" s="285"/>
      <c r="W780" s="286"/>
      <c r="X780" s="286"/>
      <c r="Y780" s="286"/>
      <c r="Z780" s="285"/>
      <c r="AA780" s="285"/>
      <c r="AB780" s="285"/>
      <c r="AC780" s="285"/>
      <c r="AD780" s="285"/>
      <c r="AE780" s="285"/>
      <c r="AF780" s="285"/>
      <c r="AG780" s="285"/>
      <c r="AH780" s="285"/>
      <c r="AI780" s="285"/>
      <c r="AJ780" s="285"/>
      <c r="AK780" s="285"/>
      <c r="AL780" s="285"/>
      <c r="AM780" s="285"/>
      <c r="AN780" s="285"/>
      <c r="AO780" s="285"/>
      <c r="AP780" s="285"/>
    </row>
    <row r="781" spans="1:42" hidden="1">
      <c r="A781" s="325" t="s">
        <v>241</v>
      </c>
      <c r="B781" s="337"/>
      <c r="C781" s="368">
        <v>26978.440555555677</v>
      </c>
      <c r="D781" s="386"/>
      <c r="E781" s="383"/>
      <c r="F781" s="383"/>
      <c r="G781" s="386"/>
      <c r="H781" s="383"/>
      <c r="I781" s="383"/>
      <c r="J781" s="383"/>
      <c r="K781" s="386"/>
      <c r="L781" s="383"/>
      <c r="M781" s="383"/>
      <c r="N781" s="383"/>
      <c r="O781" s="386"/>
      <c r="P781" s="383"/>
      <c r="Q781" s="383"/>
      <c r="R781" s="383"/>
      <c r="S781" s="386"/>
      <c r="T781" s="383"/>
      <c r="U781" s="383"/>
      <c r="V781" s="285"/>
      <c r="W781" s="286"/>
      <c r="X781" s="286"/>
      <c r="Y781" s="286"/>
      <c r="Z781" s="285"/>
      <c r="AA781" s="285"/>
      <c r="AB781" s="285"/>
      <c r="AC781" s="285"/>
      <c r="AD781" s="285"/>
      <c r="AE781" s="285"/>
      <c r="AF781" s="285"/>
      <c r="AG781" s="285"/>
      <c r="AH781" s="285"/>
      <c r="AI781" s="285"/>
      <c r="AJ781" s="285"/>
      <c r="AK781" s="285"/>
      <c r="AL781" s="285"/>
      <c r="AM781" s="285"/>
      <c r="AN781" s="285"/>
      <c r="AO781" s="285"/>
      <c r="AP781" s="285"/>
    </row>
    <row r="782" spans="1:42" hidden="1">
      <c r="A782" s="325" t="s">
        <v>242</v>
      </c>
      <c r="B782" s="337"/>
      <c r="C782" s="368">
        <v>3789</v>
      </c>
      <c r="D782" s="386"/>
      <c r="E782" s="383"/>
      <c r="F782" s="383"/>
      <c r="G782" s="386"/>
      <c r="H782" s="383"/>
      <c r="I782" s="383"/>
      <c r="J782" s="383"/>
      <c r="K782" s="386"/>
      <c r="L782" s="383"/>
      <c r="M782" s="383"/>
      <c r="N782" s="383"/>
      <c r="O782" s="386"/>
      <c r="P782" s="383"/>
      <c r="Q782" s="383"/>
      <c r="R782" s="383"/>
      <c r="S782" s="386"/>
      <c r="T782" s="383"/>
      <c r="U782" s="383"/>
      <c r="V782" s="285"/>
      <c r="W782" s="286"/>
      <c r="X782" s="286"/>
      <c r="Y782" s="286"/>
      <c r="Z782" s="285"/>
      <c r="AA782" s="285"/>
      <c r="AB782" s="285"/>
      <c r="AC782" s="285"/>
      <c r="AD782" s="285"/>
      <c r="AE782" s="285"/>
      <c r="AF782" s="285"/>
      <c r="AG782" s="285"/>
      <c r="AH782" s="285"/>
      <c r="AI782" s="285"/>
      <c r="AJ782" s="285"/>
      <c r="AK782" s="285"/>
      <c r="AL782" s="285"/>
      <c r="AM782" s="285"/>
      <c r="AN782" s="285"/>
      <c r="AO782" s="285"/>
      <c r="AP782" s="285"/>
    </row>
    <row r="783" spans="1:42" hidden="1">
      <c r="A783" s="325" t="s">
        <v>243</v>
      </c>
      <c r="B783" s="337"/>
      <c r="C783" s="368"/>
      <c r="D783" s="386"/>
      <c r="E783" s="404"/>
      <c r="F783" s="383"/>
      <c r="G783" s="386"/>
      <c r="H783" s="404"/>
      <c r="I783" s="383"/>
      <c r="J783" s="383"/>
      <c r="K783" s="386"/>
      <c r="L783" s="404"/>
      <c r="M783" s="383"/>
      <c r="N783" s="383"/>
      <c r="O783" s="386"/>
      <c r="P783" s="404"/>
      <c r="Q783" s="383"/>
      <c r="R783" s="383"/>
      <c r="S783" s="386"/>
      <c r="T783" s="404"/>
      <c r="U783" s="383"/>
      <c r="V783" s="285"/>
      <c r="W783" s="286"/>
      <c r="X783" s="286"/>
      <c r="Y783" s="286"/>
      <c r="Z783" s="285"/>
      <c r="AA783" s="285"/>
      <c r="AB783" s="285"/>
      <c r="AC783" s="285"/>
      <c r="AD783" s="285"/>
      <c r="AE783" s="285"/>
      <c r="AF783" s="285"/>
      <c r="AG783" s="285"/>
      <c r="AH783" s="285"/>
      <c r="AI783" s="285"/>
      <c r="AJ783" s="285"/>
      <c r="AK783" s="285"/>
      <c r="AL783" s="285"/>
      <c r="AM783" s="285"/>
      <c r="AN783" s="285"/>
      <c r="AO783" s="285"/>
      <c r="AP783" s="285"/>
    </row>
    <row r="784" spans="1:42" hidden="1">
      <c r="A784" s="325" t="s">
        <v>244</v>
      </c>
      <c r="B784" s="337"/>
      <c r="C784" s="368">
        <v>2076.8587101006215</v>
      </c>
      <c r="D784" s="386">
        <v>26.02</v>
      </c>
      <c r="E784" s="404"/>
      <c r="F784" s="383">
        <v>54040</v>
      </c>
      <c r="G784" s="386">
        <v>26.63</v>
      </c>
      <c r="H784" s="404"/>
      <c r="I784" s="383">
        <v>55307</v>
      </c>
      <c r="J784" s="383"/>
      <c r="K784" s="386">
        <f>$K$730</f>
        <v>26.02</v>
      </c>
      <c r="L784" s="404"/>
      <c r="M784" s="383">
        <f>ROUND(K784*$C784,0)</f>
        <v>54040</v>
      </c>
      <c r="N784" s="383"/>
      <c r="O784" s="386" t="str">
        <f>$O$730</f>
        <v xml:space="preserve"> </v>
      </c>
      <c r="P784" s="404"/>
      <c r="Q784" s="383" t="e">
        <f>ROUND(O784*$C784,0)</f>
        <v>#VALUE!</v>
      </c>
      <c r="R784" s="383"/>
      <c r="S784" s="386" t="str">
        <f>$S$730</f>
        <v xml:space="preserve"> </v>
      </c>
      <c r="T784" s="404"/>
      <c r="U784" s="383" t="e">
        <f>ROUND(S784*$C784,0)</f>
        <v>#VALUE!</v>
      </c>
      <c r="V784" s="285"/>
      <c r="W784" s="286"/>
      <c r="X784" s="286"/>
      <c r="Y784" s="286"/>
      <c r="Z784" s="285"/>
      <c r="AA784" s="285"/>
      <c r="AB784" s="285"/>
      <c r="AC784" s="285"/>
      <c r="AD784" s="285"/>
      <c r="AE784" s="285"/>
      <c r="AF784" s="285"/>
      <c r="AG784" s="285"/>
      <c r="AH784" s="285"/>
      <c r="AI784" s="285"/>
      <c r="AJ784" s="285"/>
      <c r="AK784" s="285"/>
      <c r="AL784" s="285"/>
      <c r="AM784" s="285"/>
      <c r="AN784" s="285"/>
      <c r="AO784" s="285"/>
      <c r="AP784" s="285"/>
    </row>
    <row r="785" spans="1:42" hidden="1">
      <c r="A785" s="325" t="s">
        <v>245</v>
      </c>
      <c r="B785" s="337"/>
      <c r="C785" s="368"/>
      <c r="D785" s="386"/>
      <c r="E785" s="404"/>
      <c r="F785" s="383"/>
      <c r="G785" s="386"/>
      <c r="H785" s="404"/>
      <c r="I785" s="383"/>
      <c r="J785" s="383"/>
      <c r="K785" s="386"/>
      <c r="L785" s="404"/>
      <c r="M785" s="383"/>
      <c r="N785" s="383"/>
      <c r="O785" s="386"/>
      <c r="P785" s="404"/>
      <c r="Q785" s="383"/>
      <c r="R785" s="383"/>
      <c r="S785" s="386"/>
      <c r="T785" s="404"/>
      <c r="U785" s="383"/>
      <c r="V785" s="285"/>
      <c r="W785" s="286"/>
      <c r="X785" s="286"/>
      <c r="Y785" s="286"/>
      <c r="Z785" s="285"/>
      <c r="AA785" s="285"/>
      <c r="AB785" s="285"/>
      <c r="AC785" s="285"/>
      <c r="AD785" s="285"/>
      <c r="AE785" s="285"/>
      <c r="AF785" s="285"/>
      <c r="AG785" s="285"/>
      <c r="AH785" s="285"/>
      <c r="AI785" s="285"/>
      <c r="AJ785" s="285"/>
      <c r="AK785" s="285"/>
      <c r="AL785" s="285"/>
      <c r="AM785" s="285"/>
      <c r="AN785" s="285"/>
      <c r="AO785" s="285"/>
      <c r="AP785" s="285"/>
    </row>
    <row r="786" spans="1:42" hidden="1">
      <c r="A786" s="325" t="s">
        <v>238</v>
      </c>
      <c r="B786" s="337"/>
      <c r="C786" s="368">
        <v>39873.252848561533</v>
      </c>
      <c r="D786" s="386">
        <v>26.02</v>
      </c>
      <c r="E786" s="404"/>
      <c r="F786" s="383">
        <v>1037502</v>
      </c>
      <c r="G786" s="386">
        <v>26.63</v>
      </c>
      <c r="H786" s="404"/>
      <c r="I786" s="383">
        <v>1061825</v>
      </c>
      <c r="J786" s="383"/>
      <c r="K786" s="386">
        <f>$K$732</f>
        <v>26.02</v>
      </c>
      <c r="L786" s="404"/>
      <c r="M786" s="383">
        <f>ROUND(K786*$C786,0)</f>
        <v>1037502</v>
      </c>
      <c r="N786" s="383"/>
      <c r="O786" s="386" t="str">
        <f>$O$732</f>
        <v xml:space="preserve"> </v>
      </c>
      <c r="P786" s="404"/>
      <c r="Q786" s="383" t="e">
        <f>ROUND(O786*$C786,0)</f>
        <v>#VALUE!</v>
      </c>
      <c r="R786" s="383"/>
      <c r="S786" s="386" t="str">
        <f>$S$732</f>
        <v xml:space="preserve"> </v>
      </c>
      <c r="T786" s="404"/>
      <c r="U786" s="383" t="e">
        <f>ROUND(S786*$C786,0)</f>
        <v>#VALUE!</v>
      </c>
      <c r="V786" s="285"/>
      <c r="W786" s="286"/>
      <c r="X786" s="286"/>
      <c r="Y786" s="286"/>
      <c r="Z786" s="285"/>
      <c r="AA786" s="285"/>
      <c r="AB786" s="285"/>
      <c r="AC786" s="285"/>
      <c r="AD786" s="285"/>
      <c r="AE786" s="285"/>
      <c r="AF786" s="285"/>
      <c r="AG786" s="285"/>
      <c r="AH786" s="285"/>
      <c r="AI786" s="285"/>
      <c r="AJ786" s="285"/>
      <c r="AK786" s="285"/>
      <c r="AL786" s="285"/>
      <c r="AM786" s="285"/>
      <c r="AN786" s="285"/>
      <c r="AO786" s="285"/>
      <c r="AP786" s="285"/>
    </row>
    <row r="787" spans="1:42" hidden="1">
      <c r="A787" s="325" t="s">
        <v>239</v>
      </c>
      <c r="B787" s="337"/>
      <c r="C787" s="368">
        <v>29185.4347915853</v>
      </c>
      <c r="D787" s="386">
        <v>18.101388370764003</v>
      </c>
      <c r="E787" s="404"/>
      <c r="F787" s="383">
        <v>528297</v>
      </c>
      <c r="G787" s="386">
        <v>18.526286850528336</v>
      </c>
      <c r="H787" s="404"/>
      <c r="I787" s="383">
        <v>540698</v>
      </c>
      <c r="J787" s="383"/>
      <c r="K787" s="386">
        <f>$K$733</f>
        <v>18.101388370764003</v>
      </c>
      <c r="L787" s="404"/>
      <c r="M787" s="383">
        <f>ROUND(K787*$C787,0)</f>
        <v>528297</v>
      </c>
      <c r="N787" s="383"/>
      <c r="O787" s="386" t="str">
        <f>$O$733</f>
        <v xml:space="preserve"> </v>
      </c>
      <c r="P787" s="404"/>
      <c r="Q787" s="383" t="e">
        <f>ROUND(O787*$C787,0)</f>
        <v>#VALUE!</v>
      </c>
      <c r="R787" s="383"/>
      <c r="S787" s="386" t="str">
        <f>$S$733</f>
        <v xml:space="preserve"> </v>
      </c>
      <c r="T787" s="404"/>
      <c r="U787" s="383" t="e">
        <f>ROUND(S787*$C787,0)</f>
        <v>#VALUE!</v>
      </c>
      <c r="V787" s="285"/>
      <c r="W787" s="286"/>
      <c r="X787" s="286"/>
      <c r="Y787" s="286"/>
      <c r="Z787" s="285"/>
      <c r="AA787" s="285"/>
      <c r="AB787" s="285"/>
      <c r="AC787" s="285"/>
      <c r="AD787" s="285"/>
      <c r="AE787" s="285"/>
      <c r="AF787" s="285"/>
      <c r="AG787" s="285"/>
      <c r="AH787" s="285"/>
      <c r="AI787" s="285"/>
      <c r="AJ787" s="285"/>
      <c r="AK787" s="285"/>
      <c r="AL787" s="285"/>
      <c r="AM787" s="285"/>
      <c r="AN787" s="285"/>
      <c r="AO787" s="285"/>
      <c r="AP787" s="285"/>
    </row>
    <row r="788" spans="1:42" hidden="1">
      <c r="A788" s="325" t="s">
        <v>240</v>
      </c>
      <c r="B788" s="337"/>
      <c r="C788" s="368">
        <v>4458.9991006743103</v>
      </c>
      <c r="D788" s="386">
        <v>14.155824964645021</v>
      </c>
      <c r="E788" s="404"/>
      <c r="F788" s="383">
        <v>63121</v>
      </c>
      <c r="G788" s="386">
        <v>14.48810823397713</v>
      </c>
      <c r="H788" s="404"/>
      <c r="I788" s="383">
        <v>64602</v>
      </c>
      <c r="J788" s="383"/>
      <c r="K788" s="386">
        <f>$K$734</f>
        <v>14.155824964645021</v>
      </c>
      <c r="L788" s="404"/>
      <c r="M788" s="383">
        <f>ROUND(K788*$C788,0)</f>
        <v>63121</v>
      </c>
      <c r="N788" s="383"/>
      <c r="O788" s="386" t="str">
        <f>$O$734</f>
        <v xml:space="preserve"> </v>
      </c>
      <c r="P788" s="404"/>
      <c r="Q788" s="383" t="e">
        <f>ROUND(O788*$C788,0)</f>
        <v>#VALUE!</v>
      </c>
      <c r="R788" s="383"/>
      <c r="S788" s="386" t="str">
        <f>$S$734</f>
        <v xml:space="preserve"> </v>
      </c>
      <c r="T788" s="404"/>
      <c r="U788" s="383" t="e">
        <f>ROUND(S788*$C788,0)</f>
        <v>#VALUE!</v>
      </c>
      <c r="V788" s="285"/>
      <c r="W788" s="286"/>
      <c r="X788" s="286"/>
      <c r="Y788" s="286"/>
      <c r="Z788" s="285"/>
      <c r="AA788" s="285"/>
      <c r="AB788" s="285"/>
      <c r="AC788" s="285"/>
      <c r="AD788" s="285"/>
      <c r="AE788" s="285"/>
      <c r="AF788" s="285"/>
      <c r="AG788" s="285"/>
      <c r="AH788" s="285"/>
      <c r="AI788" s="285"/>
      <c r="AJ788" s="285"/>
      <c r="AK788" s="285"/>
      <c r="AL788" s="285"/>
      <c r="AM788" s="285"/>
      <c r="AN788" s="285"/>
      <c r="AO788" s="285"/>
      <c r="AP788" s="285"/>
    </row>
    <row r="789" spans="1:42" hidden="1">
      <c r="A789" s="325" t="s">
        <v>246</v>
      </c>
      <c r="B789" s="337"/>
      <c r="C789" s="368">
        <v>287.38362640647603</v>
      </c>
      <c r="D789" s="386">
        <v>78.06</v>
      </c>
      <c r="E789" s="404"/>
      <c r="F789" s="383">
        <v>22433</v>
      </c>
      <c r="G789" s="386">
        <v>79.89</v>
      </c>
      <c r="H789" s="404"/>
      <c r="I789" s="383">
        <v>22959</v>
      </c>
      <c r="J789" s="383"/>
      <c r="K789" s="386">
        <f>$K$735</f>
        <v>78.06</v>
      </c>
      <c r="L789" s="404"/>
      <c r="M789" s="383">
        <f>ROUND(K789*$C789,0)</f>
        <v>22433</v>
      </c>
      <c r="N789" s="383"/>
      <c r="O789" s="386" t="str">
        <f>$O$735</f>
        <v xml:space="preserve"> </v>
      </c>
      <c r="P789" s="404"/>
      <c r="Q789" s="383" t="e">
        <f>ROUND(O789*$C789,0)</f>
        <v>#VALUE!</v>
      </c>
      <c r="R789" s="383"/>
      <c r="S789" s="386" t="str">
        <f>$S$735</f>
        <v xml:space="preserve"> </v>
      </c>
      <c r="T789" s="404"/>
      <c r="U789" s="383" t="e">
        <f>ROUND(S789*$C789,0)</f>
        <v>#VALUE!</v>
      </c>
      <c r="V789" s="285"/>
      <c r="W789" s="286"/>
      <c r="X789" s="286"/>
      <c r="Y789" s="286"/>
      <c r="Z789" s="285"/>
      <c r="AA789" s="285"/>
      <c r="AB789" s="285"/>
      <c r="AC789" s="285"/>
      <c r="AD789" s="285"/>
      <c r="AE789" s="285"/>
      <c r="AF789" s="285"/>
      <c r="AG789" s="285"/>
      <c r="AH789" s="285"/>
      <c r="AI789" s="285"/>
      <c r="AJ789" s="285"/>
      <c r="AK789" s="285"/>
      <c r="AL789" s="285"/>
      <c r="AM789" s="285"/>
      <c r="AN789" s="285"/>
      <c r="AO789" s="285"/>
      <c r="AP789" s="285"/>
    </row>
    <row r="790" spans="1:42" hidden="1">
      <c r="A790" s="325" t="s">
        <v>247</v>
      </c>
      <c r="B790" s="337"/>
      <c r="C790" s="368">
        <v>596.26328693931896</v>
      </c>
      <c r="D790" s="386">
        <v>156.12</v>
      </c>
      <c r="E790" s="404"/>
      <c r="F790" s="383">
        <v>93089</v>
      </c>
      <c r="G790" s="386">
        <v>159.78</v>
      </c>
      <c r="H790" s="404"/>
      <c r="I790" s="383">
        <v>95271</v>
      </c>
      <c r="J790" s="383"/>
      <c r="K790" s="386">
        <f>$K$736</f>
        <v>156.12</v>
      </c>
      <c r="L790" s="404"/>
      <c r="M790" s="383">
        <f>ROUND(K790*$C790,0)</f>
        <v>93089</v>
      </c>
      <c r="N790" s="383"/>
      <c r="O790" s="386" t="str">
        <f>$O$736</f>
        <v xml:space="preserve"> </v>
      </c>
      <c r="P790" s="404"/>
      <c r="Q790" s="383" t="e">
        <f>ROUND(O790*$C790,0)</f>
        <v>#VALUE!</v>
      </c>
      <c r="R790" s="383"/>
      <c r="S790" s="386" t="str">
        <f>$S$736</f>
        <v xml:space="preserve"> </v>
      </c>
      <c r="T790" s="404"/>
      <c r="U790" s="383" t="e">
        <f>ROUND(S790*$C790,0)</f>
        <v>#VALUE!</v>
      </c>
      <c r="V790" s="285"/>
      <c r="W790" s="286"/>
      <c r="X790" s="286"/>
      <c r="Y790" s="286"/>
      <c r="Z790" s="285"/>
      <c r="AA790" s="285"/>
      <c r="AB790" s="285"/>
      <c r="AC790" s="285"/>
      <c r="AD790" s="285"/>
      <c r="AE790" s="285"/>
      <c r="AF790" s="285"/>
      <c r="AG790" s="285"/>
      <c r="AH790" s="285"/>
      <c r="AI790" s="285"/>
      <c r="AJ790" s="285"/>
      <c r="AK790" s="285"/>
      <c r="AL790" s="285"/>
      <c r="AM790" s="285"/>
      <c r="AN790" s="285"/>
      <c r="AO790" s="285"/>
      <c r="AP790" s="285"/>
    </row>
    <row r="791" spans="1:42" hidden="1">
      <c r="A791" s="325" t="s">
        <v>248</v>
      </c>
      <c r="B791" s="337"/>
      <c r="C791" s="368"/>
      <c r="D791" s="386"/>
      <c r="E791" s="404"/>
      <c r="F791" s="383"/>
      <c r="G791" s="386"/>
      <c r="H791" s="404"/>
      <c r="I791" s="383"/>
      <c r="J791" s="383"/>
      <c r="K791" s="386"/>
      <c r="L791" s="404"/>
      <c r="M791" s="383"/>
      <c r="N791" s="383"/>
      <c r="O791" s="386"/>
      <c r="P791" s="404"/>
      <c r="Q791" s="383"/>
      <c r="R791" s="383"/>
      <c r="S791" s="386"/>
      <c r="T791" s="404"/>
      <c r="U791" s="383"/>
      <c r="V791" s="285"/>
      <c r="W791" s="286"/>
      <c r="X791" s="286"/>
      <c r="Y791" s="286"/>
      <c r="Z791" s="285"/>
      <c r="AA791" s="285"/>
      <c r="AB791" s="285"/>
      <c r="AC791" s="285"/>
      <c r="AD791" s="285"/>
      <c r="AE791" s="285"/>
      <c r="AF791" s="285"/>
      <c r="AG791" s="285"/>
      <c r="AH791" s="285"/>
      <c r="AI791" s="285"/>
      <c r="AJ791" s="285"/>
      <c r="AK791" s="285"/>
      <c r="AL791" s="285"/>
      <c r="AM791" s="285"/>
      <c r="AN791" s="285"/>
      <c r="AO791" s="285"/>
      <c r="AP791" s="285"/>
    </row>
    <row r="792" spans="1:42" hidden="1">
      <c r="A792" s="325" t="s">
        <v>244</v>
      </c>
      <c r="B792" s="337"/>
      <c r="C792" s="368">
        <v>13.885153858261599</v>
      </c>
      <c r="D792" s="382">
        <v>-26.02</v>
      </c>
      <c r="E792" s="404"/>
      <c r="F792" s="383">
        <v>-361</v>
      </c>
      <c r="G792" s="382">
        <v>-26.63</v>
      </c>
      <c r="H792" s="404"/>
      <c r="I792" s="383">
        <v>-370</v>
      </c>
      <c r="J792" s="383"/>
      <c r="K792" s="382">
        <f>-K784</f>
        <v>-26.02</v>
      </c>
      <c r="L792" s="404"/>
      <c r="M792" s="383">
        <f>ROUND(K792*$C792,0)</f>
        <v>-361</v>
      </c>
      <c r="N792" s="383"/>
      <c r="O792" s="382" t="e">
        <f>-O784</f>
        <v>#VALUE!</v>
      </c>
      <c r="P792" s="404"/>
      <c r="Q792" s="383" t="e">
        <f>ROUND(O792*$C792,0)</f>
        <v>#VALUE!</v>
      </c>
      <c r="R792" s="383"/>
      <c r="S792" s="382" t="e">
        <f>-S784</f>
        <v>#VALUE!</v>
      </c>
      <c r="T792" s="404"/>
      <c r="U792" s="383" t="e">
        <f>ROUND(S792*$C792,0)</f>
        <v>#VALUE!</v>
      </c>
      <c r="V792" s="285"/>
      <c r="W792" s="286"/>
      <c r="X792" s="286"/>
      <c r="Y792" s="286"/>
      <c r="Z792" s="285"/>
      <c r="AA792" s="285"/>
      <c r="AB792" s="285"/>
      <c r="AC792" s="285"/>
      <c r="AD792" s="285"/>
      <c r="AE792" s="285"/>
      <c r="AF792" s="285"/>
      <c r="AG792" s="285"/>
      <c r="AH792" s="285"/>
      <c r="AI792" s="285"/>
      <c r="AJ792" s="285"/>
      <c r="AK792" s="285"/>
      <c r="AL792" s="285"/>
      <c r="AM792" s="285"/>
      <c r="AN792" s="285"/>
      <c r="AO792" s="285"/>
      <c r="AP792" s="285"/>
    </row>
    <row r="793" spans="1:42" hidden="1">
      <c r="A793" s="325" t="s">
        <v>249</v>
      </c>
      <c r="B793" s="337"/>
      <c r="C793" s="368">
        <v>218.78375922302399</v>
      </c>
      <c r="D793" s="382">
        <v>-26.02</v>
      </c>
      <c r="E793" s="404"/>
      <c r="F793" s="383">
        <v>-5693</v>
      </c>
      <c r="G793" s="382">
        <v>-26.63</v>
      </c>
      <c r="H793" s="404"/>
      <c r="I793" s="383">
        <v>-5826</v>
      </c>
      <c r="J793" s="383"/>
      <c r="K793" s="382">
        <f>-K786</f>
        <v>-26.02</v>
      </c>
      <c r="L793" s="404"/>
      <c r="M793" s="383">
        <f>ROUND(K793*$C793,0)</f>
        <v>-5693</v>
      </c>
      <c r="N793" s="383"/>
      <c r="O793" s="382" t="e">
        <f>-O786</f>
        <v>#VALUE!</v>
      </c>
      <c r="P793" s="404"/>
      <c r="Q793" s="383" t="e">
        <f>ROUND(O793*$C793,0)</f>
        <v>#VALUE!</v>
      </c>
      <c r="R793" s="383"/>
      <c r="S793" s="382" t="e">
        <f>-S786</f>
        <v>#VALUE!</v>
      </c>
      <c r="T793" s="404"/>
      <c r="U793" s="383" t="e">
        <f>ROUND(S793*$C793,0)</f>
        <v>#VALUE!</v>
      </c>
      <c r="V793" s="285"/>
      <c r="W793" s="286"/>
      <c r="X793" s="286"/>
      <c r="Y793" s="286"/>
      <c r="Z793" s="285"/>
      <c r="AA793" s="285"/>
      <c r="AB793" s="285"/>
      <c r="AC793" s="285"/>
      <c r="AD793" s="285"/>
      <c r="AE793" s="285"/>
      <c r="AF793" s="285"/>
      <c r="AG793" s="285"/>
      <c r="AH793" s="285"/>
      <c r="AI793" s="285"/>
      <c r="AJ793" s="285"/>
      <c r="AK793" s="285"/>
      <c r="AL793" s="285"/>
      <c r="AM793" s="285"/>
      <c r="AN793" s="285"/>
      <c r="AO793" s="285"/>
      <c r="AP793" s="285"/>
    </row>
    <row r="794" spans="1:42" hidden="1">
      <c r="A794" s="369" t="s">
        <v>210</v>
      </c>
      <c r="B794" s="337"/>
      <c r="C794" s="368" t="s">
        <v>10</v>
      </c>
      <c r="D794" s="386"/>
      <c r="E794" s="383"/>
      <c r="F794" s="383"/>
      <c r="G794" s="386"/>
      <c r="H794" s="383"/>
      <c r="I794" s="383"/>
      <c r="J794" s="383"/>
      <c r="K794" s="386"/>
      <c r="L794" s="383"/>
      <c r="M794" s="383"/>
      <c r="N794" s="383"/>
      <c r="O794" s="386"/>
      <c r="P794" s="383"/>
      <c r="Q794" s="383"/>
      <c r="R794" s="383"/>
      <c r="S794" s="386"/>
      <c r="T794" s="383"/>
      <c r="U794" s="383"/>
      <c r="V794" s="285"/>
      <c r="W794" s="286"/>
      <c r="X794" s="286"/>
      <c r="Y794" s="286"/>
      <c r="Z794" s="285"/>
      <c r="AA794" s="285"/>
      <c r="AB794" s="285"/>
      <c r="AC794" s="285"/>
      <c r="AD794" s="285"/>
      <c r="AE794" s="285"/>
      <c r="AF794" s="285"/>
      <c r="AG794" s="285"/>
      <c r="AH794" s="285"/>
      <c r="AI794" s="285"/>
      <c r="AJ794" s="285"/>
      <c r="AK794" s="285"/>
      <c r="AL794" s="285"/>
      <c r="AM794" s="285"/>
      <c r="AN794" s="285"/>
      <c r="AO794" s="285"/>
      <c r="AP794" s="285"/>
    </row>
    <row r="795" spans="1:42" hidden="1">
      <c r="A795" s="325" t="s">
        <v>250</v>
      </c>
      <c r="B795" s="337"/>
      <c r="C795" s="368">
        <v>110142584.89494899</v>
      </c>
      <c r="D795" s="444">
        <v>7.0350000000000001</v>
      </c>
      <c r="E795" s="383" t="s">
        <v>144</v>
      </c>
      <c r="F795" s="383">
        <v>7748531</v>
      </c>
      <c r="G795" s="444">
        <v>7.2030000000000003</v>
      </c>
      <c r="H795" s="383" t="s">
        <v>144</v>
      </c>
      <c r="I795" s="383">
        <v>7933570</v>
      </c>
      <c r="J795" s="383"/>
      <c r="K795" s="444" t="e">
        <f>$K$741</f>
        <v>#REF!</v>
      </c>
      <c r="L795" s="383" t="s">
        <v>144</v>
      </c>
      <c r="M795" s="383" t="e">
        <f>ROUND(K795/100*$C795,0)</f>
        <v>#REF!</v>
      </c>
      <c r="N795" s="383"/>
      <c r="O795" s="444" t="e">
        <f>$O$741</f>
        <v>#DIV/0!</v>
      </c>
      <c r="P795" s="383" t="s">
        <v>144</v>
      </c>
      <c r="Q795" s="383" t="e">
        <f>ROUND(O795/100*$C795,0)</f>
        <v>#DIV/0!</v>
      </c>
      <c r="R795" s="383"/>
      <c r="S795" s="444" t="e">
        <f>$S$741</f>
        <v>#DIV/0!</v>
      </c>
      <c r="T795" s="383" t="s">
        <v>144</v>
      </c>
      <c r="U795" s="383" t="e">
        <f>ROUND(S795/100*$C795,0)</f>
        <v>#DIV/0!</v>
      </c>
      <c r="V795" s="285"/>
      <c r="W795" s="286"/>
      <c r="X795" s="286"/>
      <c r="Y795" s="286"/>
      <c r="Z795" s="285"/>
      <c r="AA795" s="285"/>
      <c r="AB795" s="285"/>
      <c r="AC795" s="285"/>
      <c r="AD795" s="285"/>
      <c r="AE795" s="285"/>
      <c r="AF795" s="285"/>
      <c r="AG795" s="285"/>
      <c r="AH795" s="285"/>
      <c r="AI795" s="285"/>
      <c r="AJ795" s="285"/>
      <c r="AK795" s="285"/>
      <c r="AL795" s="285"/>
      <c r="AM795" s="285"/>
      <c r="AN795" s="285"/>
      <c r="AO795" s="285"/>
      <c r="AP795" s="285"/>
    </row>
    <row r="796" spans="1:42" hidden="1">
      <c r="A796" s="369" t="s">
        <v>179</v>
      </c>
      <c r="B796" s="337"/>
      <c r="C796" s="368">
        <v>43439</v>
      </c>
      <c r="D796" s="387">
        <v>57</v>
      </c>
      <c r="E796" s="369" t="s">
        <v>144</v>
      </c>
      <c r="F796" s="383">
        <v>24760</v>
      </c>
      <c r="G796" s="387">
        <v>58</v>
      </c>
      <c r="H796" s="369" t="s">
        <v>144</v>
      </c>
      <c r="I796" s="383">
        <v>25195</v>
      </c>
      <c r="J796" s="383"/>
      <c r="K796" s="387" t="str">
        <f>$K$742</f>
        <v xml:space="preserve"> </v>
      </c>
      <c r="L796" s="369" t="s">
        <v>144</v>
      </c>
      <c r="M796" s="383" t="e">
        <f>ROUND(K796*$C796/100,0)</f>
        <v>#VALUE!</v>
      </c>
      <c r="N796" s="383"/>
      <c r="O796" s="387" t="e">
        <f>$O$742</f>
        <v>#DIV/0!</v>
      </c>
      <c r="P796" s="369" t="s">
        <v>144</v>
      </c>
      <c r="Q796" s="383" t="e">
        <f>ROUND(O796*$C796/100,0)</f>
        <v>#DIV/0!</v>
      </c>
      <c r="R796" s="383"/>
      <c r="S796" s="387" t="e">
        <f>$S$742</f>
        <v>#DIV/0!</v>
      </c>
      <c r="T796" s="369" t="s">
        <v>144</v>
      </c>
      <c r="U796" s="383" t="e">
        <f>ROUND(S796*$C796/100,0)</f>
        <v>#DIV/0!</v>
      </c>
      <c r="V796" s="285"/>
      <c r="W796" s="286"/>
      <c r="X796" s="286"/>
      <c r="Y796" s="286"/>
      <c r="Z796" s="285"/>
      <c r="AA796" s="285"/>
      <c r="AB796" s="285"/>
      <c r="AC796" s="285"/>
      <c r="AD796" s="285"/>
      <c r="AE796" s="285"/>
      <c r="AF796" s="285"/>
      <c r="AG796" s="285"/>
      <c r="AH796" s="285"/>
      <c r="AI796" s="285"/>
      <c r="AJ796" s="285"/>
      <c r="AK796" s="285"/>
      <c r="AL796" s="285"/>
      <c r="AM796" s="285"/>
      <c r="AN796" s="285"/>
      <c r="AO796" s="285"/>
      <c r="AP796" s="285"/>
    </row>
    <row r="797" spans="1:42" hidden="1">
      <c r="A797" s="409" t="s">
        <v>186</v>
      </c>
      <c r="B797" s="337"/>
      <c r="C797" s="368"/>
      <c r="D797" s="380">
        <v>-0.01</v>
      </c>
      <c r="E797" s="337"/>
      <c r="F797" s="383"/>
      <c r="G797" s="380">
        <v>-0.01</v>
      </c>
      <c r="H797" s="337"/>
      <c r="I797" s="383"/>
      <c r="J797" s="383"/>
      <c r="K797" s="380">
        <v>-0.01</v>
      </c>
      <c r="L797" s="337"/>
      <c r="M797" s="383"/>
      <c r="N797" s="383"/>
      <c r="O797" s="380">
        <v>-0.01</v>
      </c>
      <c r="P797" s="337"/>
      <c r="Q797" s="383"/>
      <c r="R797" s="383"/>
      <c r="S797" s="380">
        <v>-0.01</v>
      </c>
      <c r="T797" s="337"/>
      <c r="U797" s="383"/>
      <c r="V797" s="285"/>
      <c r="W797" s="286"/>
      <c r="X797" s="286"/>
      <c r="Y797" s="286"/>
      <c r="Z797" s="285"/>
      <c r="AA797" s="285"/>
      <c r="AB797" s="285"/>
      <c r="AC797" s="285"/>
      <c r="AD797" s="285"/>
      <c r="AE797" s="285"/>
      <c r="AF797" s="285"/>
      <c r="AG797" s="285"/>
      <c r="AH797" s="285"/>
      <c r="AI797" s="285"/>
      <c r="AJ797" s="285"/>
      <c r="AK797" s="285"/>
      <c r="AL797" s="285"/>
      <c r="AM797" s="285"/>
      <c r="AN797" s="285"/>
      <c r="AO797" s="285"/>
      <c r="AP797" s="285"/>
    </row>
    <row r="798" spans="1:42" hidden="1">
      <c r="A798" s="325" t="s">
        <v>170</v>
      </c>
      <c r="B798" s="337"/>
      <c r="C798" s="368">
        <v>0</v>
      </c>
      <c r="D798" s="400">
        <v>0</v>
      </c>
      <c r="E798" s="404"/>
      <c r="F798" s="383">
        <v>0</v>
      </c>
      <c r="G798" s="400">
        <v>0</v>
      </c>
      <c r="H798" s="404"/>
      <c r="I798" s="383">
        <v>0</v>
      </c>
      <c r="J798" s="383"/>
      <c r="K798" s="400">
        <f>K775</f>
        <v>0</v>
      </c>
      <c r="L798" s="404"/>
      <c r="M798" s="383">
        <f>ROUND(K798*$C798*$G$797,0)</f>
        <v>0</v>
      </c>
      <c r="N798" s="383"/>
      <c r="O798" s="400" t="str">
        <f>O775</f>
        <v xml:space="preserve"> </v>
      </c>
      <c r="P798" s="404"/>
      <c r="Q798" s="383" t="e">
        <f>ROUND(O798*$C798*$G$797,0)</f>
        <v>#VALUE!</v>
      </c>
      <c r="R798" s="383"/>
      <c r="S798" s="400" t="str">
        <f>S775</f>
        <v xml:space="preserve"> </v>
      </c>
      <c r="T798" s="404"/>
      <c r="U798" s="383" t="e">
        <f>ROUND(S798*$C798*$G$797,0)</f>
        <v>#VALUE!</v>
      </c>
      <c r="V798" s="285"/>
      <c r="W798" s="286"/>
      <c r="X798" s="286"/>
      <c r="Y798" s="286"/>
      <c r="Z798" s="285"/>
      <c r="AA798" s="285"/>
      <c r="AB798" s="285"/>
      <c r="AC798" s="285"/>
      <c r="AD798" s="285"/>
      <c r="AE798" s="285"/>
      <c r="AF798" s="285"/>
      <c r="AG798" s="285"/>
      <c r="AH798" s="285"/>
      <c r="AI798" s="285"/>
      <c r="AJ798" s="285"/>
      <c r="AK798" s="285"/>
      <c r="AL798" s="285"/>
      <c r="AM798" s="285"/>
      <c r="AN798" s="285"/>
      <c r="AO798" s="285"/>
      <c r="AP798" s="285"/>
    </row>
    <row r="799" spans="1:42" hidden="1">
      <c r="A799" s="325" t="s">
        <v>171</v>
      </c>
      <c r="B799" s="337"/>
      <c r="C799" s="368"/>
      <c r="D799" s="400"/>
      <c r="E799" s="404"/>
      <c r="F799" s="383"/>
      <c r="G799" s="400"/>
      <c r="H799" s="404"/>
      <c r="I799" s="383"/>
      <c r="J799" s="383"/>
      <c r="K799" s="400"/>
      <c r="L799" s="404"/>
      <c r="M799" s="383"/>
      <c r="N799" s="383"/>
      <c r="O799" s="400"/>
      <c r="P799" s="404"/>
      <c r="Q799" s="383"/>
      <c r="R799" s="383"/>
      <c r="S799" s="400"/>
      <c r="T799" s="404"/>
      <c r="U799" s="383"/>
      <c r="V799" s="285"/>
      <c r="W799" s="286"/>
      <c r="X799" s="286"/>
      <c r="Y799" s="286"/>
      <c r="Z799" s="285"/>
      <c r="AA799" s="285"/>
      <c r="AB799" s="285"/>
      <c r="AC799" s="285"/>
      <c r="AD799" s="285"/>
      <c r="AE799" s="285"/>
      <c r="AF799" s="285"/>
      <c r="AG799" s="285"/>
      <c r="AH799" s="285"/>
      <c r="AI799" s="285"/>
      <c r="AJ799" s="285"/>
      <c r="AK799" s="285"/>
      <c r="AL799" s="285"/>
      <c r="AM799" s="285"/>
      <c r="AN799" s="285"/>
      <c r="AO799" s="285"/>
      <c r="AP799" s="285"/>
    </row>
    <row r="800" spans="1:42" hidden="1">
      <c r="A800" s="325" t="s">
        <v>238</v>
      </c>
      <c r="B800" s="337"/>
      <c r="C800" s="368">
        <v>1.0000071591230999</v>
      </c>
      <c r="D800" s="400">
        <v>0</v>
      </c>
      <c r="E800" s="404"/>
      <c r="F800" s="383">
        <v>0</v>
      </c>
      <c r="G800" s="400">
        <v>0</v>
      </c>
      <c r="H800" s="404"/>
      <c r="I800" s="383">
        <v>0</v>
      </c>
      <c r="J800" s="383"/>
      <c r="K800" s="400">
        <f>K777</f>
        <v>0</v>
      </c>
      <c r="L800" s="404"/>
      <c r="M800" s="383">
        <f>ROUND(K800*$C800*$G$797,0)</f>
        <v>0</v>
      </c>
      <c r="N800" s="383"/>
      <c r="O800" s="400" t="str">
        <f>O777</f>
        <v xml:space="preserve"> </v>
      </c>
      <c r="P800" s="404"/>
      <c r="Q800" s="383" t="e">
        <f>ROUND(O800*$C800*$G$797,0)</f>
        <v>#VALUE!</v>
      </c>
      <c r="R800" s="383"/>
      <c r="S800" s="400" t="str">
        <f>S777</f>
        <v xml:space="preserve"> </v>
      </c>
      <c r="T800" s="404"/>
      <c r="U800" s="383" t="e">
        <f>ROUND(S800*$C800*$G$797,0)</f>
        <v>#VALUE!</v>
      </c>
      <c r="V800" s="285"/>
      <c r="W800" s="286"/>
      <c r="X800" s="286"/>
      <c r="Y800" s="286"/>
      <c r="Z800" s="285"/>
      <c r="AA800" s="285"/>
      <c r="AB800" s="285"/>
      <c r="AC800" s="285"/>
      <c r="AD800" s="285"/>
      <c r="AE800" s="285"/>
      <c r="AF800" s="285"/>
      <c r="AG800" s="285"/>
      <c r="AH800" s="285"/>
      <c r="AI800" s="285"/>
      <c r="AJ800" s="285"/>
      <c r="AK800" s="285"/>
      <c r="AL800" s="285"/>
      <c r="AM800" s="285"/>
      <c r="AN800" s="285"/>
      <c r="AO800" s="285"/>
      <c r="AP800" s="285"/>
    </row>
    <row r="801" spans="1:42" hidden="1">
      <c r="A801" s="325" t="s">
        <v>239</v>
      </c>
      <c r="B801" s="337"/>
      <c r="C801" s="368">
        <v>0</v>
      </c>
      <c r="D801" s="400">
        <v>370</v>
      </c>
      <c r="E801" s="404"/>
      <c r="F801" s="383">
        <v>0</v>
      </c>
      <c r="G801" s="400">
        <v>379</v>
      </c>
      <c r="H801" s="404"/>
      <c r="I801" s="383">
        <v>0</v>
      </c>
      <c r="J801" s="383"/>
      <c r="K801" s="400">
        <f>K778</f>
        <v>379</v>
      </c>
      <c r="L801" s="404"/>
      <c r="M801" s="383">
        <f>ROUND(K801*$C801*$G$797,0)</f>
        <v>0</v>
      </c>
      <c r="N801" s="383"/>
      <c r="O801" s="400" t="str">
        <f>O778</f>
        <v xml:space="preserve"> </v>
      </c>
      <c r="P801" s="404"/>
      <c r="Q801" s="383" t="e">
        <f>ROUND(O801*$C801*$G$797,0)</f>
        <v>#VALUE!</v>
      </c>
      <c r="R801" s="383"/>
      <c r="S801" s="400" t="str">
        <f>S778</f>
        <v xml:space="preserve"> </v>
      </c>
      <c r="T801" s="404"/>
      <c r="U801" s="383" t="e">
        <f>ROUND(S801*$C801*$G$797,0)</f>
        <v>#VALUE!</v>
      </c>
      <c r="V801" s="285"/>
      <c r="W801" s="286"/>
      <c r="X801" s="286"/>
      <c r="Y801" s="286"/>
      <c r="Z801" s="285"/>
      <c r="AA801" s="285"/>
      <c r="AB801" s="285"/>
      <c r="AC801" s="285"/>
      <c r="AD801" s="285"/>
      <c r="AE801" s="285"/>
      <c r="AF801" s="285"/>
      <c r="AG801" s="285"/>
      <c r="AH801" s="285"/>
      <c r="AI801" s="285"/>
      <c r="AJ801" s="285"/>
      <c r="AK801" s="285"/>
      <c r="AL801" s="285"/>
      <c r="AM801" s="285"/>
      <c r="AN801" s="285"/>
      <c r="AO801" s="285"/>
      <c r="AP801" s="285"/>
    </row>
    <row r="802" spans="1:42" hidden="1">
      <c r="A802" s="325" t="s">
        <v>240</v>
      </c>
      <c r="B802" s="337"/>
      <c r="C802" s="368">
        <v>0</v>
      </c>
      <c r="D802" s="400">
        <v>1504</v>
      </c>
      <c r="E802" s="404"/>
      <c r="F802" s="383">
        <v>0</v>
      </c>
      <c r="G802" s="400">
        <v>1539</v>
      </c>
      <c r="H802" s="404"/>
      <c r="I802" s="383">
        <v>0</v>
      </c>
      <c r="J802" s="383"/>
      <c r="K802" s="400">
        <f>K779</f>
        <v>1539</v>
      </c>
      <c r="L802" s="404"/>
      <c r="M802" s="383">
        <f>ROUND(K802*$C802*$G$797,0)</f>
        <v>0</v>
      </c>
      <c r="N802" s="383"/>
      <c r="O802" s="400" t="str">
        <f>O779</f>
        <v xml:space="preserve"> </v>
      </c>
      <c r="P802" s="404"/>
      <c r="Q802" s="383" t="e">
        <f>ROUND(O802*$C802*$G$797,0)</f>
        <v>#VALUE!</v>
      </c>
      <c r="R802" s="383"/>
      <c r="S802" s="400" t="str">
        <f>S779</f>
        <v xml:space="preserve"> </v>
      </c>
      <c r="T802" s="404"/>
      <c r="U802" s="383" t="e">
        <f>ROUND(S802*$C802*$G$797,0)</f>
        <v>#VALUE!</v>
      </c>
      <c r="V802" s="285"/>
      <c r="W802" s="286"/>
      <c r="X802" s="286"/>
      <c r="Y802" s="286"/>
      <c r="Z802" s="285"/>
      <c r="AA802" s="285"/>
      <c r="AB802" s="285"/>
      <c r="AC802" s="285"/>
      <c r="AD802" s="285"/>
      <c r="AE802" s="285"/>
      <c r="AF802" s="285"/>
      <c r="AG802" s="285"/>
      <c r="AH802" s="285"/>
      <c r="AI802" s="285"/>
      <c r="AJ802" s="285"/>
      <c r="AK802" s="285"/>
      <c r="AL802" s="285"/>
      <c r="AM802" s="285"/>
      <c r="AN802" s="285"/>
      <c r="AO802" s="285"/>
      <c r="AP802" s="285"/>
    </row>
    <row r="803" spans="1:42" hidden="1">
      <c r="A803" s="325" t="s">
        <v>170</v>
      </c>
      <c r="B803" s="337"/>
      <c r="C803" s="368">
        <v>0</v>
      </c>
      <c r="D803" s="400">
        <v>26.02</v>
      </c>
      <c r="E803" s="404"/>
      <c r="F803" s="383">
        <v>0</v>
      </c>
      <c r="G803" s="400">
        <v>26.63</v>
      </c>
      <c r="H803" s="404"/>
      <c r="I803" s="383">
        <v>0</v>
      </c>
      <c r="J803" s="383"/>
      <c r="K803" s="400">
        <f>K784</f>
        <v>26.02</v>
      </c>
      <c r="L803" s="404"/>
      <c r="M803" s="383">
        <f>ROUND(K803*$C803*$G$797,0)</f>
        <v>0</v>
      </c>
      <c r="N803" s="383"/>
      <c r="O803" s="400" t="str">
        <f>O784</f>
        <v xml:space="preserve"> </v>
      </c>
      <c r="P803" s="404"/>
      <c r="Q803" s="383" t="e">
        <f>ROUND(O803*$C803*$G$797,0)</f>
        <v>#VALUE!</v>
      </c>
      <c r="R803" s="383"/>
      <c r="S803" s="400" t="str">
        <f>S784</f>
        <v xml:space="preserve"> </v>
      </c>
      <c r="T803" s="404"/>
      <c r="U803" s="383" t="e">
        <f>ROUND(S803*$C803*$G$797,0)</f>
        <v>#VALUE!</v>
      </c>
      <c r="V803" s="285"/>
      <c r="W803" s="286"/>
      <c r="X803" s="286"/>
      <c r="Y803" s="286"/>
      <c r="Z803" s="285"/>
      <c r="AA803" s="285"/>
      <c r="AB803" s="285"/>
      <c r="AC803" s="285"/>
      <c r="AD803" s="285"/>
      <c r="AE803" s="285"/>
      <c r="AF803" s="285"/>
      <c r="AG803" s="285"/>
      <c r="AH803" s="285"/>
      <c r="AI803" s="285"/>
      <c r="AJ803" s="285"/>
      <c r="AK803" s="285"/>
      <c r="AL803" s="285"/>
      <c r="AM803" s="285"/>
      <c r="AN803" s="285"/>
      <c r="AO803" s="285"/>
      <c r="AP803" s="285"/>
    </row>
    <row r="804" spans="1:42" hidden="1">
      <c r="A804" s="325" t="s">
        <v>171</v>
      </c>
      <c r="B804" s="337"/>
      <c r="C804" s="368"/>
      <c r="D804" s="400"/>
      <c r="E804" s="404"/>
      <c r="F804" s="383"/>
      <c r="G804" s="400"/>
      <c r="H804" s="404"/>
      <c r="I804" s="383"/>
      <c r="J804" s="383"/>
      <c r="K804" s="400"/>
      <c r="L804" s="404"/>
      <c r="M804" s="383"/>
      <c r="N804" s="383"/>
      <c r="O804" s="400"/>
      <c r="P804" s="404"/>
      <c r="Q804" s="383"/>
      <c r="R804" s="383"/>
      <c r="S804" s="400"/>
      <c r="T804" s="404"/>
      <c r="U804" s="383"/>
      <c r="V804" s="285"/>
      <c r="W804" s="286"/>
      <c r="X804" s="286"/>
      <c r="Y804" s="286"/>
      <c r="Z804" s="285"/>
      <c r="AA804" s="285"/>
      <c r="AB804" s="285"/>
      <c r="AC804" s="285"/>
      <c r="AD804" s="285"/>
      <c r="AE804" s="285"/>
      <c r="AF804" s="285"/>
      <c r="AG804" s="285"/>
      <c r="AH804" s="285"/>
      <c r="AI804" s="285"/>
      <c r="AJ804" s="285"/>
      <c r="AK804" s="285"/>
      <c r="AL804" s="285"/>
      <c r="AM804" s="285"/>
      <c r="AN804" s="285"/>
      <c r="AO804" s="285"/>
      <c r="AP804" s="285"/>
    </row>
    <row r="805" spans="1:42" hidden="1">
      <c r="A805" s="325" t="s">
        <v>238</v>
      </c>
      <c r="B805" s="337"/>
      <c r="C805" s="368">
        <v>38.0002720466778</v>
      </c>
      <c r="D805" s="400">
        <v>26.02</v>
      </c>
      <c r="E805" s="404"/>
      <c r="F805" s="383">
        <v>-10</v>
      </c>
      <c r="G805" s="400">
        <v>26.63</v>
      </c>
      <c r="H805" s="404"/>
      <c r="I805" s="383">
        <v>-10</v>
      </c>
      <c r="J805" s="383"/>
      <c r="K805" s="400">
        <f>K786</f>
        <v>26.02</v>
      </c>
      <c r="L805" s="404"/>
      <c r="M805" s="383">
        <f>ROUND(K805*$C805*$G$797,0)</f>
        <v>-10</v>
      </c>
      <c r="N805" s="383"/>
      <c r="O805" s="400" t="str">
        <f>O786</f>
        <v xml:space="preserve"> </v>
      </c>
      <c r="P805" s="404"/>
      <c r="Q805" s="383" t="e">
        <f>ROUND(O805*$C805*$G$797,0)</f>
        <v>#VALUE!</v>
      </c>
      <c r="R805" s="383"/>
      <c r="S805" s="400" t="str">
        <f>S786</f>
        <v xml:space="preserve"> </v>
      </c>
      <c r="T805" s="404"/>
      <c r="U805" s="383" t="e">
        <f>ROUND(S805*$C805*$G$797,0)</f>
        <v>#VALUE!</v>
      </c>
      <c r="V805" s="285"/>
      <c r="W805" s="286"/>
      <c r="X805" s="286"/>
      <c r="Y805" s="286"/>
      <c r="Z805" s="285"/>
      <c r="AA805" s="285"/>
      <c r="AB805" s="285"/>
      <c r="AC805" s="285"/>
      <c r="AD805" s="285"/>
      <c r="AE805" s="285"/>
      <c r="AF805" s="285"/>
      <c r="AG805" s="285"/>
      <c r="AH805" s="285"/>
      <c r="AI805" s="285"/>
      <c r="AJ805" s="285"/>
      <c r="AK805" s="285"/>
      <c r="AL805" s="285"/>
      <c r="AM805" s="285"/>
      <c r="AN805" s="285"/>
      <c r="AO805" s="285"/>
      <c r="AP805" s="285"/>
    </row>
    <row r="806" spans="1:42" hidden="1">
      <c r="A806" s="325" t="s">
        <v>239</v>
      </c>
      <c r="B806" s="337"/>
      <c r="C806" s="368">
        <v>0</v>
      </c>
      <c r="D806" s="400">
        <v>18.101388370764003</v>
      </c>
      <c r="E806" s="404"/>
      <c r="F806" s="383">
        <v>0</v>
      </c>
      <c r="G806" s="400">
        <v>18.526286850528336</v>
      </c>
      <c r="H806" s="404"/>
      <c r="I806" s="383">
        <v>0</v>
      </c>
      <c r="J806" s="383"/>
      <c r="K806" s="400">
        <f>K787</f>
        <v>18.101388370764003</v>
      </c>
      <c r="L806" s="404"/>
      <c r="M806" s="383">
        <f>ROUND(K806*$C806*$G$797,0)</f>
        <v>0</v>
      </c>
      <c r="N806" s="383"/>
      <c r="O806" s="400" t="str">
        <f>O787</f>
        <v xml:space="preserve"> </v>
      </c>
      <c r="P806" s="404"/>
      <c r="Q806" s="383" t="e">
        <f>ROUND(O806*$C806*$G$797,0)</f>
        <v>#VALUE!</v>
      </c>
      <c r="R806" s="383"/>
      <c r="S806" s="400" t="str">
        <f>S787</f>
        <v xml:space="preserve"> </v>
      </c>
      <c r="T806" s="404"/>
      <c r="U806" s="383" t="e">
        <f>ROUND(S806*$C806*$G$797,0)</f>
        <v>#VALUE!</v>
      </c>
      <c r="V806" s="285"/>
      <c r="W806" s="286"/>
      <c r="X806" s="286"/>
      <c r="Y806" s="286"/>
      <c r="Z806" s="285"/>
      <c r="AA806" s="285"/>
      <c r="AB806" s="285"/>
      <c r="AC806" s="285"/>
      <c r="AD806" s="285"/>
      <c r="AE806" s="285"/>
      <c r="AF806" s="285"/>
      <c r="AG806" s="285"/>
      <c r="AH806" s="285"/>
      <c r="AI806" s="285"/>
      <c r="AJ806" s="285"/>
      <c r="AK806" s="285"/>
      <c r="AL806" s="285"/>
      <c r="AM806" s="285"/>
      <c r="AN806" s="285"/>
      <c r="AO806" s="285"/>
      <c r="AP806" s="285"/>
    </row>
    <row r="807" spans="1:42" hidden="1">
      <c r="A807" s="325" t="s">
        <v>240</v>
      </c>
      <c r="B807" s="337"/>
      <c r="C807" s="368">
        <v>0</v>
      </c>
      <c r="D807" s="400">
        <v>14.155824964645021</v>
      </c>
      <c r="E807" s="404"/>
      <c r="F807" s="383">
        <v>0</v>
      </c>
      <c r="G807" s="400">
        <v>14.48810823397713</v>
      </c>
      <c r="H807" s="404"/>
      <c r="I807" s="383">
        <v>0</v>
      </c>
      <c r="J807" s="383"/>
      <c r="K807" s="400">
        <f>K788</f>
        <v>14.155824964645021</v>
      </c>
      <c r="L807" s="404"/>
      <c r="M807" s="383">
        <f>ROUND(K807*$C807*$G$797,0)</f>
        <v>0</v>
      </c>
      <c r="N807" s="383"/>
      <c r="O807" s="400" t="str">
        <f>O788</f>
        <v xml:space="preserve"> </v>
      </c>
      <c r="P807" s="404"/>
      <c r="Q807" s="383" t="e">
        <f>ROUND(O807*$C807*$G$797,0)</f>
        <v>#VALUE!</v>
      </c>
      <c r="R807" s="383"/>
      <c r="S807" s="400" t="str">
        <f>S788</f>
        <v xml:space="preserve"> </v>
      </c>
      <c r="T807" s="404"/>
      <c r="U807" s="383" t="e">
        <f>ROUND(S807*$C807*$G$797,0)</f>
        <v>#VALUE!</v>
      </c>
      <c r="V807" s="285"/>
      <c r="W807" s="286"/>
      <c r="X807" s="286"/>
      <c r="Y807" s="286"/>
      <c r="Z807" s="285"/>
      <c r="AA807" s="285"/>
      <c r="AB807" s="285"/>
      <c r="AC807" s="285"/>
      <c r="AD807" s="285"/>
      <c r="AE807" s="285"/>
      <c r="AF807" s="285"/>
      <c r="AG807" s="285"/>
      <c r="AH807" s="285"/>
      <c r="AI807" s="285"/>
      <c r="AJ807" s="285"/>
      <c r="AK807" s="285"/>
      <c r="AL807" s="285"/>
      <c r="AM807" s="285"/>
      <c r="AN807" s="285"/>
      <c r="AO807" s="285"/>
      <c r="AP807" s="285"/>
    </row>
    <row r="808" spans="1:42" hidden="1">
      <c r="A808" s="325" t="s">
        <v>253</v>
      </c>
      <c r="B808" s="337"/>
      <c r="C808" s="368">
        <v>0</v>
      </c>
      <c r="D808" s="382">
        <v>78.06</v>
      </c>
      <c r="E808" s="404"/>
      <c r="F808" s="383">
        <v>0</v>
      </c>
      <c r="G808" s="382">
        <v>79.89</v>
      </c>
      <c r="H808" s="404"/>
      <c r="I808" s="383">
        <v>0</v>
      </c>
      <c r="J808" s="383"/>
      <c r="K808" s="382">
        <f>K789</f>
        <v>78.06</v>
      </c>
      <c r="L808" s="404"/>
      <c r="M808" s="383">
        <f>ROUND(K808*$C808*$G$797,0)</f>
        <v>0</v>
      </c>
      <c r="N808" s="383"/>
      <c r="O808" s="382" t="str">
        <f>O789</f>
        <v xml:space="preserve"> </v>
      </c>
      <c r="P808" s="404"/>
      <c r="Q808" s="383" t="e">
        <f>ROUND(O808*$C808*$G$797,0)</f>
        <v>#VALUE!</v>
      </c>
      <c r="R808" s="383"/>
      <c r="S808" s="382" t="str">
        <f>S789</f>
        <v xml:space="preserve"> </v>
      </c>
      <c r="T808" s="404"/>
      <c r="U808" s="383" t="e">
        <f>ROUND(S808*$C808*$G$797,0)</f>
        <v>#VALUE!</v>
      </c>
      <c r="V808" s="285"/>
      <c r="W808" s="286"/>
      <c r="X808" s="286"/>
      <c r="Y808" s="286"/>
      <c r="Z808" s="285"/>
      <c r="AA808" s="285"/>
      <c r="AB808" s="285"/>
      <c r="AC808" s="285"/>
      <c r="AD808" s="285"/>
      <c r="AE808" s="285"/>
      <c r="AF808" s="285"/>
      <c r="AG808" s="285"/>
      <c r="AH808" s="285"/>
      <c r="AI808" s="285"/>
      <c r="AJ808" s="285"/>
      <c r="AK808" s="285"/>
      <c r="AL808" s="285"/>
      <c r="AM808" s="285"/>
      <c r="AN808" s="285"/>
      <c r="AO808" s="285"/>
      <c r="AP808" s="285"/>
    </row>
    <row r="809" spans="1:42" hidden="1">
      <c r="A809" s="325" t="s">
        <v>254</v>
      </c>
      <c r="B809" s="337"/>
      <c r="C809" s="368">
        <v>0</v>
      </c>
      <c r="D809" s="382">
        <v>156.12</v>
      </c>
      <c r="E809" s="404"/>
      <c r="F809" s="383">
        <v>0</v>
      </c>
      <c r="G809" s="382">
        <v>159.78</v>
      </c>
      <c r="H809" s="404"/>
      <c r="I809" s="383">
        <v>0</v>
      </c>
      <c r="J809" s="383"/>
      <c r="K809" s="382">
        <f>K790</f>
        <v>156.12</v>
      </c>
      <c r="L809" s="404"/>
      <c r="M809" s="383">
        <f>ROUND(K809*$C809*$G$797,0)</f>
        <v>0</v>
      </c>
      <c r="N809" s="383"/>
      <c r="O809" s="382" t="str">
        <f>O790</f>
        <v xml:space="preserve"> </v>
      </c>
      <c r="P809" s="404"/>
      <c r="Q809" s="383" t="e">
        <f>ROUND(O809*$C809*$G$797,0)</f>
        <v>#VALUE!</v>
      </c>
      <c r="R809" s="383"/>
      <c r="S809" s="382" t="str">
        <f>S790</f>
        <v xml:space="preserve"> </v>
      </c>
      <c r="T809" s="404"/>
      <c r="U809" s="383" t="e">
        <f>ROUND(S809*$C809*$G$797,0)</f>
        <v>#VALUE!</v>
      </c>
      <c r="V809" s="285"/>
      <c r="W809" s="286"/>
      <c r="X809" s="286"/>
      <c r="Y809" s="286"/>
      <c r="Z809" s="285"/>
      <c r="AA809" s="285"/>
      <c r="AB809" s="285"/>
      <c r="AC809" s="285"/>
      <c r="AD809" s="285"/>
      <c r="AE809" s="285"/>
      <c r="AF809" s="285"/>
      <c r="AG809" s="285"/>
      <c r="AH809" s="285"/>
      <c r="AI809" s="285"/>
      <c r="AJ809" s="285"/>
      <c r="AK809" s="285"/>
      <c r="AL809" s="285"/>
      <c r="AM809" s="285"/>
      <c r="AN809" s="285"/>
      <c r="AO809" s="285"/>
      <c r="AP809" s="285"/>
    </row>
    <row r="810" spans="1:42" hidden="1">
      <c r="A810" s="325" t="s">
        <v>248</v>
      </c>
      <c r="B810" s="337"/>
      <c r="C810" s="368"/>
      <c r="D810" s="386"/>
      <c r="E810" s="404"/>
      <c r="F810" s="383"/>
      <c r="G810" s="386"/>
      <c r="H810" s="404"/>
      <c r="I810" s="383"/>
      <c r="J810" s="383"/>
      <c r="K810" s="386"/>
      <c r="L810" s="404"/>
      <c r="M810" s="383"/>
      <c r="N810" s="383"/>
      <c r="O810" s="386"/>
      <c r="P810" s="404"/>
      <c r="Q810" s="383"/>
      <c r="R810" s="383"/>
      <c r="S810" s="386"/>
      <c r="T810" s="404"/>
      <c r="U810" s="383"/>
      <c r="V810" s="285"/>
      <c r="W810" s="286"/>
      <c r="X810" s="286"/>
      <c r="Y810" s="286"/>
      <c r="Z810" s="285"/>
      <c r="AA810" s="285"/>
      <c r="AB810" s="285"/>
      <c r="AC810" s="285"/>
      <c r="AD810" s="285"/>
      <c r="AE810" s="285"/>
      <c r="AF810" s="285"/>
      <c r="AG810" s="285"/>
      <c r="AH810" s="285"/>
      <c r="AI810" s="285"/>
      <c r="AJ810" s="285"/>
      <c r="AK810" s="285"/>
      <c r="AL810" s="285"/>
      <c r="AM810" s="285"/>
      <c r="AN810" s="285"/>
      <c r="AO810" s="285"/>
      <c r="AP810" s="285"/>
    </row>
    <row r="811" spans="1:42" hidden="1">
      <c r="A811" s="325" t="s">
        <v>244</v>
      </c>
      <c r="B811" s="337"/>
      <c r="C811" s="368">
        <v>0</v>
      </c>
      <c r="D811" s="382">
        <v>-26.02</v>
      </c>
      <c r="E811" s="404"/>
      <c r="F811" s="383">
        <v>0</v>
      </c>
      <c r="G811" s="382">
        <v>-26.63</v>
      </c>
      <c r="H811" s="404"/>
      <c r="I811" s="383">
        <v>0</v>
      </c>
      <c r="J811" s="383"/>
      <c r="K811" s="382">
        <f>K792</f>
        <v>-26.02</v>
      </c>
      <c r="L811" s="404"/>
      <c r="M811" s="383">
        <f>ROUND(K811*$C811*$G$797,0)</f>
        <v>0</v>
      </c>
      <c r="N811" s="383"/>
      <c r="O811" s="382" t="e">
        <f>O792</f>
        <v>#VALUE!</v>
      </c>
      <c r="P811" s="404"/>
      <c r="Q811" s="383" t="e">
        <f>ROUND(O811*$C811*$G$797,0)</f>
        <v>#VALUE!</v>
      </c>
      <c r="R811" s="383"/>
      <c r="S811" s="382" t="e">
        <f>S792</f>
        <v>#VALUE!</v>
      </c>
      <c r="T811" s="404"/>
      <c r="U811" s="383" t="e">
        <f>ROUND(S811*$C811*$G$797,0)</f>
        <v>#VALUE!</v>
      </c>
      <c r="V811" s="285"/>
      <c r="W811" s="286"/>
      <c r="X811" s="286"/>
      <c r="Y811" s="286"/>
      <c r="Z811" s="285"/>
      <c r="AA811" s="285"/>
      <c r="AB811" s="285"/>
      <c r="AC811" s="285"/>
      <c r="AD811" s="285"/>
      <c r="AE811" s="285"/>
      <c r="AF811" s="285"/>
      <c r="AG811" s="285"/>
      <c r="AH811" s="285"/>
      <c r="AI811" s="285"/>
      <c r="AJ811" s="285"/>
      <c r="AK811" s="285"/>
      <c r="AL811" s="285"/>
      <c r="AM811" s="285"/>
      <c r="AN811" s="285"/>
      <c r="AO811" s="285"/>
      <c r="AP811" s="285"/>
    </row>
    <row r="812" spans="1:42" hidden="1">
      <c r="A812" s="325" t="s">
        <v>249</v>
      </c>
      <c r="B812" s="337"/>
      <c r="C812" s="368">
        <v>0</v>
      </c>
      <c r="D812" s="382">
        <v>-26.02</v>
      </c>
      <c r="E812" s="404"/>
      <c r="F812" s="383">
        <v>0</v>
      </c>
      <c r="G812" s="382">
        <v>-26.63</v>
      </c>
      <c r="H812" s="404"/>
      <c r="I812" s="383">
        <v>0</v>
      </c>
      <c r="J812" s="383"/>
      <c r="K812" s="382">
        <f>K793</f>
        <v>-26.02</v>
      </c>
      <c r="L812" s="404"/>
      <c r="M812" s="383">
        <f>ROUND(K812*$C812*$G$797,0)</f>
        <v>0</v>
      </c>
      <c r="N812" s="383"/>
      <c r="O812" s="382" t="e">
        <f>O793</f>
        <v>#VALUE!</v>
      </c>
      <c r="P812" s="404"/>
      <c r="Q812" s="383" t="e">
        <f>ROUND(O812*$C812*$G$797,0)</f>
        <v>#VALUE!</v>
      </c>
      <c r="R812" s="383"/>
      <c r="S812" s="382" t="e">
        <f>S793</f>
        <v>#VALUE!</v>
      </c>
      <c r="T812" s="404"/>
      <c r="U812" s="383" t="e">
        <f>ROUND(S812*$C812*$G$797,0)</f>
        <v>#VALUE!</v>
      </c>
      <c r="V812" s="285"/>
      <c r="W812" s="286"/>
      <c r="X812" s="286"/>
      <c r="Y812" s="286"/>
      <c r="Z812" s="285"/>
      <c r="AA812" s="285"/>
      <c r="AB812" s="285"/>
      <c r="AC812" s="285"/>
      <c r="AD812" s="285"/>
      <c r="AE812" s="285"/>
      <c r="AF812" s="285"/>
      <c r="AG812" s="285"/>
      <c r="AH812" s="285"/>
      <c r="AI812" s="285"/>
      <c r="AJ812" s="285"/>
      <c r="AK812" s="285"/>
      <c r="AL812" s="285"/>
      <c r="AM812" s="285"/>
      <c r="AN812" s="285"/>
      <c r="AO812" s="285"/>
      <c r="AP812" s="285"/>
    </row>
    <row r="813" spans="1:42" hidden="1">
      <c r="A813" s="369" t="s">
        <v>210</v>
      </c>
      <c r="B813" s="337"/>
      <c r="C813" s="368"/>
      <c r="D813" s="400"/>
      <c r="E813" s="383"/>
      <c r="F813" s="383"/>
      <c r="G813" s="400"/>
      <c r="H813" s="383"/>
      <c r="I813" s="383"/>
      <c r="J813" s="383"/>
      <c r="K813" s="400"/>
      <c r="L813" s="383"/>
      <c r="M813" s="383"/>
      <c r="N813" s="383"/>
      <c r="O813" s="400"/>
      <c r="P813" s="383"/>
      <c r="Q813" s="383"/>
      <c r="R813" s="383"/>
      <c r="S813" s="400"/>
      <c r="T813" s="383"/>
      <c r="U813" s="383"/>
      <c r="V813" s="285"/>
      <c r="W813" s="286"/>
      <c r="X813" s="286"/>
      <c r="Y813" s="286"/>
      <c r="Z813" s="285"/>
      <c r="AA813" s="285"/>
      <c r="AB813" s="285"/>
      <c r="AC813" s="285"/>
      <c r="AD813" s="285"/>
      <c r="AE813" s="285"/>
      <c r="AF813" s="285"/>
      <c r="AG813" s="285"/>
      <c r="AH813" s="285"/>
      <c r="AI813" s="285"/>
      <c r="AJ813" s="285"/>
      <c r="AK813" s="285"/>
      <c r="AL813" s="285"/>
      <c r="AM813" s="285"/>
      <c r="AN813" s="285"/>
      <c r="AO813" s="285"/>
      <c r="AP813" s="285"/>
    </row>
    <row r="814" spans="1:42" hidden="1">
      <c r="A814" s="325" t="s">
        <v>250</v>
      </c>
      <c r="B814" s="337"/>
      <c r="C814" s="368">
        <v>10034</v>
      </c>
      <c r="D814" s="440">
        <v>7.0350000000000001</v>
      </c>
      <c r="E814" s="383" t="s">
        <v>144</v>
      </c>
      <c r="F814" s="383">
        <v>-7</v>
      </c>
      <c r="G814" s="440">
        <v>7.2030000000000003</v>
      </c>
      <c r="H814" s="383" t="s">
        <v>144</v>
      </c>
      <c r="I814" s="383">
        <v>-7</v>
      </c>
      <c r="J814" s="383"/>
      <c r="K814" s="440" t="e">
        <f>K795</f>
        <v>#REF!</v>
      </c>
      <c r="L814" s="383" t="s">
        <v>144</v>
      </c>
      <c r="M814" s="383" t="e">
        <f>ROUND(K814/100*$C814*$G$797,0)</f>
        <v>#REF!</v>
      </c>
      <c r="N814" s="383"/>
      <c r="O814" s="440" t="e">
        <f>O795</f>
        <v>#DIV/0!</v>
      </c>
      <c r="P814" s="383" t="s">
        <v>144</v>
      </c>
      <c r="Q814" s="383" t="e">
        <f>ROUND(O814/100*$C814*$G$797,0)</f>
        <v>#DIV/0!</v>
      </c>
      <c r="R814" s="383"/>
      <c r="S814" s="440" t="e">
        <f>S795</f>
        <v>#DIV/0!</v>
      </c>
      <c r="T814" s="383" t="s">
        <v>144</v>
      </c>
      <c r="U814" s="383" t="e">
        <f>ROUND(S814/100*$C814*$G$797,0)</f>
        <v>#DIV/0!</v>
      </c>
      <c r="V814" s="285"/>
      <c r="W814" s="286"/>
      <c r="X814" s="286"/>
      <c r="Y814" s="286"/>
      <c r="Z814" s="285"/>
      <c r="AA814" s="285"/>
      <c r="AB814" s="285"/>
      <c r="AC814" s="285"/>
      <c r="AD814" s="285"/>
      <c r="AE814" s="285"/>
      <c r="AF814" s="285"/>
      <c r="AG814" s="285"/>
      <c r="AH814" s="285"/>
      <c r="AI814" s="285"/>
      <c r="AJ814" s="285"/>
      <c r="AK814" s="285"/>
      <c r="AL814" s="285"/>
      <c r="AM814" s="285"/>
      <c r="AN814" s="285"/>
      <c r="AO814" s="285"/>
      <c r="AP814" s="285"/>
    </row>
    <row r="815" spans="1:42" hidden="1">
      <c r="A815" s="369" t="s">
        <v>179</v>
      </c>
      <c r="B815" s="337"/>
      <c r="C815" s="368">
        <v>0</v>
      </c>
      <c r="D815" s="414">
        <v>57</v>
      </c>
      <c r="E815" s="369" t="s">
        <v>144</v>
      </c>
      <c r="F815" s="383">
        <v>0</v>
      </c>
      <c r="G815" s="414">
        <v>58</v>
      </c>
      <c r="H815" s="369" t="s">
        <v>144</v>
      </c>
      <c r="I815" s="383">
        <v>0</v>
      </c>
      <c r="J815" s="383"/>
      <c r="K815" s="414" t="str">
        <f>K796</f>
        <v xml:space="preserve"> </v>
      </c>
      <c r="L815" s="369" t="s">
        <v>144</v>
      </c>
      <c r="M815" s="383" t="e">
        <f>ROUND(K815/100*$C815*$G$797,0)</f>
        <v>#VALUE!</v>
      </c>
      <c r="N815" s="383"/>
      <c r="O815" s="414" t="e">
        <f>O796</f>
        <v>#DIV/0!</v>
      </c>
      <c r="P815" s="369" t="s">
        <v>144</v>
      </c>
      <c r="Q815" s="383" t="e">
        <f>ROUND(O815/100*$C815*$G$797,0)</f>
        <v>#DIV/0!</v>
      </c>
      <c r="R815" s="383"/>
      <c r="S815" s="414" t="e">
        <f>S796</f>
        <v>#DIV/0!</v>
      </c>
      <c r="T815" s="369" t="s">
        <v>144</v>
      </c>
      <c r="U815" s="383" t="e">
        <f>ROUND(S815/100*$C815*$G$797,0)</f>
        <v>#DIV/0!</v>
      </c>
      <c r="V815" s="285"/>
      <c r="W815" s="286"/>
      <c r="X815" s="286"/>
      <c r="Y815" s="286"/>
      <c r="Z815" s="285"/>
      <c r="AA815" s="285"/>
      <c r="AB815" s="285"/>
      <c r="AC815" s="285"/>
      <c r="AD815" s="285"/>
      <c r="AE815" s="285"/>
      <c r="AF815" s="285"/>
      <c r="AG815" s="285"/>
      <c r="AH815" s="285"/>
      <c r="AI815" s="285"/>
      <c r="AJ815" s="285"/>
      <c r="AK815" s="285"/>
      <c r="AL815" s="285"/>
      <c r="AM815" s="285"/>
      <c r="AN815" s="285"/>
      <c r="AO815" s="285"/>
      <c r="AP815" s="285"/>
    </row>
    <row r="816" spans="1:42" hidden="1">
      <c r="A816" s="369" t="s">
        <v>228</v>
      </c>
      <c r="B816" s="337"/>
      <c r="C816" s="368">
        <v>12</v>
      </c>
      <c r="D816" s="348">
        <v>60</v>
      </c>
      <c r="E816" s="337"/>
      <c r="F816" s="383">
        <v>720</v>
      </c>
      <c r="G816" s="348">
        <v>60</v>
      </c>
      <c r="H816" s="337"/>
      <c r="I816" s="383">
        <v>720</v>
      </c>
      <c r="J816" s="383"/>
      <c r="K816" s="348" t="str">
        <f>$K$764</f>
        <v xml:space="preserve"> </v>
      </c>
      <c r="L816" s="337"/>
      <c r="M816" s="383" t="e">
        <f>ROUND(K816*$C816,0)</f>
        <v>#VALUE!</v>
      </c>
      <c r="N816" s="383"/>
      <c r="O816" s="348" t="e">
        <f>$O$764</f>
        <v>#DIV/0!</v>
      </c>
      <c r="P816" s="337"/>
      <c r="Q816" s="383" t="e">
        <f>ROUND(O816*$C816,0)</f>
        <v>#DIV/0!</v>
      </c>
      <c r="R816" s="383"/>
      <c r="S816" s="348" t="e">
        <f>$S$764</f>
        <v>#DIV/0!</v>
      </c>
      <c r="T816" s="337"/>
      <c r="U816" s="383" t="e">
        <f>ROUND(S816*$C816,0)</f>
        <v>#DIV/0!</v>
      </c>
      <c r="V816" s="285"/>
      <c r="W816" s="286"/>
      <c r="X816" s="286"/>
      <c r="Y816" s="286"/>
      <c r="Z816" s="285"/>
      <c r="AA816" s="285"/>
      <c r="AB816" s="285"/>
      <c r="AC816" s="285"/>
      <c r="AD816" s="285"/>
      <c r="AE816" s="285"/>
      <c r="AF816" s="285"/>
      <c r="AG816" s="285"/>
      <c r="AH816" s="285"/>
      <c r="AI816" s="285"/>
      <c r="AJ816" s="285"/>
      <c r="AK816" s="285"/>
      <c r="AL816" s="285"/>
      <c r="AM816" s="285"/>
      <c r="AN816" s="285"/>
      <c r="AO816" s="285"/>
      <c r="AP816" s="285"/>
    </row>
    <row r="817" spans="1:42" hidden="1">
      <c r="A817" s="369" t="s">
        <v>229</v>
      </c>
      <c r="B817" s="337"/>
      <c r="C817" s="368">
        <v>456.00326456013363</v>
      </c>
      <c r="D817" s="387">
        <v>-30</v>
      </c>
      <c r="E817" s="383" t="s">
        <v>144</v>
      </c>
      <c r="F817" s="383">
        <v>-137</v>
      </c>
      <c r="G817" s="387">
        <v>-30</v>
      </c>
      <c r="H817" s="383" t="s">
        <v>144</v>
      </c>
      <c r="I817" s="383">
        <v>-137</v>
      </c>
      <c r="J817" s="383"/>
      <c r="K817" s="387">
        <f>$K$765</f>
        <v>-30</v>
      </c>
      <c r="L817" s="383" t="s">
        <v>144</v>
      </c>
      <c r="M817" s="383">
        <f>ROUND(K817*$C817/100,0)</f>
        <v>-137</v>
      </c>
      <c r="N817" s="383"/>
      <c r="O817" s="387">
        <f>$O$765</f>
        <v>0</v>
      </c>
      <c r="P817" s="383" t="s">
        <v>144</v>
      </c>
      <c r="Q817" s="383">
        <f>ROUND(O817*$C817/100,0)</f>
        <v>0</v>
      </c>
      <c r="R817" s="383"/>
      <c r="S817" s="387">
        <f>$S$765</f>
        <v>0</v>
      </c>
      <c r="T817" s="383" t="s">
        <v>144</v>
      </c>
      <c r="U817" s="383">
        <f>ROUND(S817*$C817/100,0)</f>
        <v>0</v>
      </c>
      <c r="V817" s="285"/>
      <c r="W817" s="286"/>
      <c r="X817" s="286"/>
      <c r="Y817" s="286"/>
      <c r="Z817" s="285"/>
      <c r="AA817" s="285"/>
      <c r="AB817" s="285"/>
      <c r="AC817" s="285"/>
      <c r="AD817" s="285"/>
      <c r="AE817" s="285"/>
      <c r="AF817" s="285"/>
      <c r="AG817" s="285"/>
      <c r="AH817" s="285"/>
      <c r="AI817" s="285"/>
      <c r="AJ817" s="285"/>
      <c r="AK817" s="285"/>
      <c r="AL817" s="285"/>
      <c r="AM817" s="285"/>
      <c r="AN817" s="285"/>
      <c r="AO817" s="285"/>
      <c r="AP817" s="285"/>
    </row>
    <row r="818" spans="1:42" hidden="1">
      <c r="A818" s="337" t="s">
        <v>157</v>
      </c>
      <c r="B818" s="337"/>
      <c r="C818" s="368">
        <v>110142584.89494899</v>
      </c>
      <c r="D818" s="375"/>
      <c r="E818" s="369"/>
      <c r="F818" s="305">
        <v>9699230</v>
      </c>
      <c r="G818" s="375"/>
      <c r="H818" s="369"/>
      <c r="I818" s="305">
        <v>9929958</v>
      </c>
      <c r="J818" s="305"/>
      <c r="K818" s="375"/>
      <c r="L818" s="369"/>
      <c r="M818" s="305" t="e">
        <f>SUM(M775:M817)</f>
        <v>#REF!</v>
      </c>
      <c r="N818" s="305"/>
      <c r="O818" s="375"/>
      <c r="P818" s="369"/>
      <c r="Q818" s="305" t="e">
        <f>SUM(Q775:Q817)</f>
        <v>#VALUE!</v>
      </c>
      <c r="R818" s="305"/>
      <c r="S818" s="375"/>
      <c r="T818" s="369"/>
      <c r="U818" s="305" t="e">
        <f>SUM(U775:U817)</f>
        <v>#VALUE!</v>
      </c>
      <c r="V818" s="285"/>
      <c r="W818" s="286"/>
      <c r="X818" s="286"/>
      <c r="Y818" s="286"/>
      <c r="Z818" s="285"/>
      <c r="AA818" s="285"/>
      <c r="AB818" s="285"/>
      <c r="AC818" s="285"/>
      <c r="AD818" s="285"/>
      <c r="AE818" s="285"/>
      <c r="AF818" s="285"/>
      <c r="AG818" s="285"/>
      <c r="AH818" s="285"/>
      <c r="AI818" s="285"/>
      <c r="AJ818" s="285"/>
      <c r="AK818" s="285"/>
      <c r="AL818" s="285"/>
      <c r="AM818" s="285"/>
      <c r="AN818" s="285"/>
      <c r="AO818" s="285"/>
      <c r="AP818" s="285"/>
    </row>
    <row r="819" spans="1:42" hidden="1">
      <c r="A819" s="337" t="s">
        <v>128</v>
      </c>
      <c r="B819" s="337"/>
      <c r="C819" s="401">
        <v>1885731.2072950637</v>
      </c>
      <c r="D819" s="325"/>
      <c r="E819" s="325"/>
      <c r="F819" s="323">
        <v>142267.21150160185</v>
      </c>
      <c r="G819" s="325"/>
      <c r="H819" s="325"/>
      <c r="I819" s="323">
        <v>142267.21150160185</v>
      </c>
      <c r="J819" s="324"/>
      <c r="K819" s="325"/>
      <c r="L819" s="325"/>
      <c r="M819" s="323" t="e">
        <f>M768/I768*I819</f>
        <v>#DIV/0!</v>
      </c>
      <c r="N819" s="324"/>
      <c r="O819" s="325"/>
      <c r="P819" s="325"/>
      <c r="Q819" s="323" t="e">
        <f>Q768/I768*I819</f>
        <v>#DIV/0!</v>
      </c>
      <c r="R819" s="324"/>
      <c r="S819" s="325"/>
      <c r="T819" s="325"/>
      <c r="U819" s="323" t="e">
        <f>U768/I768*I819</f>
        <v>#DIV/0!</v>
      </c>
      <c r="V819" s="341"/>
      <c r="W819" s="141"/>
      <c r="X819" s="286"/>
      <c r="Y819" s="286"/>
      <c r="Z819" s="285"/>
      <c r="AA819" s="285"/>
      <c r="AB819" s="285"/>
      <c r="AC819" s="285"/>
      <c r="AD819" s="285"/>
      <c r="AE819" s="285"/>
      <c r="AF819" s="285"/>
      <c r="AG819" s="285"/>
      <c r="AH819" s="285"/>
      <c r="AI819" s="285"/>
      <c r="AJ819" s="285"/>
      <c r="AK819" s="285"/>
      <c r="AL819" s="285"/>
      <c r="AM819" s="285"/>
      <c r="AN819" s="285"/>
      <c r="AO819" s="285"/>
      <c r="AP819" s="285"/>
    </row>
    <row r="820" spans="1:42" ht="16.5" hidden="1" thickBot="1">
      <c r="A820" s="337" t="s">
        <v>158</v>
      </c>
      <c r="B820" s="337"/>
      <c r="C820" s="417">
        <v>112028316.10224405</v>
      </c>
      <c r="D820" s="399"/>
      <c r="E820" s="393"/>
      <c r="F820" s="394">
        <v>9841497.2115016021</v>
      </c>
      <c r="G820" s="399"/>
      <c r="H820" s="393"/>
      <c r="I820" s="394">
        <v>10072225.211501602</v>
      </c>
      <c r="J820" s="370"/>
      <c r="K820" s="399"/>
      <c r="L820" s="393"/>
      <c r="M820" s="394" t="e">
        <f>M818+M819</f>
        <v>#REF!</v>
      </c>
      <c r="N820" s="394"/>
      <c r="O820" s="399"/>
      <c r="P820" s="393"/>
      <c r="Q820" s="394" t="e">
        <f>Q818+Q819</f>
        <v>#VALUE!</v>
      </c>
      <c r="R820" s="394"/>
      <c r="S820" s="399"/>
      <c r="T820" s="393"/>
      <c r="U820" s="394" t="e">
        <f>U818+U819</f>
        <v>#VALUE!</v>
      </c>
      <c r="V820" s="342"/>
      <c r="W820" s="343"/>
      <c r="X820" s="286"/>
      <c r="Y820" s="286"/>
      <c r="Z820" s="285"/>
      <c r="AA820" s="285"/>
      <c r="AB820" s="285"/>
      <c r="AC820" s="285"/>
      <c r="AD820" s="285"/>
      <c r="AE820" s="285"/>
      <c r="AF820" s="285"/>
      <c r="AG820" s="285"/>
      <c r="AH820" s="285"/>
      <c r="AI820" s="285"/>
      <c r="AJ820" s="285"/>
      <c r="AK820" s="285"/>
      <c r="AL820" s="285"/>
      <c r="AM820" s="285"/>
      <c r="AN820" s="285"/>
      <c r="AO820" s="285"/>
      <c r="AP820" s="285"/>
    </row>
    <row r="821" spans="1:42" hidden="1">
      <c r="A821" s="337"/>
      <c r="B821" s="337"/>
      <c r="C821" s="427"/>
      <c r="D821" s="402" t="s">
        <v>10</v>
      </c>
      <c r="E821" s="364"/>
      <c r="F821" s="370"/>
      <c r="G821" s="443" t="s">
        <v>10</v>
      </c>
      <c r="H821" s="364"/>
      <c r="I821" s="322" t="s">
        <v>10</v>
      </c>
      <c r="J821" s="322"/>
      <c r="K821" s="443" t="s">
        <v>10</v>
      </c>
      <c r="L821" s="364"/>
      <c r="M821" s="322" t="s">
        <v>10</v>
      </c>
      <c r="N821" s="322"/>
      <c r="O821" s="443" t="s">
        <v>10</v>
      </c>
      <c r="P821" s="364"/>
      <c r="Q821" s="322" t="s">
        <v>10</v>
      </c>
      <c r="R821" s="322"/>
      <c r="S821" s="443" t="s">
        <v>10</v>
      </c>
      <c r="T821" s="364"/>
      <c r="U821" s="322" t="s">
        <v>10</v>
      </c>
      <c r="V821" s="285"/>
      <c r="W821" s="286"/>
      <c r="X821" s="286"/>
      <c r="Y821" s="286"/>
      <c r="Z821" s="285"/>
      <c r="AA821" s="285"/>
      <c r="AB821" s="285"/>
      <c r="AC821" s="285"/>
      <c r="AD821" s="285"/>
      <c r="AE821" s="285"/>
      <c r="AF821" s="285"/>
      <c r="AG821" s="285"/>
      <c r="AH821" s="285"/>
      <c r="AI821" s="285"/>
      <c r="AJ821" s="285"/>
      <c r="AK821" s="285"/>
      <c r="AL821" s="285"/>
      <c r="AM821" s="285"/>
      <c r="AN821" s="285"/>
      <c r="AO821" s="285"/>
      <c r="AP821" s="285"/>
    </row>
    <row r="822" spans="1:42" hidden="1">
      <c r="A822" s="344" t="s">
        <v>256</v>
      </c>
      <c r="B822" s="337"/>
      <c r="C822" s="345"/>
      <c r="D822" s="386"/>
      <c r="E822" s="337"/>
      <c r="F822" s="305"/>
      <c r="G822" s="386"/>
      <c r="H822" s="337"/>
      <c r="I822" s="305"/>
      <c r="J822" s="305"/>
      <c r="K822" s="386"/>
      <c r="L822" s="337"/>
      <c r="M822" s="305"/>
      <c r="N822" s="305"/>
      <c r="O822" s="386"/>
      <c r="P822" s="337"/>
      <c r="Q822" s="305"/>
      <c r="R822" s="305"/>
      <c r="S822" s="386"/>
      <c r="T822" s="337"/>
      <c r="U822" s="305"/>
      <c r="V822" s="285"/>
      <c r="W822" s="286"/>
      <c r="X822" s="286"/>
      <c r="Y822" s="286"/>
      <c r="Z822" s="285"/>
      <c r="AA822" s="285"/>
      <c r="AB822" s="285"/>
      <c r="AC822" s="285"/>
      <c r="AD822" s="285"/>
      <c r="AE822" s="285"/>
      <c r="AF822" s="285"/>
      <c r="AG822" s="285"/>
      <c r="AH822" s="285"/>
      <c r="AI822" s="285"/>
      <c r="AJ822" s="285"/>
      <c r="AK822" s="285"/>
      <c r="AL822" s="285"/>
      <c r="AM822" s="285"/>
      <c r="AN822" s="285"/>
      <c r="AO822" s="285"/>
      <c r="AP822" s="285"/>
    </row>
    <row r="823" spans="1:42" hidden="1">
      <c r="A823" s="325" t="s">
        <v>257</v>
      </c>
      <c r="B823" s="337"/>
      <c r="C823" s="345"/>
      <c r="D823" s="386"/>
      <c r="E823" s="337"/>
      <c r="F823" s="305"/>
      <c r="G823" s="386"/>
      <c r="H823" s="337"/>
      <c r="I823" s="305"/>
      <c r="J823" s="305"/>
      <c r="K823" s="386"/>
      <c r="L823" s="337"/>
      <c r="M823" s="305"/>
      <c r="N823" s="305"/>
      <c r="O823" s="386"/>
      <c r="P823" s="337"/>
      <c r="Q823" s="305"/>
      <c r="R823" s="305"/>
      <c r="S823" s="386"/>
      <c r="T823" s="337"/>
      <c r="U823" s="305"/>
      <c r="V823" s="285"/>
      <c r="W823" s="286"/>
      <c r="X823" s="286"/>
      <c r="Y823" s="286"/>
      <c r="Z823" s="285"/>
      <c r="AA823" s="285"/>
      <c r="AB823" s="285"/>
      <c r="AC823" s="285"/>
      <c r="AD823" s="285"/>
      <c r="AE823" s="285"/>
      <c r="AF823" s="285"/>
      <c r="AG823" s="285"/>
      <c r="AH823" s="285"/>
      <c r="AI823" s="285"/>
      <c r="AJ823" s="285"/>
      <c r="AK823" s="285"/>
      <c r="AL823" s="285"/>
      <c r="AM823" s="285"/>
      <c r="AN823" s="285"/>
      <c r="AO823" s="285"/>
      <c r="AP823" s="285"/>
    </row>
    <row r="824" spans="1:42" hidden="1">
      <c r="A824" s="369"/>
      <c r="B824" s="337"/>
      <c r="C824" s="345"/>
      <c r="D824" s="386"/>
      <c r="E824" s="337"/>
      <c r="F824" s="400"/>
      <c r="G824" s="386"/>
      <c r="H824" s="337"/>
      <c r="I824" s="434"/>
      <c r="J824" s="434"/>
      <c r="K824" s="386"/>
      <c r="L824" s="337"/>
      <c r="M824" s="434"/>
      <c r="N824" s="434"/>
      <c r="O824" s="386"/>
      <c r="P824" s="337"/>
      <c r="Q824" s="434"/>
      <c r="R824" s="434"/>
      <c r="S824" s="386"/>
      <c r="T824" s="337"/>
      <c r="U824" s="434"/>
      <c r="V824" s="285"/>
      <c r="W824" s="286"/>
      <c r="X824" s="286"/>
      <c r="Y824" s="286"/>
      <c r="Z824" s="285"/>
      <c r="AA824" s="285"/>
      <c r="AB824" s="285"/>
      <c r="AC824" s="285"/>
      <c r="AD824" s="285"/>
      <c r="AE824" s="285"/>
      <c r="AF824" s="285"/>
      <c r="AG824" s="285"/>
      <c r="AH824" s="285"/>
      <c r="AI824" s="285"/>
      <c r="AJ824" s="285"/>
      <c r="AK824" s="285"/>
      <c r="AL824" s="285"/>
      <c r="AM824" s="285"/>
      <c r="AN824" s="285"/>
      <c r="AO824" s="285"/>
      <c r="AP824" s="285"/>
    </row>
    <row r="825" spans="1:42" hidden="1">
      <c r="A825" s="325" t="s">
        <v>235</v>
      </c>
      <c r="B825" s="337"/>
      <c r="C825" s="368"/>
      <c r="D825" s="305" t="s">
        <v>10</v>
      </c>
      <c r="E825" s="337"/>
      <c r="F825" s="337"/>
      <c r="G825" s="305" t="s">
        <v>10</v>
      </c>
      <c r="H825" s="337"/>
      <c r="I825" s="337"/>
      <c r="J825" s="337"/>
      <c r="K825" s="305" t="s">
        <v>10</v>
      </c>
      <c r="L825" s="337"/>
      <c r="M825" s="337"/>
      <c r="N825" s="337"/>
      <c r="O825" s="305" t="s">
        <v>10</v>
      </c>
      <c r="P825" s="337"/>
      <c r="Q825" s="337"/>
      <c r="R825" s="337"/>
      <c r="S825" s="305" t="s">
        <v>10</v>
      </c>
      <c r="T825" s="337"/>
      <c r="U825" s="337"/>
      <c r="V825" s="285"/>
      <c r="W825" s="286"/>
      <c r="X825" s="286"/>
      <c r="Y825" s="286"/>
      <c r="Z825" s="285"/>
      <c r="AA825" s="285"/>
      <c r="AB825" s="285"/>
      <c r="AC825" s="285"/>
      <c r="AD825" s="285"/>
      <c r="AE825" s="285"/>
      <c r="AF825" s="285"/>
      <c r="AG825" s="285"/>
      <c r="AH825" s="285"/>
      <c r="AI825" s="285"/>
      <c r="AJ825" s="285"/>
      <c r="AK825" s="285"/>
      <c r="AL825" s="285"/>
      <c r="AM825" s="285"/>
      <c r="AN825" s="285"/>
      <c r="AO825" s="285"/>
      <c r="AP825" s="285"/>
    </row>
    <row r="826" spans="1:42" hidden="1">
      <c r="A826" s="325" t="s">
        <v>236</v>
      </c>
      <c r="B826" s="337"/>
      <c r="C826" s="368">
        <v>434.48258292673</v>
      </c>
      <c r="D826" s="386">
        <v>0</v>
      </c>
      <c r="E826" s="404"/>
      <c r="F826" s="383">
        <v>0</v>
      </c>
      <c r="G826" s="386">
        <v>0</v>
      </c>
      <c r="H826" s="404"/>
      <c r="I826" s="383">
        <v>0</v>
      </c>
      <c r="J826" s="383"/>
      <c r="K826" s="386">
        <f>$K$721</f>
        <v>0</v>
      </c>
      <c r="L826" s="404"/>
      <c r="M826" s="383">
        <f>ROUND(K826*$C826,0)</f>
        <v>0</v>
      </c>
      <c r="N826" s="383"/>
      <c r="O826" s="386" t="str">
        <f>$O$721</f>
        <v xml:space="preserve"> </v>
      </c>
      <c r="P826" s="404"/>
      <c r="Q826" s="383" t="e">
        <f>ROUND(O826*$C826,0)</f>
        <v>#VALUE!</v>
      </c>
      <c r="R826" s="383"/>
      <c r="S826" s="386" t="str">
        <f>$S$721</f>
        <v xml:space="preserve"> </v>
      </c>
      <c r="T826" s="404"/>
      <c r="U826" s="383" t="e">
        <f>ROUND(S826*$C826,0)</f>
        <v>#VALUE!</v>
      </c>
      <c r="V826" s="285"/>
      <c r="W826" s="286"/>
      <c r="X826" s="286"/>
      <c r="Y826" s="286"/>
      <c r="Z826" s="285"/>
      <c r="AA826" s="285"/>
      <c r="AB826" s="285"/>
      <c r="AC826" s="285"/>
      <c r="AD826" s="285"/>
      <c r="AE826" s="285"/>
      <c r="AF826" s="285"/>
      <c r="AG826" s="285"/>
      <c r="AH826" s="285"/>
      <c r="AI826" s="285"/>
      <c r="AJ826" s="285"/>
      <c r="AK826" s="285"/>
      <c r="AL826" s="285"/>
      <c r="AM826" s="285"/>
      <c r="AN826" s="285"/>
      <c r="AO826" s="285"/>
      <c r="AP826" s="285"/>
    </row>
    <row r="827" spans="1:42" hidden="1">
      <c r="A827" s="325" t="s">
        <v>237</v>
      </c>
      <c r="B827" s="337"/>
      <c r="C827" s="368">
        <v>0</v>
      </c>
      <c r="D827" s="386"/>
      <c r="E827" s="404"/>
      <c r="F827" s="383"/>
      <c r="G827" s="386"/>
      <c r="H827" s="404"/>
      <c r="I827" s="383"/>
      <c r="J827" s="383"/>
      <c r="K827" s="386"/>
      <c r="L827" s="404"/>
      <c r="M827" s="383"/>
      <c r="N827" s="383"/>
      <c r="O827" s="386"/>
      <c r="P827" s="404"/>
      <c r="Q827" s="383"/>
      <c r="R827" s="383"/>
      <c r="S827" s="386"/>
      <c r="T827" s="404"/>
      <c r="U827" s="383"/>
      <c r="V827" s="285"/>
      <c r="W827" s="286"/>
      <c r="X827" s="286"/>
      <c r="Y827" s="286"/>
      <c r="Z827" s="285"/>
      <c r="AA827" s="285"/>
      <c r="AB827" s="285"/>
      <c r="AC827" s="285"/>
      <c r="AD827" s="285"/>
      <c r="AE827" s="285"/>
      <c r="AF827" s="285"/>
      <c r="AG827" s="285"/>
      <c r="AH827" s="285"/>
      <c r="AI827" s="285"/>
      <c r="AJ827" s="285"/>
      <c r="AK827" s="285"/>
      <c r="AL827" s="285"/>
      <c r="AM827" s="285"/>
      <c r="AN827" s="285"/>
      <c r="AO827" s="285"/>
      <c r="AP827" s="285"/>
    </row>
    <row r="828" spans="1:42" hidden="1">
      <c r="A828" s="325" t="s">
        <v>238</v>
      </c>
      <c r="B828" s="337"/>
      <c r="C828" s="368">
        <v>1120.6084940984899</v>
      </c>
      <c r="D828" s="386">
        <v>0</v>
      </c>
      <c r="E828" s="404"/>
      <c r="F828" s="383">
        <v>0</v>
      </c>
      <c r="G828" s="386">
        <v>0</v>
      </c>
      <c r="H828" s="404"/>
      <c r="I828" s="383">
        <v>0</v>
      </c>
      <c r="J828" s="383"/>
      <c r="K828" s="386">
        <f>$K$723</f>
        <v>0</v>
      </c>
      <c r="L828" s="404"/>
      <c r="M828" s="383">
        <f>ROUND(K828*$C828,0)</f>
        <v>0</v>
      </c>
      <c r="N828" s="383"/>
      <c r="O828" s="386" t="str">
        <f>$O$723</f>
        <v xml:space="preserve"> </v>
      </c>
      <c r="P828" s="404"/>
      <c r="Q828" s="383" t="e">
        <f>ROUND(O828*$C828,0)</f>
        <v>#VALUE!</v>
      </c>
      <c r="R828" s="383"/>
      <c r="S828" s="386" t="str">
        <f>$S$723</f>
        <v xml:space="preserve"> </v>
      </c>
      <c r="T828" s="404"/>
      <c r="U828" s="383" t="e">
        <f>ROUND(S828*$C828,0)</f>
        <v>#VALUE!</v>
      </c>
      <c r="V828" s="285"/>
      <c r="W828" s="286"/>
      <c r="X828" s="286"/>
      <c r="Y828" s="286"/>
      <c r="Z828" s="285"/>
      <c r="AA828" s="285"/>
      <c r="AB828" s="285"/>
      <c r="AC828" s="285"/>
      <c r="AD828" s="285"/>
      <c r="AE828" s="285"/>
      <c r="AF828" s="285"/>
      <c r="AG828" s="285"/>
      <c r="AH828" s="285"/>
      <c r="AI828" s="285"/>
      <c r="AJ828" s="285"/>
      <c r="AK828" s="285"/>
      <c r="AL828" s="285"/>
      <c r="AM828" s="285"/>
      <c r="AN828" s="285"/>
      <c r="AO828" s="285"/>
      <c r="AP828" s="285"/>
    </row>
    <row r="829" spans="1:42" hidden="1">
      <c r="A829" s="325" t="s">
        <v>239</v>
      </c>
      <c r="B829" s="337"/>
      <c r="C829" s="368">
        <v>116.7917084633</v>
      </c>
      <c r="D829" s="386">
        <v>370</v>
      </c>
      <c r="E829" s="404"/>
      <c r="F829" s="383">
        <v>43213</v>
      </c>
      <c r="G829" s="386">
        <v>379</v>
      </c>
      <c r="H829" s="404"/>
      <c r="I829" s="383">
        <v>44264</v>
      </c>
      <c r="J829" s="383"/>
      <c r="K829" s="386">
        <f>$K$724</f>
        <v>370</v>
      </c>
      <c r="L829" s="404"/>
      <c r="M829" s="383">
        <f>ROUND(K829*$C829,0)</f>
        <v>43213</v>
      </c>
      <c r="N829" s="383"/>
      <c r="O829" s="386" t="str">
        <f>$O$724</f>
        <v xml:space="preserve"> </v>
      </c>
      <c r="P829" s="404"/>
      <c r="Q829" s="383" t="e">
        <f>ROUND(O829*$C829,0)</f>
        <v>#VALUE!</v>
      </c>
      <c r="R829" s="383"/>
      <c r="S829" s="386" t="str">
        <f>$S$724</f>
        <v xml:space="preserve"> </v>
      </c>
      <c r="T829" s="404"/>
      <c r="U829" s="383" t="e">
        <f>ROUND(S829*$C829,0)</f>
        <v>#VALUE!</v>
      </c>
      <c r="V829" s="285"/>
      <c r="W829" s="286"/>
      <c r="X829" s="286"/>
      <c r="Y829" s="286"/>
      <c r="Z829" s="285"/>
      <c r="AA829" s="285"/>
      <c r="AB829" s="285"/>
      <c r="AC829" s="285"/>
      <c r="AD829" s="285"/>
      <c r="AE829" s="285"/>
      <c r="AF829" s="285"/>
      <c r="AG829" s="285"/>
      <c r="AH829" s="285"/>
      <c r="AI829" s="285"/>
      <c r="AJ829" s="285"/>
      <c r="AK829" s="285"/>
      <c r="AL829" s="285"/>
      <c r="AM829" s="285"/>
      <c r="AN829" s="285"/>
      <c r="AO829" s="285"/>
      <c r="AP829" s="285"/>
    </row>
    <row r="830" spans="1:42" hidden="1">
      <c r="A830" s="325" t="s">
        <v>240</v>
      </c>
      <c r="B830" s="337"/>
      <c r="C830" s="368">
        <v>2.3342464038064201</v>
      </c>
      <c r="D830" s="386">
        <v>1504</v>
      </c>
      <c r="E830" s="404"/>
      <c r="F830" s="383">
        <v>3511</v>
      </c>
      <c r="G830" s="386">
        <v>1539</v>
      </c>
      <c r="H830" s="404"/>
      <c r="I830" s="383">
        <v>3592</v>
      </c>
      <c r="J830" s="383"/>
      <c r="K830" s="386">
        <f>$K$725</f>
        <v>1504</v>
      </c>
      <c r="L830" s="404"/>
      <c r="M830" s="383">
        <f>ROUND(K830*$C830,0)</f>
        <v>3511</v>
      </c>
      <c r="N830" s="383"/>
      <c r="O830" s="386" t="str">
        <f>$O$725</f>
        <v xml:space="preserve"> </v>
      </c>
      <c r="P830" s="404"/>
      <c r="Q830" s="383" t="e">
        <f>ROUND(O830*$C830,0)</f>
        <v>#VALUE!</v>
      </c>
      <c r="R830" s="383"/>
      <c r="S830" s="386" t="str">
        <f>$S$725</f>
        <v xml:space="preserve"> </v>
      </c>
      <c r="T830" s="404"/>
      <c r="U830" s="383" t="e">
        <f>ROUND(S830*$C830,0)</f>
        <v>#VALUE!</v>
      </c>
      <c r="V830" s="285"/>
      <c r="W830" s="286"/>
      <c r="X830" s="286"/>
      <c r="Y830" s="286"/>
      <c r="Z830" s="285"/>
      <c r="AA830" s="285"/>
      <c r="AB830" s="285"/>
      <c r="AC830" s="285"/>
      <c r="AD830" s="285"/>
      <c r="AE830" s="285"/>
      <c r="AF830" s="285"/>
      <c r="AG830" s="285"/>
      <c r="AH830" s="285"/>
      <c r="AI830" s="285"/>
      <c r="AJ830" s="285"/>
      <c r="AK830" s="285"/>
      <c r="AL830" s="285"/>
      <c r="AM830" s="285"/>
      <c r="AN830" s="285"/>
      <c r="AO830" s="285"/>
      <c r="AP830" s="285"/>
    </row>
    <row r="831" spans="1:42" hidden="1">
      <c r="A831" s="325" t="s">
        <v>126</v>
      </c>
      <c r="B831" s="337"/>
      <c r="C831" s="368">
        <v>1674.2170318923263</v>
      </c>
      <c r="D831" s="386"/>
      <c r="E831" s="404"/>
      <c r="F831" s="383"/>
      <c r="G831" s="386"/>
      <c r="H831" s="404"/>
      <c r="I831" s="383"/>
      <c r="J831" s="383"/>
      <c r="K831" s="386"/>
      <c r="L831" s="404"/>
      <c r="M831" s="383"/>
      <c r="N831" s="383"/>
      <c r="O831" s="386"/>
      <c r="P831" s="404"/>
      <c r="Q831" s="383"/>
      <c r="R831" s="383"/>
      <c r="S831" s="386"/>
      <c r="T831" s="404"/>
      <c r="U831" s="383"/>
      <c r="V831" s="285"/>
      <c r="W831" s="286"/>
      <c r="X831" s="286"/>
      <c r="Y831" s="286"/>
      <c r="Z831" s="285"/>
      <c r="AA831" s="285"/>
      <c r="AB831" s="285"/>
      <c r="AC831" s="285"/>
      <c r="AD831" s="285"/>
      <c r="AE831" s="285"/>
      <c r="AF831" s="285"/>
      <c r="AG831" s="285"/>
      <c r="AH831" s="285"/>
      <c r="AI831" s="285"/>
      <c r="AJ831" s="285"/>
      <c r="AK831" s="285"/>
      <c r="AL831" s="285"/>
      <c r="AM831" s="285"/>
      <c r="AN831" s="285"/>
      <c r="AO831" s="285"/>
      <c r="AP831" s="285"/>
    </row>
    <row r="832" spans="1:42" hidden="1">
      <c r="A832" s="325" t="s">
        <v>241</v>
      </c>
      <c r="B832" s="337"/>
      <c r="C832" s="368">
        <v>12986.161111111121</v>
      </c>
      <c r="D832" s="386"/>
      <c r="E832" s="383"/>
      <c r="F832" s="383"/>
      <c r="G832" s="386"/>
      <c r="H832" s="383"/>
      <c r="I832" s="383"/>
      <c r="J832" s="383"/>
      <c r="K832" s="386"/>
      <c r="L832" s="383"/>
      <c r="M832" s="383"/>
      <c r="N832" s="383"/>
      <c r="O832" s="386"/>
      <c r="P832" s="383"/>
      <c r="Q832" s="383"/>
      <c r="R832" s="383"/>
      <c r="S832" s="386"/>
      <c r="T832" s="383"/>
      <c r="U832" s="383"/>
      <c r="V832" s="285"/>
      <c r="W832" s="286"/>
      <c r="X832" s="286"/>
      <c r="Y832" s="286"/>
      <c r="Z832" s="285"/>
      <c r="AA832" s="285"/>
      <c r="AB832" s="285"/>
      <c r="AC832" s="285"/>
      <c r="AD832" s="285"/>
      <c r="AE832" s="285"/>
      <c r="AF832" s="285"/>
      <c r="AG832" s="285"/>
      <c r="AH832" s="285"/>
      <c r="AI832" s="285"/>
      <c r="AJ832" s="285"/>
      <c r="AK832" s="285"/>
      <c r="AL832" s="285"/>
      <c r="AM832" s="285"/>
      <c r="AN832" s="285"/>
      <c r="AO832" s="285"/>
      <c r="AP832" s="285"/>
    </row>
    <row r="833" spans="1:44" hidden="1">
      <c r="A833" s="325" t="s">
        <v>242</v>
      </c>
      <c r="B833" s="337"/>
      <c r="C833" s="368">
        <v>2055</v>
      </c>
      <c r="D833" s="386"/>
      <c r="E833" s="383"/>
      <c r="F833" s="383"/>
      <c r="G833" s="386"/>
      <c r="H833" s="383"/>
      <c r="I833" s="383"/>
      <c r="J833" s="383"/>
      <c r="K833" s="386"/>
      <c r="L833" s="383"/>
      <c r="M833" s="383"/>
      <c r="N833" s="383"/>
      <c r="O833" s="386"/>
      <c r="P833" s="383"/>
      <c r="Q833" s="383"/>
      <c r="R833" s="383"/>
      <c r="S833" s="386"/>
      <c r="T833" s="383"/>
      <c r="U833" s="383"/>
      <c r="V833" s="285"/>
      <c r="W833" s="286"/>
      <c r="X833" s="286"/>
      <c r="Y833" s="286"/>
      <c r="Z833" s="285"/>
      <c r="AA833" s="285"/>
      <c r="AB833" s="285"/>
      <c r="AC833" s="285"/>
      <c r="AD833" s="285"/>
      <c r="AE833" s="285"/>
      <c r="AF833" s="285"/>
      <c r="AG833" s="285"/>
      <c r="AH833" s="285"/>
      <c r="AI833" s="285"/>
      <c r="AJ833" s="285"/>
      <c r="AK833" s="285"/>
      <c r="AL833" s="285"/>
      <c r="AM833" s="285"/>
      <c r="AN833" s="285"/>
      <c r="AO833" s="285"/>
      <c r="AP833" s="285"/>
    </row>
    <row r="834" spans="1:44" hidden="1">
      <c r="A834" s="325" t="s">
        <v>243</v>
      </c>
      <c r="B834" s="337"/>
      <c r="C834" s="368"/>
      <c r="D834" s="386"/>
      <c r="E834" s="404"/>
      <c r="F834" s="383"/>
      <c r="G834" s="386"/>
      <c r="H834" s="404"/>
      <c r="I834" s="383"/>
      <c r="J834" s="383"/>
      <c r="K834" s="386"/>
      <c r="L834" s="404"/>
      <c r="M834" s="383"/>
      <c r="N834" s="383"/>
      <c r="O834" s="386"/>
      <c r="P834" s="404"/>
      <c r="Q834" s="383"/>
      <c r="R834" s="383"/>
      <c r="S834" s="386"/>
      <c r="T834" s="404"/>
      <c r="U834" s="383"/>
      <c r="V834" s="285"/>
      <c r="W834" s="286"/>
      <c r="X834" s="286"/>
      <c r="Y834" s="286"/>
      <c r="Z834" s="285"/>
      <c r="AA834" s="285"/>
      <c r="AB834" s="285"/>
      <c r="AC834" s="285"/>
      <c r="AD834" s="285"/>
      <c r="AE834" s="285"/>
      <c r="AF834" s="285"/>
      <c r="AG834" s="285"/>
      <c r="AH834" s="285"/>
      <c r="AI834" s="285"/>
      <c r="AJ834" s="285"/>
      <c r="AK834" s="285"/>
      <c r="AL834" s="285"/>
      <c r="AM834" s="285"/>
      <c r="AN834" s="285"/>
      <c r="AO834" s="285"/>
      <c r="AP834" s="285"/>
    </row>
    <row r="835" spans="1:44" hidden="1">
      <c r="A835" s="325" t="s">
        <v>244</v>
      </c>
      <c r="B835" s="337"/>
      <c r="C835" s="368">
        <v>1124.0429012132199</v>
      </c>
      <c r="D835" s="386">
        <v>26.02</v>
      </c>
      <c r="E835" s="404"/>
      <c r="F835" s="383">
        <v>29248</v>
      </c>
      <c r="G835" s="386">
        <v>26.63</v>
      </c>
      <c r="H835" s="404"/>
      <c r="I835" s="383">
        <v>29933</v>
      </c>
      <c r="J835" s="383"/>
      <c r="K835" s="386">
        <f>$K$730</f>
        <v>26.02</v>
      </c>
      <c r="L835" s="404"/>
      <c r="M835" s="383">
        <f>ROUND(K835*$C835,0)</f>
        <v>29248</v>
      </c>
      <c r="N835" s="383"/>
      <c r="O835" s="386" t="str">
        <f>$O$730</f>
        <v xml:space="preserve"> </v>
      </c>
      <c r="P835" s="404"/>
      <c r="Q835" s="383" t="e">
        <f>ROUND(O835*$C835,0)</f>
        <v>#VALUE!</v>
      </c>
      <c r="R835" s="383"/>
      <c r="S835" s="386" t="str">
        <f>$S$730</f>
        <v xml:space="preserve"> </v>
      </c>
      <c r="T835" s="404"/>
      <c r="U835" s="383" t="e">
        <f>ROUND(S835*$C835,0)</f>
        <v>#VALUE!</v>
      </c>
      <c r="V835" s="285"/>
      <c r="W835" s="286"/>
      <c r="X835" s="286"/>
      <c r="Y835" s="286"/>
      <c r="Z835" s="285"/>
      <c r="AA835" s="285"/>
      <c r="AB835" s="285"/>
      <c r="AC835" s="285"/>
      <c r="AD835" s="285"/>
      <c r="AE835" s="285"/>
      <c r="AF835" s="285"/>
      <c r="AG835" s="285"/>
      <c r="AH835" s="285"/>
      <c r="AI835" s="285"/>
      <c r="AJ835" s="285"/>
      <c r="AK835" s="285"/>
      <c r="AL835" s="285"/>
      <c r="AM835" s="285"/>
      <c r="AN835" s="285"/>
      <c r="AO835" s="285"/>
      <c r="AP835" s="285"/>
    </row>
    <row r="836" spans="1:44" hidden="1">
      <c r="A836" s="325" t="s">
        <v>245</v>
      </c>
      <c r="B836" s="337"/>
      <c r="C836" s="368"/>
      <c r="D836" s="386"/>
      <c r="E836" s="404"/>
      <c r="F836" s="383"/>
      <c r="G836" s="386"/>
      <c r="H836" s="404"/>
      <c r="I836" s="383"/>
      <c r="J836" s="383"/>
      <c r="K836" s="386"/>
      <c r="L836" s="404"/>
      <c r="M836" s="383"/>
      <c r="N836" s="383"/>
      <c r="O836" s="386"/>
      <c r="P836" s="404"/>
      <c r="Q836" s="383"/>
      <c r="R836" s="383"/>
      <c r="S836" s="386"/>
      <c r="T836" s="404"/>
      <c r="U836" s="383"/>
      <c r="V836" s="285"/>
      <c r="W836" s="286"/>
      <c r="X836" s="286"/>
      <c r="Y836" s="286"/>
      <c r="Z836" s="285"/>
      <c r="AA836" s="285"/>
      <c r="AB836" s="285"/>
      <c r="AC836" s="285"/>
      <c r="AD836" s="285"/>
      <c r="AE836" s="285"/>
      <c r="AF836" s="285"/>
      <c r="AG836" s="285"/>
      <c r="AH836" s="285"/>
      <c r="AI836" s="285"/>
      <c r="AJ836" s="285"/>
      <c r="AK836" s="285"/>
      <c r="AL836" s="285"/>
      <c r="AM836" s="285"/>
      <c r="AN836" s="285"/>
      <c r="AO836" s="285"/>
      <c r="AP836" s="285"/>
    </row>
    <row r="837" spans="1:44" hidden="1">
      <c r="A837" s="325" t="s">
        <v>238</v>
      </c>
      <c r="B837" s="337"/>
      <c r="C837" s="368">
        <v>13343.474759320199</v>
      </c>
      <c r="D837" s="386">
        <v>26.02</v>
      </c>
      <c r="E837" s="404"/>
      <c r="F837" s="383">
        <v>347197</v>
      </c>
      <c r="G837" s="386">
        <v>26.63</v>
      </c>
      <c r="H837" s="404"/>
      <c r="I837" s="383">
        <v>355337</v>
      </c>
      <c r="J837" s="383"/>
      <c r="K837" s="386">
        <f>$K$732</f>
        <v>26.02</v>
      </c>
      <c r="L837" s="404"/>
      <c r="M837" s="383">
        <f>ROUND(K837*$C837,0)</f>
        <v>347197</v>
      </c>
      <c r="N837" s="383"/>
      <c r="O837" s="386" t="str">
        <f>$O$732</f>
        <v xml:space="preserve"> </v>
      </c>
      <c r="P837" s="404"/>
      <c r="Q837" s="383" t="e">
        <f>ROUND(O837*$C837,0)</f>
        <v>#VALUE!</v>
      </c>
      <c r="R837" s="383"/>
      <c r="S837" s="386" t="str">
        <f>$S$732</f>
        <v xml:space="preserve"> </v>
      </c>
      <c r="T837" s="404"/>
      <c r="U837" s="383" t="e">
        <f>ROUND(S837*$C837,0)</f>
        <v>#VALUE!</v>
      </c>
      <c r="V837" s="285"/>
      <c r="W837" s="286"/>
      <c r="X837" s="286"/>
      <c r="Y837" s="286"/>
      <c r="Z837" s="285"/>
      <c r="AA837" s="285"/>
      <c r="AB837" s="285"/>
      <c r="AC837" s="285"/>
      <c r="AD837" s="285"/>
      <c r="AE837" s="285"/>
      <c r="AF837" s="285"/>
      <c r="AG837" s="285"/>
      <c r="AH837" s="285"/>
      <c r="AI837" s="285"/>
      <c r="AJ837" s="285"/>
      <c r="AK837" s="285"/>
      <c r="AL837" s="285"/>
      <c r="AM837" s="285"/>
      <c r="AN837" s="285"/>
      <c r="AO837" s="285"/>
      <c r="AP837" s="285"/>
    </row>
    <row r="838" spans="1:44" hidden="1">
      <c r="A838" s="325" t="s">
        <v>239</v>
      </c>
      <c r="B838" s="337"/>
      <c r="C838" s="368">
        <v>11633.663662691</v>
      </c>
      <c r="D838" s="386">
        <v>18.101388370764003</v>
      </c>
      <c r="E838" s="404"/>
      <c r="F838" s="383">
        <v>210585</v>
      </c>
      <c r="G838" s="386">
        <v>18.526286850528336</v>
      </c>
      <c r="H838" s="404"/>
      <c r="I838" s="383">
        <v>215529</v>
      </c>
      <c r="J838" s="383"/>
      <c r="K838" s="386">
        <f>$K$733</f>
        <v>18.101388370764003</v>
      </c>
      <c r="L838" s="404"/>
      <c r="M838" s="383">
        <f>ROUND(K838*$C838,0)</f>
        <v>210585</v>
      </c>
      <c r="N838" s="383"/>
      <c r="O838" s="386" t="str">
        <f>$O$733</f>
        <v xml:space="preserve"> </v>
      </c>
      <c r="P838" s="404"/>
      <c r="Q838" s="383" t="e">
        <f>ROUND(O838*$C838,0)</f>
        <v>#VALUE!</v>
      </c>
      <c r="R838" s="383"/>
      <c r="S838" s="386" t="str">
        <f>$S$733</f>
        <v xml:space="preserve"> </v>
      </c>
      <c r="T838" s="404"/>
      <c r="U838" s="383" t="e">
        <f>ROUND(S838*$C838,0)</f>
        <v>#VALUE!</v>
      </c>
      <c r="V838" s="285"/>
      <c r="W838" s="286"/>
      <c r="X838" s="286"/>
      <c r="Y838" s="286"/>
      <c r="Z838" s="285"/>
      <c r="AA838" s="285"/>
      <c r="AB838" s="285"/>
      <c r="AC838" s="285"/>
      <c r="AD838" s="285"/>
      <c r="AE838" s="285"/>
      <c r="AF838" s="285"/>
      <c r="AG838" s="285"/>
      <c r="AH838" s="285"/>
      <c r="AI838" s="285"/>
      <c r="AJ838" s="285"/>
      <c r="AK838" s="285"/>
      <c r="AL838" s="285"/>
      <c r="AM838" s="285"/>
      <c r="AN838" s="285"/>
      <c r="AO838" s="285"/>
      <c r="AP838" s="285"/>
    </row>
    <row r="839" spans="1:44" hidden="1">
      <c r="A839" s="325" t="s">
        <v>240</v>
      </c>
      <c r="B839" s="337"/>
      <c r="C839" s="368">
        <v>854.37523643290297</v>
      </c>
      <c r="D839" s="386">
        <v>14.155824964645021</v>
      </c>
      <c r="E839" s="404"/>
      <c r="F839" s="383">
        <v>12094</v>
      </c>
      <c r="G839" s="386">
        <v>14.48810823397713</v>
      </c>
      <c r="H839" s="404"/>
      <c r="I839" s="383">
        <v>12378</v>
      </c>
      <c r="J839" s="383"/>
      <c r="K839" s="386">
        <f>$K$734</f>
        <v>14.155824964645021</v>
      </c>
      <c r="L839" s="404"/>
      <c r="M839" s="383">
        <f>ROUND(K839*$C839,0)</f>
        <v>12094</v>
      </c>
      <c r="N839" s="383"/>
      <c r="O839" s="386" t="str">
        <f>$O$734</f>
        <v xml:space="preserve"> </v>
      </c>
      <c r="P839" s="404"/>
      <c r="Q839" s="383" t="e">
        <f>ROUND(O839*$C839,0)</f>
        <v>#VALUE!</v>
      </c>
      <c r="R839" s="383"/>
      <c r="S839" s="386" t="str">
        <f>$S$734</f>
        <v xml:space="preserve"> </v>
      </c>
      <c r="T839" s="404"/>
      <c r="U839" s="383" t="e">
        <f>ROUND(S839*$C839,0)</f>
        <v>#VALUE!</v>
      </c>
      <c r="V839" s="285"/>
      <c r="W839" s="286"/>
      <c r="X839" s="286"/>
      <c r="Y839" s="286"/>
      <c r="Z839" s="285"/>
      <c r="AA839" s="285"/>
      <c r="AB839" s="285"/>
      <c r="AC839" s="285"/>
      <c r="AD839" s="285"/>
      <c r="AE839" s="285"/>
      <c r="AF839" s="285"/>
      <c r="AG839" s="285"/>
      <c r="AH839" s="285"/>
      <c r="AI839" s="285"/>
      <c r="AJ839" s="285"/>
      <c r="AK839" s="285"/>
      <c r="AL839" s="285"/>
      <c r="AM839" s="285"/>
      <c r="AN839" s="285"/>
      <c r="AO839" s="285"/>
      <c r="AP839" s="285"/>
    </row>
    <row r="840" spans="1:44" hidden="1">
      <c r="A840" s="325" t="s">
        <v>246</v>
      </c>
      <c r="B840" s="337"/>
      <c r="C840" s="368">
        <v>272.36067141268398</v>
      </c>
      <c r="D840" s="386">
        <v>78.06</v>
      </c>
      <c r="E840" s="404"/>
      <c r="F840" s="383">
        <v>21260</v>
      </c>
      <c r="G840" s="386">
        <v>79.89</v>
      </c>
      <c r="H840" s="404"/>
      <c r="I840" s="383">
        <v>21759</v>
      </c>
      <c r="J840" s="383"/>
      <c r="K840" s="386">
        <f>$K$735</f>
        <v>78.06</v>
      </c>
      <c r="L840" s="404"/>
      <c r="M840" s="383">
        <f>ROUND(K840*$C840,0)</f>
        <v>21260</v>
      </c>
      <c r="N840" s="383"/>
      <c r="O840" s="386" t="str">
        <f>$O$735</f>
        <v xml:space="preserve"> </v>
      </c>
      <c r="P840" s="404"/>
      <c r="Q840" s="383" t="e">
        <f>ROUND(O840*$C840,0)</f>
        <v>#VALUE!</v>
      </c>
      <c r="R840" s="383"/>
      <c r="S840" s="386" t="str">
        <f>$S$735</f>
        <v xml:space="preserve"> </v>
      </c>
      <c r="T840" s="404"/>
      <c r="U840" s="383" t="e">
        <f>ROUND(S840*$C840,0)</f>
        <v>#VALUE!</v>
      </c>
      <c r="V840" s="285"/>
      <c r="W840" s="286"/>
      <c r="X840" s="286"/>
      <c r="Y840" s="286"/>
      <c r="Z840" s="285"/>
      <c r="AA840" s="285"/>
      <c r="AB840" s="285"/>
      <c r="AC840" s="285"/>
      <c r="AD840" s="285"/>
      <c r="AE840" s="285"/>
      <c r="AF840" s="285"/>
      <c r="AG840" s="285"/>
      <c r="AH840" s="285"/>
      <c r="AI840" s="285"/>
      <c r="AJ840" s="285"/>
      <c r="AK840" s="285"/>
      <c r="AL840" s="285"/>
      <c r="AM840" s="285"/>
      <c r="AN840" s="285"/>
      <c r="AO840" s="285"/>
      <c r="AP840" s="285"/>
    </row>
    <row r="841" spans="1:44" hidden="1">
      <c r="A841" s="325" t="s">
        <v>247</v>
      </c>
      <c r="B841" s="337"/>
      <c r="C841" s="368">
        <v>388.32518925146098</v>
      </c>
      <c r="D841" s="386">
        <v>156.12</v>
      </c>
      <c r="E841" s="404"/>
      <c r="F841" s="383">
        <v>60625</v>
      </c>
      <c r="G841" s="386">
        <v>159.78</v>
      </c>
      <c r="H841" s="404"/>
      <c r="I841" s="383">
        <v>62047</v>
      </c>
      <c r="J841" s="383"/>
      <c r="K841" s="386">
        <f>$K$736</f>
        <v>156.12</v>
      </c>
      <c r="L841" s="404"/>
      <c r="M841" s="383">
        <f>ROUND(K841*$C841,0)</f>
        <v>60625</v>
      </c>
      <c r="N841" s="383"/>
      <c r="O841" s="386" t="str">
        <f>$O$736</f>
        <v xml:space="preserve"> </v>
      </c>
      <c r="P841" s="404"/>
      <c r="Q841" s="383" t="e">
        <f>ROUND(O841*$C841,0)</f>
        <v>#VALUE!</v>
      </c>
      <c r="R841" s="383"/>
      <c r="S841" s="386" t="str">
        <f>$S$736</f>
        <v xml:space="preserve"> </v>
      </c>
      <c r="T841" s="404"/>
      <c r="U841" s="383" t="e">
        <f>ROUND(S841*$C841,0)</f>
        <v>#VALUE!</v>
      </c>
      <c r="V841" s="285"/>
      <c r="W841" s="286"/>
      <c r="X841" s="286"/>
      <c r="Y841" s="286"/>
      <c r="Z841" s="285"/>
      <c r="AA841" s="285"/>
      <c r="AB841" s="285"/>
      <c r="AC841" s="285"/>
      <c r="AD841" s="285"/>
      <c r="AE841" s="285"/>
      <c r="AF841" s="285"/>
      <c r="AG841" s="285"/>
      <c r="AH841" s="285"/>
      <c r="AI841" s="285"/>
      <c r="AJ841" s="285"/>
      <c r="AK841" s="285"/>
      <c r="AL841" s="285"/>
      <c r="AM841" s="285"/>
      <c r="AN841" s="285"/>
      <c r="AO841" s="285"/>
      <c r="AP841" s="285"/>
    </row>
    <row r="842" spans="1:44" hidden="1">
      <c r="A842" s="325" t="s">
        <v>248</v>
      </c>
      <c r="B842" s="337"/>
      <c r="C842" s="368"/>
      <c r="D842" s="386"/>
      <c r="E842" s="404"/>
      <c r="F842" s="383"/>
      <c r="G842" s="386"/>
      <c r="H842" s="404"/>
      <c r="I842" s="383"/>
      <c r="J842" s="383"/>
      <c r="K842" s="386"/>
      <c r="L842" s="404"/>
      <c r="M842" s="383"/>
      <c r="N842" s="383"/>
      <c r="O842" s="386"/>
      <c r="P842" s="404"/>
      <c r="Q842" s="383"/>
      <c r="R842" s="383"/>
      <c r="S842" s="386"/>
      <c r="T842" s="404"/>
      <c r="U842" s="383"/>
      <c r="V842" s="285"/>
      <c r="W842" s="286"/>
      <c r="X842" s="286"/>
      <c r="Y842" s="286"/>
      <c r="Z842" s="285"/>
      <c r="AA842" s="285"/>
      <c r="AB842" s="285"/>
      <c r="AC842" s="285"/>
      <c r="AD842" s="285"/>
      <c r="AE842" s="285"/>
      <c r="AF842" s="285"/>
      <c r="AG842" s="285"/>
      <c r="AH842" s="285"/>
      <c r="AI842" s="285"/>
      <c r="AJ842" s="285"/>
      <c r="AK842" s="285"/>
      <c r="AL842" s="285"/>
      <c r="AM842" s="285"/>
      <c r="AN842" s="285"/>
      <c r="AO842" s="285"/>
      <c r="AP842" s="285"/>
    </row>
    <row r="843" spans="1:44" hidden="1">
      <c r="A843" s="325" t="s">
        <v>244</v>
      </c>
      <c r="B843" s="337"/>
      <c r="C843" s="368">
        <v>26.1506861099434</v>
      </c>
      <c r="D843" s="382">
        <v>-26.02</v>
      </c>
      <c r="E843" s="404"/>
      <c r="F843" s="383">
        <v>-680</v>
      </c>
      <c r="G843" s="382">
        <v>-26.63</v>
      </c>
      <c r="H843" s="404"/>
      <c r="I843" s="383">
        <v>-696</v>
      </c>
      <c r="J843" s="383"/>
      <c r="K843" s="382">
        <f>-K835</f>
        <v>-26.02</v>
      </c>
      <c r="L843" s="404"/>
      <c r="M843" s="383">
        <f>ROUND(K843*$C843,0)</f>
        <v>-680</v>
      </c>
      <c r="N843" s="383"/>
      <c r="O843" s="382" t="e">
        <f>-O835</f>
        <v>#VALUE!</v>
      </c>
      <c r="P843" s="404"/>
      <c r="Q843" s="383" t="e">
        <f>ROUND(O843*$C843,0)</f>
        <v>#VALUE!</v>
      </c>
      <c r="R843" s="383"/>
      <c r="S843" s="382" t="e">
        <f>-S835</f>
        <v>#VALUE!</v>
      </c>
      <c r="T843" s="404"/>
      <c r="U843" s="383" t="e">
        <f>ROUND(S843*$C843,0)</f>
        <v>#VALUE!</v>
      </c>
      <c r="V843" s="285"/>
      <c r="W843" s="286"/>
      <c r="X843" s="286"/>
      <c r="Y843" s="286"/>
      <c r="Z843" s="285"/>
      <c r="AA843" s="285"/>
      <c r="AB843" s="285"/>
      <c r="AC843" s="285"/>
      <c r="AD843" s="285"/>
      <c r="AE843" s="285"/>
      <c r="AF843" s="285"/>
      <c r="AG843" s="285"/>
      <c r="AH843" s="285"/>
      <c r="AI843" s="285"/>
      <c r="AJ843" s="285"/>
      <c r="AK843" s="285"/>
      <c r="AL843" s="285"/>
      <c r="AM843" s="285"/>
      <c r="AN843" s="285"/>
      <c r="AO843" s="285"/>
      <c r="AP843" s="285"/>
    </row>
    <row r="844" spans="1:44" hidden="1">
      <c r="A844" s="325" t="s">
        <v>249</v>
      </c>
      <c r="B844" s="337"/>
      <c r="C844" s="368">
        <v>193.01451727485201</v>
      </c>
      <c r="D844" s="382">
        <v>-26.02</v>
      </c>
      <c r="E844" s="404"/>
      <c r="F844" s="383">
        <v>-5022</v>
      </c>
      <c r="G844" s="382">
        <v>-26.63</v>
      </c>
      <c r="H844" s="404"/>
      <c r="I844" s="383">
        <v>-5140</v>
      </c>
      <c r="J844" s="383"/>
      <c r="K844" s="382">
        <f>-K837</f>
        <v>-26.02</v>
      </c>
      <c r="L844" s="404"/>
      <c r="M844" s="383">
        <f>ROUND(K844*$C844,0)</f>
        <v>-5022</v>
      </c>
      <c r="N844" s="383"/>
      <c r="O844" s="382" t="e">
        <f>-O837</f>
        <v>#VALUE!</v>
      </c>
      <c r="P844" s="404"/>
      <c r="Q844" s="383" t="e">
        <f>ROUND(O844*$C844,0)</f>
        <v>#VALUE!</v>
      </c>
      <c r="R844" s="383"/>
      <c r="S844" s="382" t="e">
        <f>-S837</f>
        <v>#VALUE!</v>
      </c>
      <c r="T844" s="404"/>
      <c r="U844" s="383" t="e">
        <f>ROUND(S844*$C844,0)</f>
        <v>#VALUE!</v>
      </c>
      <c r="V844" s="285"/>
      <c r="W844" s="286"/>
      <c r="X844" s="286"/>
      <c r="Y844" s="286"/>
      <c r="Z844" s="285"/>
      <c r="AA844" s="285"/>
      <c r="AB844" s="285"/>
      <c r="AC844" s="285"/>
      <c r="AD844" s="285"/>
      <c r="AE844" s="285"/>
      <c r="AF844" s="285"/>
      <c r="AG844" s="285"/>
      <c r="AH844" s="285"/>
      <c r="AI844" s="285"/>
      <c r="AJ844" s="285"/>
      <c r="AK844" s="285"/>
      <c r="AL844" s="285"/>
      <c r="AM844" s="285"/>
      <c r="AN844" s="285"/>
      <c r="AO844" s="285"/>
      <c r="AP844" s="285"/>
    </row>
    <row r="845" spans="1:44" hidden="1">
      <c r="A845" s="369" t="s">
        <v>210</v>
      </c>
      <c r="B845" s="337"/>
      <c r="C845" s="368"/>
      <c r="D845" s="386"/>
      <c r="E845" s="383"/>
      <c r="F845" s="383"/>
      <c r="G845" s="386"/>
      <c r="H845" s="383"/>
      <c r="I845" s="383"/>
      <c r="J845" s="383"/>
      <c r="K845" s="386"/>
      <c r="L845" s="383"/>
      <c r="M845" s="383"/>
      <c r="N845" s="383"/>
      <c r="O845" s="386"/>
      <c r="P845" s="383"/>
      <c r="Q845" s="383"/>
      <c r="R845" s="383"/>
      <c r="S845" s="386"/>
      <c r="T845" s="383"/>
      <c r="U845" s="383"/>
      <c r="V845" s="285"/>
      <c r="W845" s="286"/>
      <c r="X845" s="286"/>
      <c r="Y845" s="286"/>
      <c r="Z845" s="285"/>
      <c r="AA845" s="285"/>
      <c r="AB845" s="285"/>
      <c r="AC845" s="285"/>
      <c r="AD845" s="285"/>
      <c r="AE845" s="285"/>
      <c r="AF845" s="285"/>
      <c r="AG845" s="285"/>
      <c r="AH845" s="285"/>
      <c r="AI845" s="285"/>
      <c r="AJ845" s="285"/>
      <c r="AK845" s="285"/>
      <c r="AL845" s="285"/>
      <c r="AM845" s="285"/>
      <c r="AN845" s="285"/>
      <c r="AO845" s="285"/>
      <c r="AP845" s="285"/>
    </row>
    <row r="846" spans="1:44" hidden="1">
      <c r="A846" s="325" t="s">
        <v>250</v>
      </c>
      <c r="B846" s="337"/>
      <c r="C846" s="368">
        <v>48181287</v>
      </c>
      <c r="D846" s="444">
        <v>7.0350000000000001</v>
      </c>
      <c r="E846" s="383" t="s">
        <v>144</v>
      </c>
      <c r="F846" s="383">
        <v>3389554</v>
      </c>
      <c r="G846" s="444">
        <v>7.2030000000000003</v>
      </c>
      <c r="H846" s="383" t="s">
        <v>144</v>
      </c>
      <c r="I846" s="383">
        <v>3470498</v>
      </c>
      <c r="J846" s="383"/>
      <c r="K846" s="444" t="e">
        <f>$K$741</f>
        <v>#REF!</v>
      </c>
      <c r="L846" s="383" t="s">
        <v>144</v>
      </c>
      <c r="M846" s="383" t="e">
        <f>ROUND(K846/100*$C846,0)</f>
        <v>#REF!</v>
      </c>
      <c r="N846" s="383"/>
      <c r="O846" s="444" t="e">
        <f>$O$741</f>
        <v>#DIV/0!</v>
      </c>
      <c r="P846" s="383" t="s">
        <v>144</v>
      </c>
      <c r="Q846" s="383" t="e">
        <f>ROUND(O846/100*$C846,0)</f>
        <v>#DIV/0!</v>
      </c>
      <c r="R846" s="383"/>
      <c r="S846" s="444" t="e">
        <f>$S$741</f>
        <v>#DIV/0!</v>
      </c>
      <c r="T846" s="383" t="s">
        <v>144</v>
      </c>
      <c r="U846" s="383" t="e">
        <f>ROUND(S846/100*$C846,0)</f>
        <v>#DIV/0!</v>
      </c>
      <c r="V846" s="285"/>
      <c r="W846" s="286"/>
      <c r="X846" s="286"/>
      <c r="Y846" s="286"/>
      <c r="Z846" s="285"/>
      <c r="AA846" s="285"/>
      <c r="AB846" s="285"/>
      <c r="AC846" s="285"/>
      <c r="AD846" s="285"/>
      <c r="AE846" s="285"/>
      <c r="AF846" s="285"/>
      <c r="AG846" s="285"/>
      <c r="AH846" s="285"/>
      <c r="AI846" s="285"/>
      <c r="AJ846" s="285"/>
      <c r="AK846" s="285"/>
      <c r="AL846" s="285"/>
      <c r="AM846" s="285"/>
      <c r="AN846" s="285"/>
      <c r="AO846" s="285"/>
      <c r="AP846" s="285"/>
    </row>
    <row r="847" spans="1:44" hidden="1">
      <c r="A847" s="369" t="s">
        <v>179</v>
      </c>
      <c r="B847" s="337"/>
      <c r="C847" s="368">
        <v>16797</v>
      </c>
      <c r="D847" s="387">
        <v>57</v>
      </c>
      <c r="E847" s="369" t="s">
        <v>144</v>
      </c>
      <c r="F847" s="383">
        <v>9574</v>
      </c>
      <c r="G847" s="387">
        <v>58</v>
      </c>
      <c r="H847" s="369" t="s">
        <v>144</v>
      </c>
      <c r="I847" s="383">
        <v>9742</v>
      </c>
      <c r="J847" s="383"/>
      <c r="K847" s="387" t="str">
        <f>$K$742</f>
        <v xml:space="preserve"> </v>
      </c>
      <c r="L847" s="369" t="s">
        <v>144</v>
      </c>
      <c r="M847" s="383" t="e">
        <f>ROUND(K847*$C847/100,0)</f>
        <v>#VALUE!</v>
      </c>
      <c r="N847" s="383"/>
      <c r="O847" s="387" t="e">
        <f>$O$742</f>
        <v>#DIV/0!</v>
      </c>
      <c r="P847" s="369" t="s">
        <v>144</v>
      </c>
      <c r="Q847" s="383" t="e">
        <f>ROUND(O847*$C847/100,0)</f>
        <v>#DIV/0!</v>
      </c>
      <c r="R847" s="383"/>
      <c r="S847" s="387" t="e">
        <f>$S$742</f>
        <v>#DIV/0!</v>
      </c>
      <c r="T847" s="369" t="s">
        <v>144</v>
      </c>
      <c r="U847" s="383" t="e">
        <f>ROUND(S847*$C847/100,0)</f>
        <v>#DIV/0!</v>
      </c>
      <c r="V847" s="285"/>
      <c r="W847" s="286"/>
      <c r="X847" s="286"/>
      <c r="Y847" s="286"/>
      <c r="Z847" s="285"/>
      <c r="AA847" s="285"/>
      <c r="AB847" s="285"/>
      <c r="AC847" s="285"/>
      <c r="AD847" s="285"/>
      <c r="AE847" s="285"/>
      <c r="AF847" s="285"/>
      <c r="AG847" s="285"/>
      <c r="AH847" s="285"/>
      <c r="AI847" s="285"/>
      <c r="AJ847" s="285"/>
      <c r="AK847" s="285"/>
      <c r="AL847" s="285"/>
      <c r="AM847" s="285"/>
      <c r="AN847" s="285"/>
      <c r="AO847" s="285"/>
      <c r="AP847" s="285"/>
    </row>
    <row r="848" spans="1:44" s="120" customFormat="1" hidden="1">
      <c r="A848" s="119" t="s">
        <v>251</v>
      </c>
      <c r="C848" s="121">
        <v>48181287</v>
      </c>
      <c r="D848" s="118">
        <v>0</v>
      </c>
      <c r="E848" s="122"/>
      <c r="F848" s="123"/>
      <c r="G848" s="445">
        <v>0</v>
      </c>
      <c r="H848" s="408" t="s">
        <v>144</v>
      </c>
      <c r="I848" s="408">
        <v>0</v>
      </c>
      <c r="J848" s="408"/>
      <c r="K848" s="445" t="str">
        <f>K743</f>
        <v xml:space="preserve"> </v>
      </c>
      <c r="L848" s="408" t="s">
        <v>144</v>
      </c>
      <c r="M848" s="408" t="e">
        <f>ROUND(K848*$C848/100,0)</f>
        <v>#VALUE!</v>
      </c>
      <c r="N848" s="408"/>
      <c r="O848" s="445" t="str">
        <f>O743</f>
        <v xml:space="preserve"> </v>
      </c>
      <c r="P848" s="408" t="s">
        <v>144</v>
      </c>
      <c r="Q848" s="408" t="e">
        <f>ROUND(O848*$C848/100,0)</f>
        <v>#VALUE!</v>
      </c>
      <c r="R848" s="408"/>
      <c r="S848" s="445">
        <f>S743</f>
        <v>0</v>
      </c>
      <c r="T848" s="408" t="s">
        <v>144</v>
      </c>
      <c r="U848" s="408">
        <f>ROUND(S848*$C848/100,0)</f>
        <v>0</v>
      </c>
      <c r="V848" s="122"/>
      <c r="W848" s="311"/>
      <c r="X848" s="122"/>
      <c r="Y848" s="122"/>
      <c r="Z848" s="317"/>
      <c r="AA848" s="318"/>
      <c r="AF848" s="122"/>
      <c r="AG848" s="122"/>
      <c r="AH848" s="122"/>
      <c r="AI848" s="122"/>
      <c r="AJ848" s="122"/>
      <c r="AK848" s="122"/>
      <c r="AL848" s="122"/>
      <c r="AM848" s="122"/>
      <c r="AN848" s="122"/>
      <c r="AO848" s="122"/>
      <c r="AP848" s="122"/>
      <c r="AR848" s="124"/>
    </row>
    <row r="849" spans="1:42" hidden="1">
      <c r="A849" s="409" t="s">
        <v>186</v>
      </c>
      <c r="B849" s="337"/>
      <c r="C849" s="368"/>
      <c r="D849" s="380">
        <v>-0.01</v>
      </c>
      <c r="E849" s="337"/>
      <c r="F849" s="383"/>
      <c r="G849" s="380">
        <v>-0.01</v>
      </c>
      <c r="H849" s="337"/>
      <c r="I849" s="383"/>
      <c r="J849" s="383"/>
      <c r="K849" s="380">
        <v>-0.01</v>
      </c>
      <c r="L849" s="337"/>
      <c r="M849" s="383"/>
      <c r="N849" s="383"/>
      <c r="O849" s="380">
        <v>-0.01</v>
      </c>
      <c r="P849" s="337"/>
      <c r="Q849" s="383"/>
      <c r="R849" s="383"/>
      <c r="S849" s="380">
        <v>-0.01</v>
      </c>
      <c r="T849" s="337"/>
      <c r="U849" s="383"/>
      <c r="V849" s="285"/>
      <c r="W849" s="286"/>
      <c r="X849" s="286"/>
      <c r="Y849" s="286"/>
      <c r="Z849" s="285"/>
      <c r="AA849" s="285"/>
      <c r="AB849" s="285"/>
      <c r="AC849" s="285"/>
      <c r="AD849" s="285"/>
      <c r="AE849" s="285"/>
      <c r="AF849" s="285"/>
      <c r="AG849" s="285"/>
      <c r="AH849" s="285"/>
      <c r="AI849" s="285"/>
      <c r="AJ849" s="285"/>
      <c r="AK849" s="285"/>
      <c r="AL849" s="285"/>
      <c r="AM849" s="285"/>
      <c r="AN849" s="285"/>
      <c r="AO849" s="285"/>
      <c r="AP849" s="285"/>
    </row>
    <row r="850" spans="1:42" hidden="1">
      <c r="A850" s="325" t="s">
        <v>170</v>
      </c>
      <c r="B850" s="337"/>
      <c r="C850" s="368">
        <v>0</v>
      </c>
      <c r="D850" s="400">
        <v>0</v>
      </c>
      <c r="E850" s="404"/>
      <c r="F850" s="383">
        <v>0</v>
      </c>
      <c r="G850" s="400">
        <v>0</v>
      </c>
      <c r="H850" s="404"/>
      <c r="I850" s="383">
        <v>0</v>
      </c>
      <c r="J850" s="383"/>
      <c r="K850" s="400">
        <f>K826</f>
        <v>0</v>
      </c>
      <c r="L850" s="404"/>
      <c r="M850" s="383">
        <f>ROUND(K850*$C850*$G$849,0)</f>
        <v>0</v>
      </c>
      <c r="N850" s="383"/>
      <c r="O850" s="400" t="str">
        <f>O826</f>
        <v xml:space="preserve"> </v>
      </c>
      <c r="P850" s="404"/>
      <c r="Q850" s="383" t="e">
        <f>ROUND(O850*$C850*$G$849,0)</f>
        <v>#VALUE!</v>
      </c>
      <c r="R850" s="383"/>
      <c r="S850" s="400" t="str">
        <f>S826</f>
        <v xml:space="preserve"> </v>
      </c>
      <c r="T850" s="404"/>
      <c r="U850" s="383" t="e">
        <f>ROUND(S850*$C850*$G$849,0)</f>
        <v>#VALUE!</v>
      </c>
      <c r="V850" s="285"/>
      <c r="W850" s="286"/>
      <c r="X850" s="286"/>
      <c r="Y850" s="286"/>
      <c r="Z850" s="285"/>
      <c r="AA850" s="285"/>
      <c r="AB850" s="285"/>
      <c r="AC850" s="285"/>
      <c r="AD850" s="285"/>
      <c r="AE850" s="285"/>
      <c r="AF850" s="285"/>
      <c r="AG850" s="285"/>
      <c r="AH850" s="285"/>
      <c r="AI850" s="285"/>
      <c r="AJ850" s="285"/>
      <c r="AK850" s="285"/>
      <c r="AL850" s="285"/>
      <c r="AM850" s="285"/>
      <c r="AN850" s="285"/>
      <c r="AO850" s="285"/>
      <c r="AP850" s="285"/>
    </row>
    <row r="851" spans="1:42" hidden="1">
      <c r="A851" s="325" t="s">
        <v>171</v>
      </c>
      <c r="B851" s="337"/>
      <c r="C851" s="368"/>
      <c r="D851" s="400"/>
      <c r="E851" s="404"/>
      <c r="F851" s="383"/>
      <c r="G851" s="400"/>
      <c r="H851" s="404"/>
      <c r="I851" s="383"/>
      <c r="J851" s="383"/>
      <c r="K851" s="400"/>
      <c r="L851" s="404"/>
      <c r="M851" s="383"/>
      <c r="N851" s="383"/>
      <c r="O851" s="400"/>
      <c r="P851" s="404"/>
      <c r="Q851" s="383"/>
      <c r="R851" s="383"/>
      <c r="S851" s="400"/>
      <c r="T851" s="404"/>
      <c r="U851" s="383"/>
      <c r="V851" s="285"/>
      <c r="W851" s="286"/>
      <c r="X851" s="286"/>
      <c r="Y851" s="286"/>
      <c r="Z851" s="285"/>
      <c r="AA851" s="285"/>
      <c r="AB851" s="285"/>
      <c r="AC851" s="285"/>
      <c r="AD851" s="285"/>
      <c r="AE851" s="285"/>
      <c r="AF851" s="285"/>
      <c r="AG851" s="285"/>
      <c r="AH851" s="285"/>
      <c r="AI851" s="285"/>
      <c r="AJ851" s="285"/>
      <c r="AK851" s="285"/>
      <c r="AL851" s="285"/>
      <c r="AM851" s="285"/>
      <c r="AN851" s="285"/>
      <c r="AO851" s="285"/>
      <c r="AP851" s="285"/>
    </row>
    <row r="852" spans="1:42" hidden="1">
      <c r="A852" s="325" t="s">
        <v>238</v>
      </c>
      <c r="B852" s="337"/>
      <c r="C852" s="368">
        <v>0</v>
      </c>
      <c r="D852" s="400">
        <v>0</v>
      </c>
      <c r="E852" s="404"/>
      <c r="F852" s="383">
        <v>0</v>
      </c>
      <c r="G852" s="400">
        <v>0</v>
      </c>
      <c r="H852" s="404"/>
      <c r="I852" s="383">
        <v>0</v>
      </c>
      <c r="J852" s="383"/>
      <c r="K852" s="400">
        <f>K828</f>
        <v>0</v>
      </c>
      <c r="L852" s="404"/>
      <c r="M852" s="383">
        <f>ROUND(K852*$C852*$G$849,0)</f>
        <v>0</v>
      </c>
      <c r="N852" s="383"/>
      <c r="O852" s="400" t="str">
        <f>O828</f>
        <v xml:space="preserve"> </v>
      </c>
      <c r="P852" s="404"/>
      <c r="Q852" s="383" t="e">
        <f>ROUND(O852*$C852*$G$849,0)</f>
        <v>#VALUE!</v>
      </c>
      <c r="R852" s="383"/>
      <c r="S852" s="400" t="str">
        <f>S828</f>
        <v xml:space="preserve"> </v>
      </c>
      <c r="T852" s="404"/>
      <c r="U852" s="383" t="e">
        <f>ROUND(S852*$C852*$G$849,0)</f>
        <v>#VALUE!</v>
      </c>
      <c r="V852" s="285"/>
      <c r="W852" s="286"/>
      <c r="X852" s="286"/>
      <c r="Y852" s="286"/>
      <c r="Z852" s="285"/>
      <c r="AA852" s="285"/>
      <c r="AB852" s="285"/>
      <c r="AC852" s="285"/>
      <c r="AD852" s="285"/>
      <c r="AE852" s="285"/>
      <c r="AF852" s="285"/>
      <c r="AG852" s="285"/>
      <c r="AH852" s="285"/>
      <c r="AI852" s="285"/>
      <c r="AJ852" s="285"/>
      <c r="AK852" s="285"/>
      <c r="AL852" s="285"/>
      <c r="AM852" s="285"/>
      <c r="AN852" s="285"/>
      <c r="AO852" s="285"/>
      <c r="AP852" s="285"/>
    </row>
    <row r="853" spans="1:42" hidden="1">
      <c r="A853" s="325" t="s">
        <v>239</v>
      </c>
      <c r="B853" s="337"/>
      <c r="C853" s="368">
        <v>0</v>
      </c>
      <c r="D853" s="400">
        <v>370</v>
      </c>
      <c r="E853" s="404"/>
      <c r="F853" s="383">
        <v>0</v>
      </c>
      <c r="G853" s="400">
        <v>379</v>
      </c>
      <c r="H853" s="404"/>
      <c r="I853" s="383">
        <v>0</v>
      </c>
      <c r="J853" s="383"/>
      <c r="K853" s="400">
        <f>K829</f>
        <v>370</v>
      </c>
      <c r="L853" s="404"/>
      <c r="M853" s="383">
        <f>ROUND(K853*$C853*$G$849,0)</f>
        <v>0</v>
      </c>
      <c r="N853" s="383"/>
      <c r="O853" s="400" t="str">
        <f>O829</f>
        <v xml:space="preserve"> </v>
      </c>
      <c r="P853" s="404"/>
      <c r="Q853" s="383" t="e">
        <f>ROUND(O853*$C853*$G$849,0)</f>
        <v>#VALUE!</v>
      </c>
      <c r="R853" s="383"/>
      <c r="S853" s="400" t="str">
        <f>S829</f>
        <v xml:space="preserve"> </v>
      </c>
      <c r="T853" s="404"/>
      <c r="U853" s="383" t="e">
        <f>ROUND(S853*$C853*$G$849,0)</f>
        <v>#VALUE!</v>
      </c>
      <c r="V853" s="285"/>
      <c r="W853" s="286"/>
      <c r="X853" s="286"/>
      <c r="Y853" s="286"/>
      <c r="Z853" s="285"/>
      <c r="AA853" s="285"/>
      <c r="AB853" s="285"/>
      <c r="AC853" s="285"/>
      <c r="AD853" s="285"/>
      <c r="AE853" s="285"/>
      <c r="AF853" s="285"/>
      <c r="AG853" s="285"/>
      <c r="AH853" s="285"/>
      <c r="AI853" s="285"/>
      <c r="AJ853" s="285"/>
      <c r="AK853" s="285"/>
      <c r="AL853" s="285"/>
      <c r="AM853" s="285"/>
      <c r="AN853" s="285"/>
      <c r="AO853" s="285"/>
      <c r="AP853" s="285"/>
    </row>
    <row r="854" spans="1:42" hidden="1">
      <c r="A854" s="325" t="s">
        <v>240</v>
      </c>
      <c r="B854" s="337"/>
      <c r="C854" s="368">
        <v>0</v>
      </c>
      <c r="D854" s="400">
        <v>1504</v>
      </c>
      <c r="E854" s="404"/>
      <c r="F854" s="383">
        <v>0</v>
      </c>
      <c r="G854" s="400">
        <v>1539</v>
      </c>
      <c r="H854" s="404"/>
      <c r="I854" s="383">
        <v>0</v>
      </c>
      <c r="J854" s="383"/>
      <c r="K854" s="400">
        <f>K830</f>
        <v>1504</v>
      </c>
      <c r="L854" s="404"/>
      <c r="M854" s="383">
        <f>ROUND(K854*$C854*$G$849,0)</f>
        <v>0</v>
      </c>
      <c r="N854" s="383"/>
      <c r="O854" s="400" t="str">
        <f>O830</f>
        <v xml:space="preserve"> </v>
      </c>
      <c r="P854" s="404"/>
      <c r="Q854" s="383" t="e">
        <f>ROUND(O854*$C854*$G$849,0)</f>
        <v>#VALUE!</v>
      </c>
      <c r="R854" s="383"/>
      <c r="S854" s="400" t="str">
        <f>S830</f>
        <v xml:space="preserve"> </v>
      </c>
      <c r="T854" s="404"/>
      <c r="U854" s="383" t="e">
        <f>ROUND(S854*$C854*$G$849,0)</f>
        <v>#VALUE!</v>
      </c>
      <c r="V854" s="285"/>
      <c r="W854" s="286"/>
      <c r="X854" s="286"/>
      <c r="Y854" s="286"/>
      <c r="Z854" s="285"/>
      <c r="AA854" s="285"/>
      <c r="AB854" s="285"/>
      <c r="AC854" s="285"/>
      <c r="AD854" s="285"/>
      <c r="AE854" s="285"/>
      <c r="AF854" s="285"/>
      <c r="AG854" s="285"/>
      <c r="AH854" s="285"/>
      <c r="AI854" s="285"/>
      <c r="AJ854" s="285"/>
      <c r="AK854" s="285"/>
      <c r="AL854" s="285"/>
      <c r="AM854" s="285"/>
      <c r="AN854" s="285"/>
      <c r="AO854" s="285"/>
      <c r="AP854" s="285"/>
    </row>
    <row r="855" spans="1:42" hidden="1">
      <c r="A855" s="325" t="s">
        <v>170</v>
      </c>
      <c r="B855" s="337"/>
      <c r="C855" s="368">
        <v>0</v>
      </c>
      <c r="D855" s="400">
        <v>26.02</v>
      </c>
      <c r="E855" s="404"/>
      <c r="F855" s="383">
        <v>0</v>
      </c>
      <c r="G855" s="400">
        <v>26.63</v>
      </c>
      <c r="H855" s="404"/>
      <c r="I855" s="383">
        <v>0</v>
      </c>
      <c r="J855" s="383"/>
      <c r="K855" s="400">
        <f>K835</f>
        <v>26.02</v>
      </c>
      <c r="L855" s="404"/>
      <c r="M855" s="383">
        <f>ROUND(K855*$C855*$G$849,0)</f>
        <v>0</v>
      </c>
      <c r="N855" s="383"/>
      <c r="O855" s="400" t="str">
        <f>O835</f>
        <v xml:space="preserve"> </v>
      </c>
      <c r="P855" s="404"/>
      <c r="Q855" s="383" t="e">
        <f>ROUND(O855*$C855*$G$849,0)</f>
        <v>#VALUE!</v>
      </c>
      <c r="R855" s="383"/>
      <c r="S855" s="400" t="str">
        <f>S835</f>
        <v xml:space="preserve"> </v>
      </c>
      <c r="T855" s="404"/>
      <c r="U855" s="383" t="e">
        <f>ROUND(S855*$C855*$G$849,0)</f>
        <v>#VALUE!</v>
      </c>
      <c r="V855" s="285"/>
      <c r="W855" s="286"/>
      <c r="X855" s="286"/>
      <c r="Y855" s="286"/>
      <c r="Z855" s="285"/>
      <c r="AA855" s="285"/>
      <c r="AB855" s="285"/>
      <c r="AC855" s="285"/>
      <c r="AD855" s="285"/>
      <c r="AE855" s="285"/>
      <c r="AF855" s="285"/>
      <c r="AG855" s="285"/>
      <c r="AH855" s="285"/>
      <c r="AI855" s="285"/>
      <c r="AJ855" s="285"/>
      <c r="AK855" s="285"/>
      <c r="AL855" s="285"/>
      <c r="AM855" s="285"/>
      <c r="AN855" s="285"/>
      <c r="AO855" s="285"/>
      <c r="AP855" s="285"/>
    </row>
    <row r="856" spans="1:42" hidden="1">
      <c r="A856" s="325" t="s">
        <v>171</v>
      </c>
      <c r="B856" s="337"/>
      <c r="C856" s="368"/>
      <c r="D856" s="400"/>
      <c r="E856" s="404"/>
      <c r="F856" s="383"/>
      <c r="G856" s="400"/>
      <c r="H856" s="404"/>
      <c r="I856" s="383"/>
      <c r="J856" s="383"/>
      <c r="K856" s="400"/>
      <c r="L856" s="404"/>
      <c r="M856" s="383"/>
      <c r="N856" s="383"/>
      <c r="O856" s="400"/>
      <c r="P856" s="404"/>
      <c r="Q856" s="383"/>
      <c r="R856" s="383"/>
      <c r="S856" s="400"/>
      <c r="T856" s="404"/>
      <c r="U856" s="383"/>
      <c r="V856" s="285"/>
      <c r="W856" s="286"/>
      <c r="X856" s="286"/>
      <c r="Y856" s="286"/>
      <c r="Z856" s="285"/>
      <c r="AA856" s="285"/>
      <c r="AB856" s="285"/>
      <c r="AC856" s="285"/>
      <c r="AD856" s="285"/>
      <c r="AE856" s="285"/>
      <c r="AF856" s="285"/>
      <c r="AG856" s="285"/>
      <c r="AH856" s="285"/>
      <c r="AI856" s="285"/>
      <c r="AJ856" s="285"/>
      <c r="AK856" s="285"/>
      <c r="AL856" s="285"/>
      <c r="AM856" s="285"/>
      <c r="AN856" s="285"/>
      <c r="AO856" s="285"/>
      <c r="AP856" s="285"/>
    </row>
    <row r="857" spans="1:42" hidden="1">
      <c r="A857" s="325" t="s">
        <v>238</v>
      </c>
      <c r="B857" s="337"/>
      <c r="C857" s="368">
        <v>0</v>
      </c>
      <c r="D857" s="400">
        <v>26.02</v>
      </c>
      <c r="E857" s="404"/>
      <c r="F857" s="383">
        <v>0</v>
      </c>
      <c r="G857" s="400">
        <v>26.63</v>
      </c>
      <c r="H857" s="404"/>
      <c r="I857" s="383">
        <v>0</v>
      </c>
      <c r="J857" s="383"/>
      <c r="K857" s="400">
        <f>K837</f>
        <v>26.02</v>
      </c>
      <c r="L857" s="404"/>
      <c r="M857" s="383">
        <f>ROUND(K857*$C857*$G$849,0)</f>
        <v>0</v>
      </c>
      <c r="N857" s="383"/>
      <c r="O857" s="400" t="str">
        <f>O837</f>
        <v xml:space="preserve"> </v>
      </c>
      <c r="P857" s="404"/>
      <c r="Q857" s="383" t="e">
        <f>ROUND(O857*$C857*$G$849,0)</f>
        <v>#VALUE!</v>
      </c>
      <c r="R857" s="383"/>
      <c r="S857" s="400" t="str">
        <f>S837</f>
        <v xml:space="preserve"> </v>
      </c>
      <c r="T857" s="404"/>
      <c r="U857" s="383" t="e">
        <f>ROUND(S857*$C857*$G$849,0)</f>
        <v>#VALUE!</v>
      </c>
      <c r="V857" s="285"/>
      <c r="W857" s="286"/>
      <c r="X857" s="286"/>
      <c r="Y857" s="286"/>
      <c r="Z857" s="285"/>
      <c r="AA857" s="285"/>
      <c r="AB857" s="285"/>
      <c r="AC857" s="285"/>
      <c r="AD857" s="285"/>
      <c r="AE857" s="285"/>
      <c r="AF857" s="285"/>
      <c r="AG857" s="285"/>
      <c r="AH857" s="285"/>
      <c r="AI857" s="285"/>
      <c r="AJ857" s="285"/>
      <c r="AK857" s="285"/>
      <c r="AL857" s="285"/>
      <c r="AM857" s="285"/>
      <c r="AN857" s="285"/>
      <c r="AO857" s="285"/>
      <c r="AP857" s="285"/>
    </row>
    <row r="858" spans="1:42" hidden="1">
      <c r="A858" s="325" t="s">
        <v>239</v>
      </c>
      <c r="B858" s="337"/>
      <c r="C858" s="368">
        <v>0</v>
      </c>
      <c r="D858" s="400">
        <v>18.101388370764003</v>
      </c>
      <c r="E858" s="404"/>
      <c r="F858" s="383">
        <v>0</v>
      </c>
      <c r="G858" s="400">
        <v>18.526286850528336</v>
      </c>
      <c r="H858" s="404"/>
      <c r="I858" s="383">
        <v>0</v>
      </c>
      <c r="J858" s="383"/>
      <c r="K858" s="400">
        <f>K838</f>
        <v>18.101388370764003</v>
      </c>
      <c r="L858" s="404"/>
      <c r="M858" s="383">
        <f>ROUND(K858*$C858*$G$849,0)</f>
        <v>0</v>
      </c>
      <c r="N858" s="383"/>
      <c r="O858" s="400" t="str">
        <f>O838</f>
        <v xml:space="preserve"> </v>
      </c>
      <c r="P858" s="404"/>
      <c r="Q858" s="383" t="e">
        <f>ROUND(O858*$C858*$G$849,0)</f>
        <v>#VALUE!</v>
      </c>
      <c r="R858" s="383"/>
      <c r="S858" s="400" t="str">
        <f>S838</f>
        <v xml:space="preserve"> </v>
      </c>
      <c r="T858" s="404"/>
      <c r="U858" s="383" t="e">
        <f>ROUND(S858*$C858*$G$849,0)</f>
        <v>#VALUE!</v>
      </c>
      <c r="V858" s="285"/>
      <c r="W858" s="286"/>
      <c r="X858" s="286"/>
      <c r="Y858" s="286"/>
      <c r="Z858" s="285"/>
      <c r="AA858" s="285"/>
      <c r="AB858" s="285"/>
      <c r="AC858" s="285"/>
      <c r="AD858" s="285"/>
      <c r="AE858" s="285"/>
      <c r="AF858" s="285"/>
      <c r="AG858" s="285"/>
      <c r="AH858" s="285"/>
      <c r="AI858" s="285"/>
      <c r="AJ858" s="285"/>
      <c r="AK858" s="285"/>
      <c r="AL858" s="285"/>
      <c r="AM858" s="285"/>
      <c r="AN858" s="285"/>
      <c r="AO858" s="285"/>
      <c r="AP858" s="285"/>
    </row>
    <row r="859" spans="1:42" hidden="1">
      <c r="A859" s="325" t="s">
        <v>240</v>
      </c>
      <c r="B859" s="337"/>
      <c r="C859" s="368">
        <v>0</v>
      </c>
      <c r="D859" s="400">
        <v>14.155824964645021</v>
      </c>
      <c r="E859" s="404"/>
      <c r="F859" s="383">
        <v>0</v>
      </c>
      <c r="G859" s="400">
        <v>14.48810823397713</v>
      </c>
      <c r="H859" s="404"/>
      <c r="I859" s="383">
        <v>0</v>
      </c>
      <c r="J859" s="383"/>
      <c r="K859" s="400">
        <f>K839</f>
        <v>14.155824964645021</v>
      </c>
      <c r="L859" s="404"/>
      <c r="M859" s="383">
        <f>ROUND(K859*$C859*$G$849,0)</f>
        <v>0</v>
      </c>
      <c r="N859" s="383"/>
      <c r="O859" s="400" t="str">
        <f>O839</f>
        <v xml:space="preserve"> </v>
      </c>
      <c r="P859" s="404"/>
      <c r="Q859" s="383" t="e">
        <f>ROUND(O859*$C859*$G$849,0)</f>
        <v>#VALUE!</v>
      </c>
      <c r="R859" s="383"/>
      <c r="S859" s="400" t="str">
        <f>S839</f>
        <v xml:space="preserve"> </v>
      </c>
      <c r="T859" s="404"/>
      <c r="U859" s="383" t="e">
        <f>ROUND(S859*$C859*$G$849,0)</f>
        <v>#VALUE!</v>
      </c>
      <c r="V859" s="285"/>
      <c r="W859" s="286"/>
      <c r="X859" s="286"/>
      <c r="Y859" s="286"/>
      <c r="Z859" s="285"/>
      <c r="AA859" s="285"/>
      <c r="AB859" s="285"/>
      <c r="AC859" s="285"/>
      <c r="AD859" s="285"/>
      <c r="AE859" s="285"/>
      <c r="AF859" s="285"/>
      <c r="AG859" s="285"/>
      <c r="AH859" s="285"/>
      <c r="AI859" s="285"/>
      <c r="AJ859" s="285"/>
      <c r="AK859" s="285"/>
      <c r="AL859" s="285"/>
      <c r="AM859" s="285"/>
      <c r="AN859" s="285"/>
      <c r="AO859" s="285"/>
      <c r="AP859" s="285"/>
    </row>
    <row r="860" spans="1:42" hidden="1">
      <c r="A860" s="325" t="s">
        <v>253</v>
      </c>
      <c r="B860" s="337"/>
      <c r="C860" s="368">
        <v>0</v>
      </c>
      <c r="D860" s="382">
        <v>78.06</v>
      </c>
      <c r="E860" s="404"/>
      <c r="F860" s="383">
        <v>0</v>
      </c>
      <c r="G860" s="382">
        <v>79.89</v>
      </c>
      <c r="H860" s="404"/>
      <c r="I860" s="383">
        <v>0</v>
      </c>
      <c r="J860" s="383"/>
      <c r="K860" s="382">
        <f>K840</f>
        <v>78.06</v>
      </c>
      <c r="L860" s="404"/>
      <c r="M860" s="383">
        <f>ROUND(K860*$C860*$G$849,0)</f>
        <v>0</v>
      </c>
      <c r="N860" s="383"/>
      <c r="O860" s="382" t="str">
        <f>O840</f>
        <v xml:space="preserve"> </v>
      </c>
      <c r="P860" s="404"/>
      <c r="Q860" s="383" t="e">
        <f>ROUND(O860*$C860*$G$849,0)</f>
        <v>#VALUE!</v>
      </c>
      <c r="R860" s="383"/>
      <c r="S860" s="382" t="str">
        <f>S840</f>
        <v xml:space="preserve"> </v>
      </c>
      <c r="T860" s="404"/>
      <c r="U860" s="383" t="e">
        <f>ROUND(S860*$C860*$G$849,0)</f>
        <v>#VALUE!</v>
      </c>
      <c r="V860" s="285"/>
      <c r="W860" s="286"/>
      <c r="X860" s="286"/>
      <c r="Y860" s="286"/>
      <c r="Z860" s="285"/>
      <c r="AA860" s="285"/>
      <c r="AB860" s="285"/>
      <c r="AC860" s="285"/>
      <c r="AD860" s="285"/>
      <c r="AE860" s="285"/>
      <c r="AF860" s="285"/>
      <c r="AG860" s="285"/>
      <c r="AH860" s="285"/>
      <c r="AI860" s="285"/>
      <c r="AJ860" s="285"/>
      <c r="AK860" s="285"/>
      <c r="AL860" s="285"/>
      <c r="AM860" s="285"/>
      <c r="AN860" s="285"/>
      <c r="AO860" s="285"/>
      <c r="AP860" s="285"/>
    </row>
    <row r="861" spans="1:42" hidden="1">
      <c r="A861" s="325" t="s">
        <v>254</v>
      </c>
      <c r="B861" s="337"/>
      <c r="C861" s="368">
        <v>0</v>
      </c>
      <c r="D861" s="382">
        <v>156.12</v>
      </c>
      <c r="E861" s="404"/>
      <c r="F861" s="383">
        <v>0</v>
      </c>
      <c r="G861" s="382">
        <v>159.78</v>
      </c>
      <c r="H861" s="404"/>
      <c r="I861" s="383">
        <v>0</v>
      </c>
      <c r="J861" s="383"/>
      <c r="K861" s="382">
        <f>K841</f>
        <v>156.12</v>
      </c>
      <c r="L861" s="404"/>
      <c r="M861" s="383">
        <f>ROUND(K861*$C861*$G$849,0)</f>
        <v>0</v>
      </c>
      <c r="N861" s="383"/>
      <c r="O861" s="382" t="str">
        <f>O841</f>
        <v xml:space="preserve"> </v>
      </c>
      <c r="P861" s="404"/>
      <c r="Q861" s="383" t="e">
        <f>ROUND(O861*$C861*$G$849,0)</f>
        <v>#VALUE!</v>
      </c>
      <c r="R861" s="383"/>
      <c r="S861" s="382" t="str">
        <f>S841</f>
        <v xml:space="preserve"> </v>
      </c>
      <c r="T861" s="404"/>
      <c r="U861" s="383" t="e">
        <f>ROUND(S861*$C861*$G$849,0)</f>
        <v>#VALUE!</v>
      </c>
      <c r="V861" s="285"/>
      <c r="W861" s="286"/>
      <c r="X861" s="286"/>
      <c r="Y861" s="286"/>
      <c r="Z861" s="285"/>
      <c r="AA861" s="285"/>
      <c r="AB861" s="285"/>
      <c r="AC861" s="285"/>
      <c r="AD861" s="285"/>
      <c r="AE861" s="285"/>
      <c r="AF861" s="285"/>
      <c r="AG861" s="285"/>
      <c r="AH861" s="285"/>
      <c r="AI861" s="285"/>
      <c r="AJ861" s="285"/>
      <c r="AK861" s="285"/>
      <c r="AL861" s="285"/>
      <c r="AM861" s="285"/>
      <c r="AN861" s="285"/>
      <c r="AO861" s="285"/>
      <c r="AP861" s="285"/>
    </row>
    <row r="862" spans="1:42" hidden="1">
      <c r="A862" s="325" t="s">
        <v>248</v>
      </c>
      <c r="B862" s="337"/>
      <c r="C862" s="368"/>
      <c r="D862" s="386"/>
      <c r="E862" s="404"/>
      <c r="F862" s="383"/>
      <c r="G862" s="386"/>
      <c r="H862" s="404"/>
      <c r="I862" s="383"/>
      <c r="J862" s="383"/>
      <c r="K862" s="386"/>
      <c r="L862" s="404"/>
      <c r="M862" s="383"/>
      <c r="N862" s="383"/>
      <c r="O862" s="386"/>
      <c r="P862" s="404"/>
      <c r="Q862" s="383"/>
      <c r="R862" s="383"/>
      <c r="S862" s="386"/>
      <c r="T862" s="404"/>
      <c r="U862" s="383"/>
      <c r="V862" s="285"/>
      <c r="W862" s="286"/>
      <c r="X862" s="286"/>
      <c r="Y862" s="286"/>
      <c r="Z862" s="285"/>
      <c r="AA862" s="285"/>
      <c r="AB862" s="285"/>
      <c r="AC862" s="285"/>
      <c r="AD862" s="285"/>
      <c r="AE862" s="285"/>
      <c r="AF862" s="285"/>
      <c r="AG862" s="285"/>
      <c r="AH862" s="285"/>
      <c r="AI862" s="285"/>
      <c r="AJ862" s="285"/>
      <c r="AK862" s="285"/>
      <c r="AL862" s="285"/>
      <c r="AM862" s="285"/>
      <c r="AN862" s="285"/>
      <c r="AO862" s="285"/>
      <c r="AP862" s="285"/>
    </row>
    <row r="863" spans="1:42" hidden="1">
      <c r="A863" s="325" t="s">
        <v>244</v>
      </c>
      <c r="B863" s="337"/>
      <c r="C863" s="368">
        <v>0</v>
      </c>
      <c r="D863" s="382">
        <v>-26.02</v>
      </c>
      <c r="E863" s="404"/>
      <c r="F863" s="383">
        <v>0</v>
      </c>
      <c r="G863" s="382">
        <v>-26.63</v>
      </c>
      <c r="H863" s="404"/>
      <c r="I863" s="383">
        <v>0</v>
      </c>
      <c r="J863" s="383"/>
      <c r="K863" s="382">
        <f>K843</f>
        <v>-26.02</v>
      </c>
      <c r="L863" s="404"/>
      <c r="M863" s="383">
        <f>ROUND(K863*$C863*$G$849,0)</f>
        <v>0</v>
      </c>
      <c r="N863" s="383"/>
      <c r="O863" s="382" t="e">
        <f>O843</f>
        <v>#VALUE!</v>
      </c>
      <c r="P863" s="404"/>
      <c r="Q863" s="383" t="e">
        <f>ROUND(O863*$C863*$G$849,0)</f>
        <v>#VALUE!</v>
      </c>
      <c r="R863" s="383"/>
      <c r="S863" s="382" t="e">
        <f>S843</f>
        <v>#VALUE!</v>
      </c>
      <c r="T863" s="404"/>
      <c r="U863" s="383" t="e">
        <f>ROUND(S863*$C863*$G$849,0)</f>
        <v>#VALUE!</v>
      </c>
      <c r="V863" s="285"/>
      <c r="W863" s="286"/>
      <c r="X863" s="286"/>
      <c r="Y863" s="286"/>
      <c r="Z863" s="285"/>
      <c r="AA863" s="285"/>
      <c r="AB863" s="285"/>
      <c r="AC863" s="285"/>
      <c r="AD863" s="285"/>
      <c r="AE863" s="285"/>
      <c r="AF863" s="285"/>
      <c r="AG863" s="285"/>
      <c r="AH863" s="285"/>
      <c r="AI863" s="285"/>
      <c r="AJ863" s="285"/>
      <c r="AK863" s="285"/>
      <c r="AL863" s="285"/>
      <c r="AM863" s="285"/>
      <c r="AN863" s="285"/>
      <c r="AO863" s="285"/>
      <c r="AP863" s="285"/>
    </row>
    <row r="864" spans="1:42" hidden="1">
      <c r="A864" s="325" t="s">
        <v>249</v>
      </c>
      <c r="B864" s="337"/>
      <c r="C864" s="368">
        <v>0</v>
      </c>
      <c r="D864" s="382">
        <v>-26.02</v>
      </c>
      <c r="E864" s="404"/>
      <c r="F864" s="383">
        <v>0</v>
      </c>
      <c r="G864" s="382">
        <v>-26.63</v>
      </c>
      <c r="H864" s="404"/>
      <c r="I864" s="383">
        <v>0</v>
      </c>
      <c r="J864" s="383"/>
      <c r="K864" s="382">
        <f>K844</f>
        <v>-26.02</v>
      </c>
      <c r="L864" s="404"/>
      <c r="M864" s="383">
        <f>ROUND(K864*$C864*$G$849,0)</f>
        <v>0</v>
      </c>
      <c r="N864" s="383"/>
      <c r="O864" s="382" t="e">
        <f>O844</f>
        <v>#VALUE!</v>
      </c>
      <c r="P864" s="404"/>
      <c r="Q864" s="383" t="e">
        <f>ROUND(O864*$C864*$G$849,0)</f>
        <v>#VALUE!</v>
      </c>
      <c r="R864" s="383"/>
      <c r="S864" s="382" t="e">
        <f>S844</f>
        <v>#VALUE!</v>
      </c>
      <c r="T864" s="404"/>
      <c r="U864" s="383" t="e">
        <f>ROUND(S864*$C864*$G$849,0)</f>
        <v>#VALUE!</v>
      </c>
      <c r="V864" s="285"/>
      <c r="W864" s="286"/>
      <c r="X864" s="286"/>
      <c r="Y864" s="286"/>
      <c r="Z864" s="285"/>
      <c r="AA864" s="285"/>
      <c r="AB864" s="285"/>
      <c r="AC864" s="285"/>
      <c r="AD864" s="285"/>
      <c r="AE864" s="285"/>
      <c r="AF864" s="285"/>
      <c r="AG864" s="285"/>
      <c r="AH864" s="285"/>
      <c r="AI864" s="285"/>
      <c r="AJ864" s="285"/>
      <c r="AK864" s="285"/>
      <c r="AL864" s="285"/>
      <c r="AM864" s="285"/>
      <c r="AN864" s="285"/>
      <c r="AO864" s="285"/>
      <c r="AP864" s="285"/>
    </row>
    <row r="865" spans="1:44" hidden="1">
      <c r="A865" s="369" t="s">
        <v>210</v>
      </c>
      <c r="B865" s="337"/>
      <c r="C865" s="368"/>
      <c r="D865" s="400"/>
      <c r="E865" s="383"/>
      <c r="F865" s="383"/>
      <c r="G865" s="400"/>
      <c r="H865" s="383"/>
      <c r="I865" s="383"/>
      <c r="J865" s="383"/>
      <c r="K865" s="400"/>
      <c r="L865" s="383"/>
      <c r="M865" s="383"/>
      <c r="N865" s="383"/>
      <c r="O865" s="400"/>
      <c r="P865" s="383"/>
      <c r="Q865" s="383"/>
      <c r="R865" s="383"/>
      <c r="S865" s="400"/>
      <c r="T865" s="383"/>
      <c r="U865" s="383"/>
      <c r="V865" s="285"/>
      <c r="W865" s="286"/>
      <c r="X865" s="286"/>
      <c r="Y865" s="286"/>
      <c r="Z865" s="285"/>
      <c r="AA865" s="285"/>
      <c r="AB865" s="285"/>
      <c r="AC865" s="285"/>
      <c r="AD865" s="285"/>
      <c r="AE865" s="285"/>
      <c r="AF865" s="285"/>
      <c r="AG865" s="285"/>
      <c r="AH865" s="285"/>
      <c r="AI865" s="285"/>
      <c r="AJ865" s="285"/>
      <c r="AK865" s="285"/>
      <c r="AL865" s="285"/>
      <c r="AM865" s="285"/>
      <c r="AN865" s="285"/>
      <c r="AO865" s="285"/>
      <c r="AP865" s="285"/>
    </row>
    <row r="866" spans="1:44" hidden="1">
      <c r="A866" s="325" t="s">
        <v>250</v>
      </c>
      <c r="B866" s="337"/>
      <c r="C866" s="368">
        <v>0</v>
      </c>
      <c r="D866" s="440">
        <v>7.0350000000000001</v>
      </c>
      <c r="E866" s="383" t="s">
        <v>144</v>
      </c>
      <c r="F866" s="383">
        <v>0</v>
      </c>
      <c r="G866" s="440">
        <v>7.2030000000000003</v>
      </c>
      <c r="H866" s="383" t="s">
        <v>144</v>
      </c>
      <c r="I866" s="383">
        <v>0</v>
      </c>
      <c r="J866" s="383"/>
      <c r="K866" s="440" t="e">
        <f>K846</f>
        <v>#REF!</v>
      </c>
      <c r="L866" s="383" t="s">
        <v>144</v>
      </c>
      <c r="M866" s="383" t="e">
        <f>ROUND(K866/100*$C866*$G$849,0)</f>
        <v>#REF!</v>
      </c>
      <c r="N866" s="383"/>
      <c r="O866" s="440" t="e">
        <f>O846</f>
        <v>#DIV/0!</v>
      </c>
      <c r="P866" s="383" t="s">
        <v>144</v>
      </c>
      <c r="Q866" s="383" t="e">
        <f>ROUND(O866/100*$C866*$G$849,0)</f>
        <v>#DIV/0!</v>
      </c>
      <c r="R866" s="383"/>
      <c r="S866" s="440" t="e">
        <f>S846</f>
        <v>#DIV/0!</v>
      </c>
      <c r="T866" s="383" t="s">
        <v>144</v>
      </c>
      <c r="U866" s="383" t="e">
        <f>ROUND(S866/100*$C866*$G$849,0)</f>
        <v>#DIV/0!</v>
      </c>
      <c r="V866" s="285"/>
      <c r="W866" s="286"/>
      <c r="X866" s="286"/>
      <c r="Y866" s="286"/>
      <c r="Z866" s="285"/>
      <c r="AA866" s="285"/>
      <c r="AB866" s="285"/>
      <c r="AC866" s="285"/>
      <c r="AD866" s="285"/>
      <c r="AE866" s="285"/>
      <c r="AF866" s="285"/>
      <c r="AG866" s="285"/>
      <c r="AH866" s="285"/>
      <c r="AI866" s="285"/>
      <c r="AJ866" s="285"/>
      <c r="AK866" s="285"/>
      <c r="AL866" s="285"/>
      <c r="AM866" s="285"/>
      <c r="AN866" s="285"/>
      <c r="AO866" s="285"/>
      <c r="AP866" s="285"/>
    </row>
    <row r="867" spans="1:44" hidden="1">
      <c r="A867" s="369" t="s">
        <v>179</v>
      </c>
      <c r="B867" s="337"/>
      <c r="C867" s="368">
        <v>0</v>
      </c>
      <c r="D867" s="414">
        <v>57</v>
      </c>
      <c r="E867" s="369" t="s">
        <v>144</v>
      </c>
      <c r="F867" s="383">
        <v>0</v>
      </c>
      <c r="G867" s="414">
        <v>58</v>
      </c>
      <c r="H867" s="369" t="s">
        <v>144</v>
      </c>
      <c r="I867" s="383">
        <v>0</v>
      </c>
      <c r="J867" s="383"/>
      <c r="K867" s="414" t="str">
        <f>K847</f>
        <v xml:space="preserve"> </v>
      </c>
      <c r="L867" s="369" t="s">
        <v>144</v>
      </c>
      <c r="M867" s="383" t="e">
        <f>ROUND(K867/100*$C867*$G$849,0)</f>
        <v>#VALUE!</v>
      </c>
      <c r="N867" s="383"/>
      <c r="O867" s="414" t="e">
        <f>O847</f>
        <v>#DIV/0!</v>
      </c>
      <c r="P867" s="369" t="s">
        <v>144</v>
      </c>
      <c r="Q867" s="383" t="e">
        <f>ROUND(O867/100*$C867*$G$849,0)</f>
        <v>#DIV/0!</v>
      </c>
      <c r="R867" s="383"/>
      <c r="S867" s="414" t="e">
        <f>S847</f>
        <v>#DIV/0!</v>
      </c>
      <c r="T867" s="369" t="s">
        <v>144</v>
      </c>
      <c r="U867" s="383" t="e">
        <f>ROUND(S867/100*$C867*$G$849,0)</f>
        <v>#DIV/0!</v>
      </c>
      <c r="V867" s="285"/>
      <c r="W867" s="286"/>
      <c r="X867" s="286"/>
      <c r="Y867" s="286"/>
      <c r="Z867" s="285"/>
      <c r="AA867" s="285"/>
      <c r="AB867" s="285"/>
      <c r="AC867" s="285"/>
      <c r="AD867" s="285"/>
      <c r="AE867" s="285"/>
      <c r="AF867" s="285"/>
      <c r="AG867" s="285"/>
      <c r="AH867" s="285"/>
      <c r="AI867" s="285"/>
      <c r="AJ867" s="285"/>
      <c r="AK867" s="285"/>
      <c r="AL867" s="285"/>
      <c r="AM867" s="285"/>
      <c r="AN867" s="285"/>
      <c r="AO867" s="285"/>
      <c r="AP867" s="285"/>
    </row>
    <row r="868" spans="1:44" hidden="1">
      <c r="A868" s="369" t="s">
        <v>228</v>
      </c>
      <c r="B868" s="337"/>
      <c r="C868" s="368">
        <v>0</v>
      </c>
      <c r="D868" s="348">
        <v>60</v>
      </c>
      <c r="E868" s="337"/>
      <c r="F868" s="383">
        <v>0</v>
      </c>
      <c r="G868" s="348">
        <v>60</v>
      </c>
      <c r="H868" s="337"/>
      <c r="I868" s="383">
        <v>0</v>
      </c>
      <c r="J868" s="383"/>
      <c r="K868" s="348" t="str">
        <f>$K$764</f>
        <v xml:space="preserve"> </v>
      </c>
      <c r="L868" s="337"/>
      <c r="M868" s="383" t="e">
        <f>ROUND(K868*$C868,0)</f>
        <v>#VALUE!</v>
      </c>
      <c r="N868" s="383"/>
      <c r="O868" s="348" t="e">
        <f>$O$764</f>
        <v>#DIV/0!</v>
      </c>
      <c r="P868" s="337"/>
      <c r="Q868" s="383" t="e">
        <f>ROUND(O868*$C868,0)</f>
        <v>#DIV/0!</v>
      </c>
      <c r="R868" s="383"/>
      <c r="S868" s="348" t="e">
        <f>$S$764</f>
        <v>#DIV/0!</v>
      </c>
      <c r="T868" s="337"/>
      <c r="U868" s="383" t="e">
        <f>ROUND(S868*$C868,0)</f>
        <v>#DIV/0!</v>
      </c>
      <c r="V868" s="285"/>
      <c r="W868" s="351"/>
      <c r="X868" s="286"/>
      <c r="Y868" s="286"/>
      <c r="Z868" s="285"/>
      <c r="AA868" s="285"/>
      <c r="AB868" s="285"/>
      <c r="AC868" s="285"/>
      <c r="AD868" s="285"/>
      <c r="AE868" s="285"/>
      <c r="AF868" s="285"/>
      <c r="AG868" s="285"/>
      <c r="AH868" s="285"/>
      <c r="AI868" s="285"/>
      <c r="AJ868" s="285"/>
      <c r="AK868" s="285"/>
      <c r="AL868" s="285"/>
      <c r="AM868" s="285"/>
      <c r="AN868" s="285"/>
      <c r="AO868" s="285"/>
      <c r="AP868" s="285"/>
    </row>
    <row r="869" spans="1:44" hidden="1">
      <c r="A869" s="369" t="s">
        <v>229</v>
      </c>
      <c r="B869" s="337"/>
      <c r="C869" s="368">
        <v>0</v>
      </c>
      <c r="D869" s="387">
        <v>-30</v>
      </c>
      <c r="E869" s="383" t="s">
        <v>144</v>
      </c>
      <c r="F869" s="383">
        <v>0</v>
      </c>
      <c r="G869" s="387">
        <v>-30</v>
      </c>
      <c r="H869" s="383" t="s">
        <v>144</v>
      </c>
      <c r="I869" s="383">
        <v>0</v>
      </c>
      <c r="J869" s="383"/>
      <c r="K869" s="387">
        <f>$K$765</f>
        <v>-30</v>
      </c>
      <c r="L869" s="383" t="s">
        <v>144</v>
      </c>
      <c r="M869" s="383">
        <f>ROUND(K869*$C869/100,0)</f>
        <v>0</v>
      </c>
      <c r="N869" s="383"/>
      <c r="O869" s="387">
        <f>$O$765</f>
        <v>0</v>
      </c>
      <c r="P869" s="383" t="s">
        <v>144</v>
      </c>
      <c r="Q869" s="383">
        <f>ROUND(O869*$C869/100,0)</f>
        <v>0</v>
      </c>
      <c r="R869" s="383"/>
      <c r="S869" s="387">
        <f>$S$765</f>
        <v>0</v>
      </c>
      <c r="T869" s="383" t="s">
        <v>144</v>
      </c>
      <c r="U869" s="383">
        <f>ROUND(S869*$C869/100,0)</f>
        <v>0</v>
      </c>
      <c r="V869" s="285"/>
      <c r="W869" s="286"/>
      <c r="X869" s="286"/>
      <c r="Y869" s="286"/>
      <c r="Z869" s="285"/>
      <c r="AA869" s="285"/>
      <c r="AB869" s="285"/>
      <c r="AC869" s="285"/>
      <c r="AD869" s="285"/>
      <c r="AE869" s="285"/>
      <c r="AF869" s="285"/>
      <c r="AG869" s="285"/>
      <c r="AH869" s="285"/>
      <c r="AI869" s="285"/>
      <c r="AJ869" s="285"/>
      <c r="AK869" s="285"/>
      <c r="AL869" s="285"/>
      <c r="AM869" s="285"/>
      <c r="AN869" s="285"/>
      <c r="AO869" s="285"/>
      <c r="AP869" s="285"/>
    </row>
    <row r="870" spans="1:44" s="120" customFormat="1" hidden="1">
      <c r="A870" s="119" t="s">
        <v>251</v>
      </c>
      <c r="C870" s="121">
        <v>0</v>
      </c>
      <c r="D870" s="118">
        <v>0</v>
      </c>
      <c r="E870" s="122"/>
      <c r="F870" s="123"/>
      <c r="G870" s="445">
        <v>0</v>
      </c>
      <c r="H870" s="408" t="s">
        <v>144</v>
      </c>
      <c r="I870" s="383">
        <v>0</v>
      </c>
      <c r="J870" s="383"/>
      <c r="K870" s="445" t="str">
        <f>K766</f>
        <v xml:space="preserve"> </v>
      </c>
      <c r="L870" s="408" t="s">
        <v>144</v>
      </c>
      <c r="M870" s="383" t="e">
        <f>ROUND(K870/100*$C870*$G$849,0)</f>
        <v>#VALUE!</v>
      </c>
      <c r="N870" s="383"/>
      <c r="O870" s="445" t="str">
        <f>O766</f>
        <v xml:space="preserve"> </v>
      </c>
      <c r="P870" s="408" t="s">
        <v>144</v>
      </c>
      <c r="Q870" s="383" t="e">
        <f>ROUND(O870/100*$C870*$G$849,0)</f>
        <v>#VALUE!</v>
      </c>
      <c r="R870" s="383"/>
      <c r="S870" s="445">
        <f>S766</f>
        <v>0</v>
      </c>
      <c r="T870" s="408" t="s">
        <v>144</v>
      </c>
      <c r="U870" s="383">
        <f>ROUND(S870/100*$C870*$G$849,0)</f>
        <v>0</v>
      </c>
      <c r="V870" s="122"/>
      <c r="W870" s="311"/>
      <c r="X870" s="122"/>
      <c r="Y870" s="122"/>
      <c r="Z870" s="317"/>
      <c r="AA870" s="318"/>
      <c r="AF870" s="122"/>
      <c r="AG870" s="122"/>
      <c r="AH870" s="122"/>
      <c r="AI870" s="122"/>
      <c r="AJ870" s="122"/>
      <c r="AK870" s="122"/>
      <c r="AL870" s="122"/>
      <c r="AM870" s="122"/>
      <c r="AN870" s="122"/>
      <c r="AO870" s="122"/>
      <c r="AP870" s="122"/>
      <c r="AR870" s="124"/>
    </row>
    <row r="871" spans="1:44" hidden="1">
      <c r="A871" s="337" t="s">
        <v>157</v>
      </c>
      <c r="B871" s="337"/>
      <c r="C871" s="368">
        <v>48181287</v>
      </c>
      <c r="D871" s="375"/>
      <c r="E871" s="369"/>
      <c r="F871" s="305">
        <v>4121159</v>
      </c>
      <c r="G871" s="375"/>
      <c r="H871" s="369"/>
      <c r="I871" s="305">
        <v>4219243</v>
      </c>
      <c r="J871" s="305"/>
      <c r="K871" s="375"/>
      <c r="L871" s="369"/>
      <c r="M871" s="305" t="e">
        <f>SUM(M826:M870)</f>
        <v>#REF!</v>
      </c>
      <c r="N871" s="305"/>
      <c r="O871" s="375"/>
      <c r="P871" s="369"/>
      <c r="Q871" s="305" t="e">
        <f>SUM(Q826:Q870)</f>
        <v>#VALUE!</v>
      </c>
      <c r="R871" s="305"/>
      <c r="S871" s="375"/>
      <c r="T871" s="369"/>
      <c r="U871" s="305" t="e">
        <f>SUM(U826:U870)</f>
        <v>#VALUE!</v>
      </c>
      <c r="V871" s="285"/>
      <c r="W871" s="286"/>
      <c r="X871" s="286"/>
      <c r="Y871" s="286"/>
      <c r="Z871" s="285"/>
      <c r="AA871" s="285"/>
      <c r="AB871" s="285"/>
      <c r="AC871" s="285"/>
      <c r="AD871" s="285"/>
      <c r="AE871" s="285"/>
      <c r="AF871" s="285"/>
      <c r="AG871" s="285"/>
      <c r="AH871" s="285"/>
      <c r="AI871" s="285"/>
      <c r="AJ871" s="285"/>
      <c r="AK871" s="285"/>
      <c r="AL871" s="285"/>
      <c r="AM871" s="285"/>
      <c r="AN871" s="285"/>
      <c r="AO871" s="285"/>
      <c r="AP871" s="285"/>
    </row>
    <row r="872" spans="1:44" hidden="1">
      <c r="A872" s="337" t="s">
        <v>128</v>
      </c>
      <c r="B872" s="337"/>
      <c r="C872" s="401">
        <v>665268.792704936</v>
      </c>
      <c r="D872" s="325"/>
      <c r="E872" s="325"/>
      <c r="F872" s="323">
        <v>50732.788498398135</v>
      </c>
      <c r="G872" s="325"/>
      <c r="H872" s="325"/>
      <c r="I872" s="323">
        <v>50732.788498398135</v>
      </c>
      <c r="J872" s="324"/>
      <c r="K872" s="325"/>
      <c r="L872" s="325"/>
      <c r="M872" s="323" t="e">
        <f>M768/I768*I872</f>
        <v>#DIV/0!</v>
      </c>
      <c r="N872" s="324"/>
      <c r="O872" s="325"/>
      <c r="P872" s="325"/>
      <c r="Q872" s="323" t="e">
        <f>Q768/I768*I872</f>
        <v>#DIV/0!</v>
      </c>
      <c r="R872" s="324"/>
      <c r="S872" s="325"/>
      <c r="T872" s="325"/>
      <c r="U872" s="323" t="e">
        <f>U768/I768*I872</f>
        <v>#DIV/0!</v>
      </c>
      <c r="V872" s="341"/>
      <c r="W872" s="141"/>
      <c r="X872" s="286"/>
      <c r="Y872" s="286"/>
      <c r="Z872" s="285"/>
      <c r="AA872" s="285"/>
      <c r="AB872" s="285"/>
      <c r="AC872" s="285"/>
      <c r="AD872" s="285"/>
      <c r="AE872" s="285"/>
      <c r="AF872" s="285"/>
      <c r="AG872" s="285"/>
      <c r="AH872" s="285"/>
      <c r="AI872" s="285"/>
      <c r="AJ872" s="285"/>
      <c r="AK872" s="285"/>
      <c r="AL872" s="285"/>
      <c r="AM872" s="285"/>
      <c r="AN872" s="285"/>
      <c r="AO872" s="285"/>
      <c r="AP872" s="285"/>
    </row>
    <row r="873" spans="1:44" ht="16.5" hidden="1" thickBot="1">
      <c r="A873" s="337" t="s">
        <v>158</v>
      </c>
      <c r="B873" s="337"/>
      <c r="C873" s="417">
        <v>48846555.792704932</v>
      </c>
      <c r="D873" s="399"/>
      <c r="E873" s="393"/>
      <c r="F873" s="394">
        <v>4171891.7884983979</v>
      </c>
      <c r="G873" s="399"/>
      <c r="H873" s="393"/>
      <c r="I873" s="394">
        <v>4269975.7884983979</v>
      </c>
      <c r="J873" s="370"/>
      <c r="K873" s="399"/>
      <c r="L873" s="393"/>
      <c r="M873" s="394" t="e">
        <f>M871+M872</f>
        <v>#REF!</v>
      </c>
      <c r="N873" s="394"/>
      <c r="O873" s="399"/>
      <c r="P873" s="393"/>
      <c r="Q873" s="394" t="e">
        <f>Q871+Q872</f>
        <v>#VALUE!</v>
      </c>
      <c r="R873" s="394"/>
      <c r="S873" s="399"/>
      <c r="T873" s="393"/>
      <c r="U873" s="394" t="e">
        <f>U871+U872</f>
        <v>#VALUE!</v>
      </c>
      <c r="V873" s="342"/>
      <c r="W873" s="343"/>
      <c r="X873" s="286"/>
      <c r="Y873" s="286"/>
      <c r="Z873" s="285"/>
      <c r="AA873" s="285"/>
      <c r="AB873" s="285"/>
      <c r="AC873" s="285"/>
      <c r="AD873" s="285"/>
      <c r="AE873" s="285"/>
      <c r="AF873" s="285"/>
      <c r="AG873" s="285"/>
      <c r="AH873" s="285"/>
      <c r="AI873" s="285"/>
      <c r="AJ873" s="285"/>
      <c r="AK873" s="285"/>
      <c r="AL873" s="285"/>
      <c r="AM873" s="285"/>
      <c r="AN873" s="285"/>
      <c r="AO873" s="285"/>
      <c r="AP873" s="285"/>
    </row>
    <row r="874" spans="1:44" hidden="1">
      <c r="A874" s="337"/>
      <c r="B874" s="337"/>
      <c r="C874" s="427"/>
      <c r="D874" s="402"/>
      <c r="E874" s="364"/>
      <c r="F874" s="370"/>
      <c r="G874" s="402"/>
      <c r="H874" s="364"/>
      <c r="I874" s="370"/>
      <c r="J874" s="370"/>
      <c r="K874" s="402"/>
      <c r="L874" s="364"/>
      <c r="M874" s="370"/>
      <c r="N874" s="370"/>
      <c r="O874" s="402"/>
      <c r="P874" s="364"/>
      <c r="Q874" s="370"/>
      <c r="R874" s="370"/>
      <c r="S874" s="402"/>
      <c r="T874" s="364"/>
      <c r="U874" s="370"/>
      <c r="V874" s="446"/>
      <c r="W874" s="446"/>
      <c r="X874" s="446"/>
      <c r="Y874" s="286"/>
      <c r="Z874" s="285"/>
      <c r="AA874" s="285"/>
      <c r="AB874" s="285"/>
      <c r="AC874" s="285"/>
      <c r="AD874" s="285"/>
      <c r="AE874" s="285"/>
      <c r="AF874" s="285"/>
      <c r="AG874" s="285"/>
      <c r="AH874" s="285"/>
      <c r="AI874" s="285"/>
      <c r="AJ874" s="285"/>
      <c r="AK874" s="285"/>
      <c r="AL874" s="285"/>
      <c r="AM874" s="285"/>
      <c r="AN874" s="285"/>
      <c r="AO874" s="285"/>
      <c r="AP874" s="285"/>
    </row>
    <row r="875" spans="1:44" hidden="1">
      <c r="A875" s="337"/>
      <c r="B875" s="337"/>
      <c r="C875" s="427"/>
      <c r="D875" s="402"/>
      <c r="E875" s="364"/>
      <c r="F875" s="370"/>
      <c r="G875" s="402"/>
      <c r="H875" s="364"/>
      <c r="I875" s="370"/>
      <c r="J875" s="370"/>
      <c r="K875" s="402"/>
      <c r="L875" s="364"/>
      <c r="M875" s="370"/>
      <c r="N875" s="370"/>
      <c r="O875" s="402"/>
      <c r="P875" s="364"/>
      <c r="Q875" s="370"/>
      <c r="R875" s="370"/>
      <c r="S875" s="402"/>
      <c r="T875" s="364"/>
      <c r="U875" s="370"/>
      <c r="V875" s="342"/>
      <c r="W875" s="342"/>
      <c r="X875" s="342"/>
      <c r="Y875" s="351"/>
      <c r="Z875" s="285"/>
      <c r="AA875" s="285"/>
      <c r="AB875" s="285"/>
      <c r="AC875" s="285"/>
      <c r="AD875" s="285"/>
      <c r="AE875" s="285"/>
      <c r="AF875" s="285"/>
      <c r="AG875" s="285"/>
      <c r="AH875" s="285"/>
      <c r="AI875" s="285"/>
      <c r="AJ875" s="285"/>
      <c r="AK875" s="285"/>
      <c r="AL875" s="285"/>
      <c r="AM875" s="285"/>
      <c r="AN875" s="285"/>
      <c r="AO875" s="285"/>
      <c r="AP875" s="285"/>
    </row>
    <row r="876" spans="1:44" hidden="1">
      <c r="A876" s="354"/>
      <c r="B876" s="432"/>
      <c r="C876" s="354"/>
      <c r="D876" s="337"/>
      <c r="E876" s="354"/>
      <c r="F876" s="433" t="s">
        <v>10</v>
      </c>
      <c r="G876" s="354"/>
      <c r="H876" s="354"/>
      <c r="I876" s="354"/>
      <c r="J876" s="354"/>
      <c r="K876" s="354"/>
      <c r="L876" s="354"/>
      <c r="M876" s="354"/>
      <c r="N876" s="354"/>
      <c r="O876" s="354"/>
      <c r="P876" s="354"/>
      <c r="Q876" s="354"/>
      <c r="R876" s="354"/>
      <c r="S876" s="354"/>
      <c r="T876" s="354"/>
      <c r="U876" s="354"/>
      <c r="V876" s="285"/>
      <c r="W876" s="286"/>
      <c r="X876" s="286"/>
      <c r="Y876" s="286"/>
      <c r="Z876" s="285"/>
      <c r="AA876" s="285"/>
      <c r="AB876" s="285"/>
      <c r="AC876" s="285"/>
      <c r="AD876" s="285"/>
      <c r="AE876" s="285"/>
      <c r="AF876" s="285"/>
      <c r="AG876" s="285"/>
      <c r="AH876" s="285"/>
      <c r="AI876" s="285"/>
      <c r="AJ876" s="285"/>
      <c r="AK876" s="285"/>
      <c r="AL876" s="285"/>
      <c r="AM876" s="285"/>
      <c r="AN876" s="285"/>
      <c r="AO876" s="285"/>
      <c r="AP876" s="285"/>
    </row>
    <row r="877" spans="1:44" hidden="1">
      <c r="A877" s="344" t="s">
        <v>264</v>
      </c>
      <c r="B877" s="337"/>
      <c r="C877" s="337"/>
      <c r="D877" s="305"/>
      <c r="E877" s="337"/>
      <c r="F877" s="337"/>
      <c r="G877" s="305"/>
      <c r="H877" s="337"/>
      <c r="I877" s="337"/>
      <c r="J877" s="337"/>
      <c r="K877" s="305"/>
      <c r="L877" s="337"/>
      <c r="M877" s="337"/>
      <c r="N877" s="337"/>
      <c r="O877" s="305"/>
      <c r="P877" s="337"/>
      <c r="Q877" s="337"/>
      <c r="R877" s="337"/>
      <c r="S877" s="305"/>
      <c r="T877" s="337"/>
      <c r="U877" s="337"/>
      <c r="V877" s="285"/>
      <c r="W877" s="286"/>
      <c r="X877" s="286"/>
      <c r="Y877" s="286"/>
      <c r="Z877" s="285"/>
      <c r="AA877" s="285"/>
      <c r="AB877" s="285"/>
      <c r="AC877" s="285"/>
      <c r="AD877" s="285"/>
      <c r="AE877" s="285"/>
      <c r="AF877" s="285"/>
      <c r="AG877" s="285"/>
      <c r="AH877" s="285"/>
      <c r="AI877" s="285"/>
      <c r="AJ877" s="285"/>
      <c r="AK877" s="285"/>
      <c r="AL877" s="285"/>
      <c r="AM877" s="285"/>
      <c r="AN877" s="285"/>
      <c r="AO877" s="285"/>
      <c r="AP877" s="285"/>
    </row>
    <row r="878" spans="1:44" hidden="1">
      <c r="A878" s="369" t="s">
        <v>265</v>
      </c>
      <c r="B878" s="337"/>
      <c r="C878" s="337"/>
      <c r="D878" s="305"/>
      <c r="E878" s="337"/>
      <c r="F878" s="337"/>
      <c r="G878" s="305"/>
      <c r="H878" s="337"/>
      <c r="I878" s="337"/>
      <c r="J878" s="337"/>
      <c r="K878" s="305"/>
      <c r="L878" s="337"/>
      <c r="M878" s="337"/>
      <c r="N878" s="337"/>
      <c r="O878" s="305"/>
      <c r="P878" s="337"/>
      <c r="Q878" s="337"/>
      <c r="R878" s="337"/>
      <c r="S878" s="305"/>
      <c r="T878" s="337"/>
      <c r="U878" s="337"/>
      <c r="V878" s="285"/>
      <c r="W878" s="286"/>
      <c r="X878" s="286"/>
      <c r="Y878" s="286"/>
      <c r="Z878" s="285"/>
      <c r="AA878" s="285"/>
      <c r="AB878" s="285"/>
      <c r="AC878" s="285"/>
      <c r="AD878" s="285"/>
      <c r="AE878" s="285"/>
      <c r="AF878" s="285"/>
      <c r="AG878" s="285"/>
      <c r="AH878" s="285"/>
      <c r="AI878" s="285"/>
      <c r="AJ878" s="285"/>
      <c r="AK878" s="285"/>
      <c r="AL878" s="285"/>
      <c r="AM878" s="285"/>
      <c r="AN878" s="285"/>
      <c r="AO878" s="285"/>
      <c r="AP878" s="285"/>
    </row>
    <row r="879" spans="1:44" hidden="1">
      <c r="A879" s="369"/>
      <c r="B879" s="337"/>
      <c r="C879" s="337"/>
      <c r="D879" s="305"/>
      <c r="E879" s="337"/>
      <c r="F879" s="337"/>
      <c r="G879" s="305"/>
      <c r="H879" s="337"/>
      <c r="I879" s="337"/>
      <c r="J879" s="337"/>
      <c r="K879" s="305"/>
      <c r="L879" s="337"/>
      <c r="M879" s="337"/>
      <c r="N879" s="337"/>
      <c r="O879" s="305"/>
      <c r="P879" s="337"/>
      <c r="Q879" s="337"/>
      <c r="R879" s="337"/>
      <c r="S879" s="305"/>
      <c r="T879" s="337"/>
      <c r="U879" s="337"/>
      <c r="V879" s="285"/>
      <c r="W879" s="286"/>
      <c r="X879" s="286"/>
      <c r="Y879" s="286"/>
      <c r="Z879" s="285"/>
      <c r="AA879" s="285"/>
      <c r="AB879" s="285"/>
      <c r="AC879" s="285"/>
      <c r="AD879" s="285"/>
      <c r="AE879" s="285"/>
      <c r="AF879" s="285"/>
      <c r="AG879" s="285"/>
      <c r="AH879" s="285"/>
      <c r="AI879" s="285"/>
      <c r="AJ879" s="285"/>
      <c r="AK879" s="285"/>
      <c r="AL879" s="285"/>
      <c r="AM879" s="285"/>
      <c r="AN879" s="285"/>
      <c r="AO879" s="285"/>
      <c r="AP879" s="285"/>
    </row>
    <row r="880" spans="1:44" hidden="1">
      <c r="A880" s="369" t="s">
        <v>173</v>
      </c>
      <c r="B880" s="337"/>
      <c r="C880" s="368"/>
      <c r="D880" s="305"/>
      <c r="E880" s="337"/>
      <c r="F880" s="337"/>
      <c r="G880" s="305"/>
      <c r="H880" s="337"/>
      <c r="I880" s="337"/>
      <c r="J880" s="337"/>
      <c r="K880" s="305"/>
      <c r="L880" s="337"/>
      <c r="M880" s="337"/>
      <c r="N880" s="337"/>
      <c r="O880" s="305"/>
      <c r="P880" s="337"/>
      <c r="Q880" s="337"/>
      <c r="R880" s="337"/>
      <c r="S880" s="305"/>
      <c r="T880" s="337"/>
      <c r="U880" s="337"/>
      <c r="V880" s="285"/>
      <c r="W880" s="286"/>
      <c r="X880" s="286"/>
      <c r="Y880" s="286"/>
      <c r="Z880" s="285"/>
      <c r="AA880" s="285"/>
      <c r="AB880" s="285"/>
      <c r="AC880" s="285"/>
      <c r="AD880" s="285"/>
      <c r="AE880" s="285"/>
      <c r="AF880" s="285"/>
      <c r="AG880" s="285"/>
      <c r="AH880" s="285"/>
      <c r="AI880" s="285"/>
      <c r="AJ880" s="285"/>
      <c r="AK880" s="285"/>
      <c r="AL880" s="285"/>
      <c r="AM880" s="285"/>
      <c r="AN880" s="285"/>
      <c r="AO880" s="285"/>
      <c r="AP880" s="285"/>
    </row>
    <row r="881" spans="1:44" hidden="1">
      <c r="A881" s="369" t="s">
        <v>266</v>
      </c>
      <c r="B881" s="337"/>
      <c r="C881" s="368">
        <v>12</v>
      </c>
      <c r="D881" s="400">
        <v>1411</v>
      </c>
      <c r="E881" s="383"/>
      <c r="F881" s="305">
        <v>16932</v>
      </c>
      <c r="G881" s="400">
        <v>1442</v>
      </c>
      <c r="H881" s="383"/>
      <c r="I881" s="305">
        <v>17304</v>
      </c>
      <c r="J881" s="305"/>
      <c r="K881" s="400">
        <f>K960</f>
        <v>1411</v>
      </c>
      <c r="L881" s="383"/>
      <c r="M881" s="305">
        <v>16932</v>
      </c>
      <c r="N881" s="305"/>
      <c r="O881" s="400" t="str">
        <f>O960</f>
        <v xml:space="preserve"> </v>
      </c>
      <c r="P881" s="383"/>
      <c r="Q881" s="305">
        <v>0</v>
      </c>
      <c r="R881" s="305"/>
      <c r="S881" s="400" t="str">
        <f>S960</f>
        <v xml:space="preserve"> </v>
      </c>
      <c r="T881" s="383"/>
      <c r="U881" s="305">
        <v>0</v>
      </c>
      <c r="V881" s="285"/>
      <c r="W881" s="332"/>
      <c r="X881" s="286"/>
      <c r="Y881" s="286"/>
      <c r="Z881" s="285"/>
      <c r="AA881" s="285"/>
      <c r="AB881" s="285"/>
      <c r="AC881" s="285"/>
      <c r="AD881" s="285"/>
      <c r="AE881" s="285"/>
      <c r="AF881" s="285"/>
      <c r="AG881" s="285"/>
      <c r="AH881" s="285"/>
      <c r="AI881" s="285"/>
      <c r="AJ881" s="285"/>
      <c r="AK881" s="285"/>
      <c r="AL881" s="285"/>
      <c r="AM881" s="285"/>
      <c r="AN881" s="285"/>
      <c r="AO881" s="285"/>
      <c r="AP881" s="285"/>
    </row>
    <row r="882" spans="1:44" hidden="1">
      <c r="A882" s="369" t="s">
        <v>267</v>
      </c>
      <c r="B882" s="337"/>
      <c r="C882" s="368">
        <v>0</v>
      </c>
      <c r="D882" s="400">
        <v>1703</v>
      </c>
      <c r="E882" s="404"/>
      <c r="F882" s="305">
        <v>0</v>
      </c>
      <c r="G882" s="400">
        <v>1743</v>
      </c>
      <c r="H882" s="404"/>
      <c r="I882" s="305">
        <v>0</v>
      </c>
      <c r="J882" s="305"/>
      <c r="K882" s="400">
        <f>K961</f>
        <v>1703</v>
      </c>
      <c r="L882" s="404"/>
      <c r="M882" s="305">
        <v>0</v>
      </c>
      <c r="N882" s="305"/>
      <c r="O882" s="400" t="str">
        <f>O961</f>
        <v xml:space="preserve"> </v>
      </c>
      <c r="P882" s="404"/>
      <c r="Q882" s="305">
        <v>0</v>
      </c>
      <c r="R882" s="305"/>
      <c r="S882" s="400" t="str">
        <f>S961</f>
        <v xml:space="preserve"> </v>
      </c>
      <c r="T882" s="404"/>
      <c r="U882" s="305">
        <v>0</v>
      </c>
      <c r="V882" s="285"/>
      <c r="W882" s="332"/>
      <c r="X882" s="286"/>
      <c r="Y882" s="286"/>
      <c r="Z882" s="285"/>
      <c r="AA882" s="285"/>
      <c r="AB882" s="285"/>
      <c r="AC882" s="285"/>
      <c r="AD882" s="285"/>
      <c r="AE882" s="285"/>
      <c r="AF882" s="285"/>
      <c r="AG882" s="285"/>
      <c r="AH882" s="285"/>
      <c r="AI882" s="285"/>
      <c r="AJ882" s="285"/>
      <c r="AK882" s="285"/>
      <c r="AL882" s="285"/>
      <c r="AM882" s="285"/>
      <c r="AN882" s="285"/>
      <c r="AO882" s="285"/>
      <c r="AP882" s="285"/>
    </row>
    <row r="883" spans="1:44" hidden="1">
      <c r="A883" s="369" t="s">
        <v>174</v>
      </c>
      <c r="B883" s="337"/>
      <c r="C883" s="368">
        <v>12</v>
      </c>
      <c r="D883" s="400"/>
      <c r="E883" s="383"/>
      <c r="F883" s="305" t="s">
        <v>10</v>
      </c>
      <c r="G883" s="400">
        <v>0</v>
      </c>
      <c r="H883" s="383"/>
      <c r="I883" s="305" t="s">
        <v>10</v>
      </c>
      <c r="J883" s="305"/>
      <c r="K883" s="400">
        <f>Z924</f>
        <v>0</v>
      </c>
      <c r="L883" s="383"/>
      <c r="M883" s="305" t="s">
        <v>10</v>
      </c>
      <c r="N883" s="305"/>
      <c r="O883" s="400">
        <f>AD924</f>
        <v>0</v>
      </c>
      <c r="P883" s="383"/>
      <c r="Q883" s="305" t="s">
        <v>10</v>
      </c>
      <c r="R883" s="305"/>
      <c r="S883" s="400">
        <f>AH924</f>
        <v>0</v>
      </c>
      <c r="T883" s="383"/>
      <c r="U883" s="305" t="s">
        <v>10</v>
      </c>
      <c r="V883" s="285"/>
      <c r="W883" s="286"/>
      <c r="X883" s="286"/>
      <c r="Y883" s="286"/>
      <c r="Z883" s="285"/>
      <c r="AA883" s="285"/>
      <c r="AB883" s="285"/>
      <c r="AC883" s="285"/>
      <c r="AD883" s="285"/>
      <c r="AE883" s="285"/>
      <c r="AF883" s="285"/>
      <c r="AG883" s="285"/>
      <c r="AH883" s="285"/>
      <c r="AI883" s="285"/>
      <c r="AJ883" s="285"/>
      <c r="AK883" s="285"/>
      <c r="AL883" s="285"/>
      <c r="AM883" s="285"/>
      <c r="AN883" s="285"/>
      <c r="AO883" s="285"/>
      <c r="AP883" s="285"/>
    </row>
    <row r="884" spans="1:44" hidden="1">
      <c r="A884" s="369" t="s">
        <v>268</v>
      </c>
      <c r="B884" s="337"/>
      <c r="C884" s="368">
        <v>23896</v>
      </c>
      <c r="D884" s="400">
        <v>1.1200000000000001</v>
      </c>
      <c r="E884" s="383"/>
      <c r="F884" s="305">
        <v>26764</v>
      </c>
      <c r="G884" s="400">
        <v>1.1499999999999999</v>
      </c>
      <c r="H884" s="383"/>
      <c r="I884" s="305">
        <v>27480</v>
      </c>
      <c r="J884" s="305"/>
      <c r="K884" s="400">
        <f>K963</f>
        <v>1.1200000000000001</v>
      </c>
      <c r="L884" s="383"/>
      <c r="M884" s="305">
        <v>26764</v>
      </c>
      <c r="N884" s="305"/>
      <c r="O884" s="400" t="str">
        <f>O963</f>
        <v xml:space="preserve"> </v>
      </c>
      <c r="P884" s="383"/>
      <c r="Q884" s="305">
        <v>0</v>
      </c>
      <c r="R884" s="305"/>
      <c r="S884" s="400" t="str">
        <f>S963</f>
        <v xml:space="preserve"> </v>
      </c>
      <c r="T884" s="383"/>
      <c r="U884" s="305">
        <v>0</v>
      </c>
      <c r="V884" s="285"/>
      <c r="W884" s="332"/>
      <c r="X884" s="286"/>
      <c r="Y884" s="286"/>
      <c r="Z884" s="285"/>
      <c r="AA884" s="285"/>
      <c r="AB884" s="285"/>
      <c r="AC884" s="285"/>
      <c r="AD884" s="285"/>
      <c r="AE884" s="285"/>
      <c r="AF884" s="285"/>
      <c r="AG884" s="285"/>
      <c r="AH884" s="285"/>
      <c r="AI884" s="285"/>
      <c r="AJ884" s="285"/>
      <c r="AK884" s="285"/>
      <c r="AL884" s="285"/>
      <c r="AM884" s="285"/>
      <c r="AN884" s="285"/>
      <c r="AO884" s="285"/>
      <c r="AP884" s="285"/>
    </row>
    <row r="885" spans="1:44" hidden="1">
      <c r="A885" s="369" t="s">
        <v>269</v>
      </c>
      <c r="B885" s="337"/>
      <c r="C885" s="368">
        <v>0</v>
      </c>
      <c r="D885" s="400">
        <v>1.01</v>
      </c>
      <c r="E885" s="383"/>
      <c r="F885" s="305">
        <v>0</v>
      </c>
      <c r="G885" s="400">
        <v>1.03</v>
      </c>
      <c r="H885" s="383"/>
      <c r="I885" s="305">
        <v>0</v>
      </c>
      <c r="J885" s="305"/>
      <c r="K885" s="400">
        <f>K964</f>
        <v>1.01</v>
      </c>
      <c r="L885" s="383"/>
      <c r="M885" s="305">
        <v>0</v>
      </c>
      <c r="N885" s="305"/>
      <c r="O885" s="400" t="str">
        <f>O964</f>
        <v xml:space="preserve"> </v>
      </c>
      <c r="P885" s="383"/>
      <c r="Q885" s="305">
        <v>0</v>
      </c>
      <c r="R885" s="305"/>
      <c r="S885" s="400" t="str">
        <f>S964</f>
        <v xml:space="preserve"> </v>
      </c>
      <c r="T885" s="383"/>
      <c r="U885" s="305">
        <v>0</v>
      </c>
      <c r="V885" s="285"/>
      <c r="W885" s="286"/>
      <c r="X885" s="286"/>
      <c r="Y885" s="286"/>
      <c r="Z885" s="285"/>
      <c r="AA885" s="285"/>
      <c r="AB885" s="285"/>
      <c r="AC885" s="285"/>
      <c r="AD885" s="285"/>
      <c r="AE885" s="285"/>
      <c r="AF885" s="285"/>
      <c r="AG885" s="285"/>
      <c r="AH885" s="285"/>
      <c r="AI885" s="285"/>
      <c r="AJ885" s="285"/>
      <c r="AK885" s="285"/>
      <c r="AL885" s="285"/>
      <c r="AM885" s="285"/>
      <c r="AN885" s="285"/>
      <c r="AO885" s="285"/>
      <c r="AP885" s="285"/>
    </row>
    <row r="886" spans="1:44" hidden="1">
      <c r="A886" s="325" t="s">
        <v>188</v>
      </c>
      <c r="B886" s="337"/>
      <c r="C886" s="368">
        <v>19015</v>
      </c>
      <c r="D886" s="400">
        <v>7.97</v>
      </c>
      <c r="E886" s="383"/>
      <c r="F886" s="305">
        <v>151550</v>
      </c>
      <c r="G886" s="400">
        <v>8.16</v>
      </c>
      <c r="H886" s="383"/>
      <c r="I886" s="305">
        <v>155162</v>
      </c>
      <c r="J886" s="305"/>
      <c r="K886" s="400" t="e">
        <f>K965</f>
        <v>#DIV/0!</v>
      </c>
      <c r="L886" s="383"/>
      <c r="M886" s="305" t="e">
        <v>#DIV/0!</v>
      </c>
      <c r="N886" s="305"/>
      <c r="O886" s="400" t="e">
        <f>O965</f>
        <v>#DIV/0!</v>
      </c>
      <c r="P886" s="383"/>
      <c r="Q886" s="305" t="e">
        <v>#DIV/0!</v>
      </c>
      <c r="R886" s="305"/>
      <c r="S886" s="400" t="e">
        <f>S965</f>
        <v>#DIV/0!</v>
      </c>
      <c r="T886" s="383"/>
      <c r="U886" s="305" t="e">
        <v>#DIV/0!</v>
      </c>
      <c r="V886" s="285"/>
      <c r="W886" s="286"/>
      <c r="X886" s="286"/>
      <c r="Y886" s="286"/>
      <c r="Z886" s="285"/>
      <c r="AA886" s="285"/>
      <c r="AB886" s="285"/>
      <c r="AC886" s="285"/>
      <c r="AD886" s="285"/>
      <c r="AE886" s="285"/>
      <c r="AF886" s="285"/>
      <c r="AG886" s="285"/>
      <c r="AH886" s="285"/>
      <c r="AI886" s="285"/>
      <c r="AJ886" s="285"/>
      <c r="AK886" s="285"/>
      <c r="AL886" s="285"/>
      <c r="AM886" s="285"/>
      <c r="AN886" s="285"/>
      <c r="AO886" s="285"/>
      <c r="AP886" s="285"/>
    </row>
    <row r="887" spans="1:44" hidden="1">
      <c r="A887" s="369" t="s">
        <v>210</v>
      </c>
      <c r="B887" s="337"/>
      <c r="C887" s="368"/>
      <c r="D887" s="400"/>
      <c r="E887" s="383"/>
      <c r="F887" s="305"/>
      <c r="G887" s="400"/>
      <c r="H887" s="383"/>
      <c r="I887" s="305"/>
      <c r="J887" s="305"/>
      <c r="K887" s="400"/>
      <c r="L887" s="383"/>
      <c r="M887" s="305"/>
      <c r="N887" s="305"/>
      <c r="O887" s="400"/>
      <c r="P887" s="383"/>
      <c r="Q887" s="305"/>
      <c r="R887" s="305"/>
      <c r="S887" s="400"/>
      <c r="T887" s="383"/>
      <c r="U887" s="305"/>
      <c r="V887" s="285"/>
      <c r="W887" s="286"/>
      <c r="X887" s="286"/>
      <c r="Y887" s="286"/>
      <c r="Z887" s="285"/>
      <c r="AA887" s="285"/>
      <c r="AB887" s="285"/>
      <c r="AC887" s="285"/>
      <c r="AD887" s="285"/>
      <c r="AE887" s="285"/>
      <c r="AF887" s="285"/>
      <c r="AG887" s="285"/>
      <c r="AH887" s="285"/>
      <c r="AI887" s="285"/>
      <c r="AJ887" s="285"/>
      <c r="AK887" s="285"/>
      <c r="AL887" s="285"/>
      <c r="AM887" s="285"/>
      <c r="AN887" s="285"/>
      <c r="AO887" s="285"/>
      <c r="AP887" s="285"/>
    </row>
    <row r="888" spans="1:44" hidden="1">
      <c r="A888" s="369" t="s">
        <v>250</v>
      </c>
      <c r="B888" s="337"/>
      <c r="C888" s="368">
        <v>2245825</v>
      </c>
      <c r="D888" s="447">
        <v>4.7409999999999997</v>
      </c>
      <c r="E888" s="383" t="s">
        <v>144</v>
      </c>
      <c r="F888" s="305">
        <v>106475</v>
      </c>
      <c r="G888" s="447">
        <v>4.8520000000000003</v>
      </c>
      <c r="H888" s="383" t="s">
        <v>144</v>
      </c>
      <c r="I888" s="305">
        <v>108967</v>
      </c>
      <c r="J888" s="305"/>
      <c r="K888" s="447" t="str">
        <f>K967</f>
        <v xml:space="preserve"> </v>
      </c>
      <c r="L888" s="383" t="s">
        <v>10</v>
      </c>
      <c r="M888" s="305">
        <v>0</v>
      </c>
      <c r="N888" s="305"/>
      <c r="O888" s="447" t="e">
        <f>O967</f>
        <v>#DIV/0!</v>
      </c>
      <c r="P888" s="383" t="s">
        <v>144</v>
      </c>
      <c r="Q888" s="305" t="e">
        <v>#DIV/0!</v>
      </c>
      <c r="R888" s="305"/>
      <c r="S888" s="447" t="e">
        <f>S967</f>
        <v>#DIV/0!</v>
      </c>
      <c r="T888" s="383" t="s">
        <v>144</v>
      </c>
      <c r="U888" s="305" t="e">
        <v>#DIV/0!</v>
      </c>
      <c r="V888" s="285"/>
      <c r="W888" s="286"/>
      <c r="X888" s="286"/>
      <c r="Y888" s="286"/>
      <c r="Z888" s="285"/>
      <c r="AA888" s="285"/>
      <c r="AB888" s="285"/>
      <c r="AC888" s="285"/>
      <c r="AD888" s="285"/>
      <c r="AE888" s="285"/>
      <c r="AF888" s="285"/>
      <c r="AG888" s="285"/>
      <c r="AH888" s="285"/>
      <c r="AI888" s="285"/>
      <c r="AJ888" s="285"/>
      <c r="AK888" s="285"/>
      <c r="AL888" s="285"/>
      <c r="AM888" s="285"/>
      <c r="AN888" s="285"/>
      <c r="AO888" s="285"/>
      <c r="AP888" s="285"/>
    </row>
    <row r="889" spans="1:44" hidden="1">
      <c r="A889" s="369" t="s">
        <v>179</v>
      </c>
      <c r="B889" s="337"/>
      <c r="C889" s="368">
        <v>0</v>
      </c>
      <c r="D889" s="400">
        <v>0.56000000000000005</v>
      </c>
      <c r="E889" s="383"/>
      <c r="F889" s="305">
        <v>0</v>
      </c>
      <c r="G889" s="400">
        <v>0.56999999999999995</v>
      </c>
      <c r="H889" s="383"/>
      <c r="I889" s="305">
        <v>0</v>
      </c>
      <c r="J889" s="305"/>
      <c r="K889" s="400" t="str">
        <f>K968</f>
        <v xml:space="preserve"> </v>
      </c>
      <c r="L889" s="383"/>
      <c r="M889" s="305">
        <v>0</v>
      </c>
      <c r="N889" s="305"/>
      <c r="O889" s="400" t="e">
        <f>O968</f>
        <v>#DIV/0!</v>
      </c>
      <c r="P889" s="383"/>
      <c r="Q889" s="305" t="e">
        <v>#DIV/0!</v>
      </c>
      <c r="R889" s="305"/>
      <c r="S889" s="400" t="e">
        <f>S968</f>
        <v>#DIV/0!</v>
      </c>
      <c r="T889" s="383"/>
      <c r="U889" s="305" t="e">
        <v>#DIV/0!</v>
      </c>
      <c r="V889" s="335"/>
      <c r="W889" s="286"/>
      <c r="X889" s="286"/>
      <c r="Y889" s="286"/>
      <c r="Z889" s="285"/>
      <c r="AA889" s="285"/>
      <c r="AB889" s="285"/>
      <c r="AC889" s="285"/>
      <c r="AD889" s="285"/>
      <c r="AE889" s="285"/>
      <c r="AF889" s="285"/>
      <c r="AG889" s="285"/>
      <c r="AH889" s="285"/>
      <c r="AI889" s="285"/>
      <c r="AJ889" s="285"/>
      <c r="AK889" s="285"/>
      <c r="AL889" s="285"/>
      <c r="AM889" s="285"/>
      <c r="AN889" s="285"/>
      <c r="AO889" s="285"/>
      <c r="AP889" s="285"/>
    </row>
    <row r="890" spans="1:44" hidden="1">
      <c r="A890" s="325" t="s">
        <v>212</v>
      </c>
      <c r="B890" s="337"/>
      <c r="C890" s="368">
        <v>0</v>
      </c>
      <c r="D890" s="448">
        <v>5.9999999999999995E-4</v>
      </c>
      <c r="E890" s="383"/>
      <c r="F890" s="305">
        <v>0</v>
      </c>
      <c r="G890" s="448">
        <v>5.9999999999999995E-4</v>
      </c>
      <c r="H890" s="383"/>
      <c r="I890" s="305">
        <v>0</v>
      </c>
      <c r="J890" s="305"/>
      <c r="K890" s="448">
        <v>0</v>
      </c>
      <c r="L890" s="383"/>
      <c r="M890" s="305">
        <v>0</v>
      </c>
      <c r="N890" s="305"/>
      <c r="O890" s="448" t="e">
        <f>O889/G889*G890</f>
        <v>#DIV/0!</v>
      </c>
      <c r="P890" s="383"/>
      <c r="Q890" s="305">
        <v>0</v>
      </c>
      <c r="R890" s="305"/>
      <c r="S890" s="448" t="e">
        <f>S889/G889*G890</f>
        <v>#DIV/0!</v>
      </c>
      <c r="T890" s="383"/>
      <c r="U890" s="305">
        <v>0</v>
      </c>
      <c r="V890" s="335"/>
      <c r="W890" s="286"/>
      <c r="X890" s="286"/>
      <c r="Y890" s="286"/>
      <c r="Z890" s="285"/>
      <c r="AA890" s="285"/>
      <c r="AB890" s="285"/>
      <c r="AC890" s="285"/>
      <c r="AD890" s="285"/>
      <c r="AE890" s="285"/>
      <c r="AF890" s="285"/>
      <c r="AG890" s="285"/>
      <c r="AH890" s="285"/>
      <c r="AI890" s="285"/>
      <c r="AJ890" s="285"/>
      <c r="AK890" s="285"/>
      <c r="AL890" s="285"/>
      <c r="AM890" s="285"/>
      <c r="AN890" s="285"/>
      <c r="AO890" s="285"/>
      <c r="AP890" s="285"/>
    </row>
    <row r="891" spans="1:44" hidden="1">
      <c r="A891" s="325" t="s">
        <v>219</v>
      </c>
      <c r="B891" s="337"/>
      <c r="C891" s="368">
        <v>4985</v>
      </c>
      <c r="D891" s="382">
        <v>3.9849999999999999</v>
      </c>
      <c r="E891" s="383"/>
      <c r="F891" s="383">
        <v>19865</v>
      </c>
      <c r="G891" s="382">
        <v>4.08</v>
      </c>
      <c r="H891" s="383"/>
      <c r="I891" s="383">
        <v>20339</v>
      </c>
      <c r="J891" s="383"/>
      <c r="K891" s="382" t="e">
        <f>ROUND(K886/2,3)</f>
        <v>#DIV/0!</v>
      </c>
      <c r="L891" s="383"/>
      <c r="M891" s="305" t="e">
        <v>#DIV/0!</v>
      </c>
      <c r="N891" s="383"/>
      <c r="O891" s="382" t="e">
        <f>ROUND(O886/2,3)</f>
        <v>#DIV/0!</v>
      </c>
      <c r="P891" s="383"/>
      <c r="Q891" s="305" t="e">
        <v>#DIV/0!</v>
      </c>
      <c r="R891" s="383"/>
      <c r="S891" s="382" t="e">
        <f>ROUND(S886/2,3)</f>
        <v>#DIV/0!</v>
      </c>
      <c r="T891" s="383"/>
      <c r="U891" s="305" t="e">
        <v>#DIV/0!</v>
      </c>
      <c r="V891" s="285"/>
      <c r="W891" s="286"/>
      <c r="X891" s="286"/>
      <c r="Y891" s="286"/>
      <c r="Z891" s="285"/>
      <c r="AA891" s="285"/>
      <c r="AB891" s="285"/>
      <c r="AC891" s="285"/>
      <c r="AD891" s="285"/>
      <c r="AE891" s="285"/>
      <c r="AF891" s="285"/>
      <c r="AG891" s="285"/>
      <c r="AH891" s="285"/>
      <c r="AI891" s="285"/>
      <c r="AJ891" s="285"/>
      <c r="AK891" s="285"/>
      <c r="AL891" s="285"/>
      <c r="AM891" s="285"/>
      <c r="AN891" s="285"/>
      <c r="AO891" s="285"/>
      <c r="AP891" s="285"/>
    </row>
    <row r="892" spans="1:44" hidden="1">
      <c r="A892" s="325" t="s">
        <v>220</v>
      </c>
      <c r="B892" s="337"/>
      <c r="C892" s="368">
        <v>100</v>
      </c>
      <c r="D892" s="382">
        <v>31.88</v>
      </c>
      <c r="E892" s="383"/>
      <c r="F892" s="383">
        <v>3188</v>
      </c>
      <c r="G892" s="382">
        <v>32.64</v>
      </c>
      <c r="H892" s="383"/>
      <c r="I892" s="383">
        <v>3264</v>
      </c>
      <c r="J892" s="383"/>
      <c r="K892" s="382" t="e">
        <f>K886*4</f>
        <v>#DIV/0!</v>
      </c>
      <c r="L892" s="383"/>
      <c r="M892" s="305" t="e">
        <v>#DIV/0!</v>
      </c>
      <c r="N892" s="383"/>
      <c r="O892" s="382" t="e">
        <f>O886*4</f>
        <v>#DIV/0!</v>
      </c>
      <c r="P892" s="383"/>
      <c r="Q892" s="305" t="e">
        <v>#DIV/0!</v>
      </c>
      <c r="R892" s="383"/>
      <c r="S892" s="382" t="e">
        <f>S886*4</f>
        <v>#DIV/0!</v>
      </c>
      <c r="T892" s="383"/>
      <c r="U892" s="305" t="e">
        <v>#DIV/0!</v>
      </c>
      <c r="V892" s="285"/>
      <c r="W892" s="286"/>
      <c r="X892" s="286"/>
      <c r="Y892" s="286"/>
      <c r="Z892" s="285"/>
      <c r="AA892" s="285"/>
      <c r="AB892" s="285"/>
      <c r="AC892" s="285"/>
      <c r="AD892" s="285"/>
      <c r="AE892" s="285"/>
      <c r="AF892" s="285"/>
      <c r="AG892" s="285"/>
      <c r="AH892" s="285"/>
      <c r="AI892" s="285"/>
      <c r="AJ892" s="285"/>
      <c r="AK892" s="285"/>
      <c r="AL892" s="285"/>
      <c r="AM892" s="285"/>
      <c r="AN892" s="285"/>
      <c r="AO892" s="285"/>
      <c r="AP892" s="285"/>
    </row>
    <row r="893" spans="1:44" hidden="1">
      <c r="A893" s="287" t="s">
        <v>221</v>
      </c>
      <c r="B893" s="354"/>
      <c r="C893" s="368">
        <v>175</v>
      </c>
      <c r="D893" s="449">
        <v>18.963999999999999</v>
      </c>
      <c r="E893" s="383" t="s">
        <v>144</v>
      </c>
      <c r="F893" s="383">
        <v>33</v>
      </c>
      <c r="G893" s="449">
        <v>19.408000000000001</v>
      </c>
      <c r="H893" s="383" t="s">
        <v>144</v>
      </c>
      <c r="I893" s="383">
        <v>34</v>
      </c>
      <c r="J893" s="383"/>
      <c r="K893" s="449" t="s">
        <v>10</v>
      </c>
      <c r="L893" s="383" t="s">
        <v>10</v>
      </c>
      <c r="M893" s="305">
        <v>0</v>
      </c>
      <c r="N893" s="383"/>
      <c r="O893" s="449" t="e">
        <f>(O888+O894)*4</f>
        <v>#DIV/0!</v>
      </c>
      <c r="P893" s="383" t="s">
        <v>144</v>
      </c>
      <c r="Q893" s="305" t="e">
        <v>#DIV/0!</v>
      </c>
      <c r="R893" s="383"/>
      <c r="S893" s="449" t="e">
        <f>(S888+S894)*4</f>
        <v>#DIV/0!</v>
      </c>
      <c r="T893" s="383" t="s">
        <v>144</v>
      </c>
      <c r="U893" s="305" t="e">
        <v>#DIV/0!</v>
      </c>
      <c r="V893" s="285"/>
      <c r="W893" s="286"/>
      <c r="X893" s="286"/>
      <c r="Y893" s="286"/>
      <c r="Z893" s="285"/>
      <c r="AA893" s="285"/>
      <c r="AB893" s="285"/>
      <c r="AC893" s="285"/>
      <c r="AD893" s="285"/>
      <c r="AE893" s="285"/>
      <c r="AF893" s="285"/>
      <c r="AG893" s="285"/>
      <c r="AH893" s="285"/>
      <c r="AI893" s="285"/>
      <c r="AJ893" s="285"/>
      <c r="AK893" s="285"/>
      <c r="AL893" s="285"/>
      <c r="AM893" s="285"/>
      <c r="AN893" s="285"/>
      <c r="AO893" s="285"/>
      <c r="AP893" s="285"/>
    </row>
    <row r="894" spans="1:44" s="120" customFormat="1" hidden="1">
      <c r="A894" s="119" t="s">
        <v>251</v>
      </c>
      <c r="C894" s="121">
        <v>2245825</v>
      </c>
      <c r="D894" s="118">
        <v>0</v>
      </c>
      <c r="E894" s="122"/>
      <c r="F894" s="123"/>
      <c r="G894" s="211">
        <v>0</v>
      </c>
      <c r="H894" s="408" t="s">
        <v>144</v>
      </c>
      <c r="I894" s="123">
        <v>0</v>
      </c>
      <c r="J894" s="123"/>
      <c r="K894" s="211" t="str">
        <f>K949</f>
        <v xml:space="preserve"> </v>
      </c>
      <c r="L894" s="408" t="s">
        <v>10</v>
      </c>
      <c r="M894" s="305">
        <v>0</v>
      </c>
      <c r="N894" s="123"/>
      <c r="O894" s="211" t="str">
        <f>O949</f>
        <v xml:space="preserve"> </v>
      </c>
      <c r="P894" s="408" t="s">
        <v>10</v>
      </c>
      <c r="Q894" s="305">
        <v>0</v>
      </c>
      <c r="R894" s="123"/>
      <c r="S894" s="211">
        <f>S949</f>
        <v>0</v>
      </c>
      <c r="T894" s="408" t="s">
        <v>144</v>
      </c>
      <c r="U894" s="305">
        <v>0</v>
      </c>
      <c r="V894" s="122"/>
      <c r="W894" s="311"/>
      <c r="X894" s="122"/>
      <c r="Y894" s="122"/>
      <c r="Z894" s="317"/>
      <c r="AA894" s="318"/>
      <c r="AF894" s="122"/>
      <c r="AG894" s="122"/>
      <c r="AH894" s="122"/>
      <c r="AI894" s="122"/>
      <c r="AJ894" s="122"/>
      <c r="AK894" s="122"/>
      <c r="AL894" s="122"/>
      <c r="AM894" s="122"/>
      <c r="AN894" s="122"/>
      <c r="AO894" s="122"/>
      <c r="AP894" s="122"/>
      <c r="AR894" s="124"/>
    </row>
    <row r="895" spans="1:44" hidden="1">
      <c r="A895" s="337" t="s">
        <v>157</v>
      </c>
      <c r="B895" s="337"/>
      <c r="C895" s="368">
        <v>2245825</v>
      </c>
      <c r="D895" s="375"/>
      <c r="E895" s="337"/>
      <c r="F895" s="305">
        <v>324807</v>
      </c>
      <c r="G895" s="375"/>
      <c r="H895" s="337"/>
      <c r="I895" s="305">
        <v>332550</v>
      </c>
      <c r="J895" s="305"/>
      <c r="K895" s="375"/>
      <c r="L895" s="337"/>
      <c r="M895" s="305" t="e">
        <f>SUM(M881:M894)</f>
        <v>#DIV/0!</v>
      </c>
      <c r="N895" s="305"/>
      <c r="O895" s="375"/>
      <c r="P895" s="337"/>
      <c r="Q895" s="305" t="e">
        <f>SUM(Q881:Q894)</f>
        <v>#DIV/0!</v>
      </c>
      <c r="R895" s="305"/>
      <c r="S895" s="375"/>
      <c r="T895" s="337"/>
      <c r="U895" s="305" t="e">
        <f>SUM(U881:U894)</f>
        <v>#DIV/0!</v>
      </c>
      <c r="V895" s="285"/>
      <c r="W895" s="286"/>
      <c r="X895" s="286"/>
      <c r="Y895" s="286"/>
      <c r="Z895" s="285"/>
      <c r="AA895" s="285"/>
      <c r="AB895" s="285"/>
      <c r="AC895" s="285"/>
      <c r="AD895" s="285"/>
      <c r="AE895" s="285"/>
      <c r="AF895" s="285"/>
      <c r="AG895" s="285"/>
      <c r="AH895" s="285"/>
      <c r="AI895" s="285"/>
      <c r="AJ895" s="285"/>
      <c r="AK895" s="285"/>
      <c r="AL895" s="285"/>
      <c r="AM895" s="285"/>
      <c r="AN895" s="285"/>
      <c r="AO895" s="285"/>
      <c r="AP895" s="285"/>
    </row>
    <row r="896" spans="1:44" hidden="1">
      <c r="A896" s="337" t="s">
        <v>128</v>
      </c>
      <c r="B896" s="337"/>
      <c r="C896" s="368">
        <v>6982.7291342675553</v>
      </c>
      <c r="D896" s="325"/>
      <c r="E896" s="325"/>
      <c r="F896" s="391">
        <v>1009.9054190115011</v>
      </c>
      <c r="G896" s="325"/>
      <c r="H896" s="325"/>
      <c r="I896" s="391">
        <v>1009.9054190115011</v>
      </c>
      <c r="J896" s="370"/>
      <c r="K896" s="325"/>
      <c r="L896" s="325"/>
      <c r="M896" s="450" t="e">
        <f>$I$896*V954/(V954+$W$954+$X$954)</f>
        <v>#DIV/0!</v>
      </c>
      <c r="N896" s="324"/>
      <c r="O896" s="325"/>
      <c r="P896" s="325"/>
      <c r="Q896" s="450" t="e">
        <f>$I$896*W954/(V954+$W$954+$X$954)</f>
        <v>#DIV/0!</v>
      </c>
      <c r="R896" s="324"/>
      <c r="S896" s="325"/>
      <c r="T896" s="325"/>
      <c r="U896" s="450" t="e">
        <f>$I$896*X954/($V$954+$W$954+$X$954)</f>
        <v>#DIV/0!</v>
      </c>
      <c r="V896" s="285"/>
      <c r="W896" s="286"/>
      <c r="X896" s="286"/>
      <c r="Y896" s="286"/>
      <c r="Z896" s="285"/>
      <c r="AA896" s="285"/>
      <c r="AB896" s="285"/>
      <c r="AC896" s="285"/>
      <c r="AD896" s="285"/>
      <c r="AE896" s="285"/>
      <c r="AF896" s="285"/>
      <c r="AG896" s="285"/>
      <c r="AH896" s="285"/>
      <c r="AI896" s="285"/>
      <c r="AJ896" s="285"/>
      <c r="AK896" s="285"/>
      <c r="AL896" s="285"/>
      <c r="AM896" s="285"/>
      <c r="AN896" s="285"/>
      <c r="AO896" s="285"/>
      <c r="AP896" s="285"/>
    </row>
    <row r="897" spans="1:45" ht="16.5" hidden="1" thickBot="1">
      <c r="A897" s="337" t="s">
        <v>158</v>
      </c>
      <c r="B897" s="337"/>
      <c r="C897" s="451">
        <v>2252807.7291342677</v>
      </c>
      <c r="D897" s="399"/>
      <c r="E897" s="393"/>
      <c r="F897" s="394">
        <v>325816.90541901148</v>
      </c>
      <c r="G897" s="399"/>
      <c r="H897" s="393"/>
      <c r="I897" s="394">
        <v>333559.90541901148</v>
      </c>
      <c r="J897" s="394"/>
      <c r="K897" s="399"/>
      <c r="L897" s="393"/>
      <c r="M897" s="394" t="e">
        <f>M895+M896</f>
        <v>#DIV/0!</v>
      </c>
      <c r="N897" s="394"/>
      <c r="O897" s="399"/>
      <c r="P897" s="393"/>
      <c r="Q897" s="394" t="e">
        <f>Q895+Q896</f>
        <v>#DIV/0!</v>
      </c>
      <c r="R897" s="394"/>
      <c r="S897" s="399"/>
      <c r="T897" s="393"/>
      <c r="U897" s="394" t="e">
        <f>U895+U896</f>
        <v>#DIV/0!</v>
      </c>
      <c r="V897" s="285"/>
      <c r="W897" s="319"/>
      <c r="X897" s="330"/>
      <c r="Y897" s="331"/>
      <c r="Z897" s="285"/>
      <c r="AA897" s="285"/>
      <c r="AB897" s="285"/>
      <c r="AC897" s="285"/>
      <c r="AD897" s="285"/>
      <c r="AE897" s="285"/>
      <c r="AF897" s="285"/>
      <c r="AG897" s="285"/>
      <c r="AH897" s="285"/>
      <c r="AI897" s="285"/>
      <c r="AJ897" s="285"/>
      <c r="AK897" s="285"/>
      <c r="AL897" s="285"/>
      <c r="AM897" s="285"/>
      <c r="AN897" s="285"/>
      <c r="AO897" s="285"/>
      <c r="AP897" s="285"/>
    </row>
    <row r="898" spans="1:45" hidden="1">
      <c r="A898" s="337"/>
      <c r="B898" s="337"/>
      <c r="C898" s="345"/>
      <c r="D898" s="386"/>
      <c r="E898" s="337"/>
      <c r="F898" s="305"/>
      <c r="G898" s="386"/>
      <c r="H898" s="337"/>
      <c r="I898" s="400"/>
      <c r="J898" s="400"/>
      <c r="K898" s="386"/>
      <c r="L898" s="337"/>
      <c r="M898" s="400"/>
      <c r="N898" s="400"/>
      <c r="O898" s="386"/>
      <c r="P898" s="337"/>
      <c r="Q898" s="400"/>
      <c r="R898" s="400"/>
      <c r="S898" s="386"/>
      <c r="T898" s="337"/>
      <c r="U898" s="400"/>
      <c r="V898" s="285"/>
      <c r="W898" s="319"/>
      <c r="X898" s="332"/>
      <c r="Y898" s="332"/>
      <c r="Z898" s="285"/>
      <c r="AA898" s="285"/>
      <c r="AB898" s="285"/>
      <c r="AC898" s="285"/>
      <c r="AD898" s="285"/>
      <c r="AE898" s="285"/>
      <c r="AF898" s="285"/>
      <c r="AG898" s="285"/>
      <c r="AH898" s="285"/>
      <c r="AI898" s="285"/>
      <c r="AJ898" s="285"/>
      <c r="AK898" s="285"/>
      <c r="AL898" s="285"/>
      <c r="AM898" s="285"/>
      <c r="AN898" s="285"/>
      <c r="AO898" s="285"/>
      <c r="AP898" s="285"/>
    </row>
    <row r="899" spans="1:45">
      <c r="A899" s="344" t="s">
        <v>270</v>
      </c>
      <c r="B899" s="337"/>
      <c r="C899" s="337"/>
      <c r="D899" s="305"/>
      <c r="E899" s="337"/>
      <c r="F899" s="337"/>
      <c r="G899" s="305"/>
      <c r="H899" s="337"/>
      <c r="I899" s="337"/>
      <c r="J899" s="337"/>
      <c r="K899" s="305"/>
      <c r="L899" s="337"/>
      <c r="M899" s="337"/>
      <c r="N899" s="337"/>
      <c r="O899" s="305"/>
      <c r="P899" s="337"/>
      <c r="Q899" s="337"/>
      <c r="R899" s="337"/>
      <c r="S899" s="305"/>
      <c r="T899" s="337"/>
      <c r="U899" s="337"/>
      <c r="V899" s="146" t="s">
        <v>271</v>
      </c>
      <c r="W899" s="147" t="s">
        <v>167</v>
      </c>
      <c r="X899" s="147" t="s">
        <v>137</v>
      </c>
      <c r="Y899" s="286"/>
      <c r="Z899" s="285"/>
      <c r="AA899" s="285"/>
      <c r="AB899" s="285"/>
      <c r="AC899" s="285"/>
      <c r="AD899" s="285"/>
      <c r="AE899" s="285"/>
      <c r="AF899" s="285"/>
      <c r="AG899" s="285"/>
      <c r="AH899" s="285"/>
      <c r="AI899" s="285"/>
      <c r="AJ899" s="285"/>
      <c r="AK899" s="285"/>
      <c r="AL899" s="285"/>
      <c r="AM899" s="285"/>
      <c r="AN899" s="285"/>
      <c r="AO899" s="285"/>
      <c r="AP899" s="285"/>
    </row>
    <row r="900" spans="1:45">
      <c r="A900" s="325" t="s">
        <v>272</v>
      </c>
      <c r="B900" s="337"/>
      <c r="C900" s="337"/>
      <c r="D900" s="305"/>
      <c r="E900" s="337"/>
      <c r="F900" s="337"/>
      <c r="G900" s="305"/>
      <c r="H900" s="337"/>
      <c r="I900" s="337"/>
      <c r="J900" s="337"/>
      <c r="K900" s="305"/>
      <c r="L900" s="337"/>
      <c r="M900" s="337"/>
      <c r="N900" s="337"/>
      <c r="O900" s="305"/>
      <c r="P900" s="337"/>
      <c r="Q900" s="337"/>
      <c r="R900" s="337"/>
      <c r="S900" s="305"/>
      <c r="T900" s="337"/>
      <c r="U900" s="337"/>
      <c r="V900" s="148" t="s">
        <v>139</v>
      </c>
      <c r="W900" s="194">
        <v>56440927.444099858</v>
      </c>
      <c r="X900" s="150">
        <v>57765381.444099858</v>
      </c>
      <c r="Y900" s="286"/>
      <c r="Z900" s="285"/>
      <c r="AA900" s="285"/>
      <c r="AB900" s="285"/>
      <c r="AC900" s="285"/>
      <c r="AD900" s="285"/>
      <c r="AE900" s="285"/>
      <c r="AF900" s="285"/>
      <c r="AG900" s="285"/>
      <c r="AH900" s="285"/>
      <c r="AI900" s="285"/>
      <c r="AJ900" s="285"/>
      <c r="AK900" s="285"/>
      <c r="AL900" s="285"/>
      <c r="AM900" s="285"/>
      <c r="AN900" s="285"/>
      <c r="AO900" s="285"/>
      <c r="AP900" s="285"/>
    </row>
    <row r="901" spans="1:45">
      <c r="A901" s="369"/>
      <c r="B901" s="337"/>
      <c r="C901" s="337"/>
      <c r="D901" s="305"/>
      <c r="E901" s="337"/>
      <c r="F901" s="337"/>
      <c r="G901" s="305"/>
      <c r="H901" s="337"/>
      <c r="I901" s="337"/>
      <c r="J901" s="337"/>
      <c r="K901" s="305"/>
      <c r="L901" s="337"/>
      <c r="M901" s="337"/>
      <c r="N901" s="337"/>
      <c r="O901" s="305"/>
      <c r="P901" s="337"/>
      <c r="Q901" s="337"/>
      <c r="R901" s="337"/>
      <c r="S901" s="305"/>
      <c r="T901" s="337"/>
      <c r="U901" s="337"/>
      <c r="V901" s="148" t="s">
        <v>140</v>
      </c>
      <c r="W901" s="152">
        <v>2479152</v>
      </c>
      <c r="X901" s="150">
        <v>2542816</v>
      </c>
      <c r="Y901" s="286"/>
      <c r="Z901" s="285"/>
      <c r="AA901" s="285"/>
      <c r="AB901" s="285"/>
      <c r="AC901" s="285"/>
      <c r="AD901" s="285"/>
      <c r="AE901" s="285"/>
      <c r="AF901" s="285"/>
      <c r="AG901" s="285"/>
      <c r="AH901" s="285"/>
      <c r="AI901" s="285"/>
      <c r="AJ901" s="285"/>
      <c r="AK901" s="285"/>
      <c r="AL901" s="285"/>
      <c r="AM901" s="285"/>
      <c r="AN901" s="285"/>
      <c r="AO901" s="285"/>
      <c r="AP901" s="285"/>
    </row>
    <row r="902" spans="1:45">
      <c r="A902" s="369" t="s">
        <v>173</v>
      </c>
      <c r="B902" s="337"/>
      <c r="C902" s="368"/>
      <c r="D902" s="305"/>
      <c r="E902" s="337"/>
      <c r="F902" s="337"/>
      <c r="G902" s="305"/>
      <c r="H902" s="337"/>
      <c r="I902" s="337"/>
      <c r="J902" s="337"/>
      <c r="K902" s="305"/>
      <c r="L902" s="337"/>
      <c r="M902" s="337"/>
      <c r="N902" s="337"/>
      <c r="O902" s="305"/>
      <c r="P902" s="337"/>
      <c r="Q902" s="337"/>
      <c r="R902" s="337"/>
      <c r="S902" s="305"/>
      <c r="T902" s="337"/>
      <c r="U902" s="337"/>
      <c r="V902" s="156" t="s">
        <v>142</v>
      </c>
      <c r="W902" s="157">
        <v>23844782.222474419</v>
      </c>
      <c r="X902" s="158">
        <v>23844782.222474419</v>
      </c>
      <c r="Y902" s="286"/>
      <c r="Z902" s="285"/>
      <c r="AA902" s="285"/>
      <c r="AB902" s="285"/>
      <c r="AC902" s="285"/>
      <c r="AD902" s="285"/>
      <c r="AE902" s="285"/>
      <c r="AF902" s="285"/>
      <c r="AG902" s="285"/>
      <c r="AH902" s="285"/>
      <c r="AI902" s="285"/>
      <c r="AJ902" s="285"/>
      <c r="AK902" s="285"/>
      <c r="AL902" s="285"/>
      <c r="AM902" s="285"/>
      <c r="AN902" s="285"/>
      <c r="AO902" s="285"/>
      <c r="AP902" s="285"/>
    </row>
    <row r="903" spans="1:45">
      <c r="A903" s="369" t="s">
        <v>266</v>
      </c>
      <c r="B903" s="337"/>
      <c r="C903" s="368">
        <v>781.84848484848533</v>
      </c>
      <c r="D903" s="386"/>
      <c r="E903" s="383"/>
      <c r="F903" s="305">
        <v>1107359</v>
      </c>
      <c r="G903" s="386"/>
      <c r="H903" s="383"/>
      <c r="I903" s="305">
        <v>1131987</v>
      </c>
      <c r="J903" s="305"/>
      <c r="K903" s="386"/>
      <c r="L903" s="383"/>
      <c r="M903" s="305">
        <f>M922+M1091</f>
        <v>1107359</v>
      </c>
      <c r="N903" s="305"/>
      <c r="O903" s="386"/>
      <c r="P903" s="383"/>
      <c r="Q903" s="305">
        <f>Q922+Q1091</f>
        <v>0</v>
      </c>
      <c r="R903" s="305"/>
      <c r="S903" s="386"/>
      <c r="T903" s="383"/>
      <c r="U903" s="305">
        <f>U922+U1091</f>
        <v>0</v>
      </c>
      <c r="V903" s="161" t="s">
        <v>52</v>
      </c>
      <c r="W903" s="162">
        <v>30116993.22162544</v>
      </c>
      <c r="X903" s="162">
        <v>31377783.22162544</v>
      </c>
      <c r="Y903" s="285"/>
      <c r="Z903" s="285"/>
      <c r="AG903" s="436"/>
      <c r="AH903" s="436"/>
      <c r="AN903" s="285"/>
      <c r="AO903" s="285"/>
      <c r="AP903" s="285"/>
      <c r="AQ903" s="285"/>
      <c r="AR903" s="285"/>
      <c r="AS903" s="285"/>
    </row>
    <row r="904" spans="1:45">
      <c r="A904" s="369" t="s">
        <v>267</v>
      </c>
      <c r="B904" s="337"/>
      <c r="C904" s="368">
        <v>12.033333333333299</v>
      </c>
      <c r="D904" s="386"/>
      <c r="E904" s="404"/>
      <c r="F904" s="305">
        <v>32237</v>
      </c>
      <c r="G904" s="386"/>
      <c r="H904" s="404"/>
      <c r="I904" s="305">
        <v>34283</v>
      </c>
      <c r="J904" s="305"/>
      <c r="K904" s="386"/>
      <c r="L904" s="404"/>
      <c r="M904" s="305">
        <f>M923+M1092</f>
        <v>32237</v>
      </c>
      <c r="N904" s="305"/>
      <c r="O904" s="386"/>
      <c r="P904" s="404"/>
      <c r="Q904" s="305">
        <f>Q923+Q1092</f>
        <v>0</v>
      </c>
      <c r="R904" s="305"/>
      <c r="S904" s="386"/>
      <c r="T904" s="404"/>
      <c r="U904" s="305">
        <f>U923+U1092</f>
        <v>0</v>
      </c>
      <c r="V904" s="285"/>
      <c r="W904" s="332"/>
      <c r="X904" s="285"/>
      <c r="Y904" s="285"/>
      <c r="Z904" s="452"/>
      <c r="AA904" s="165"/>
      <c r="AB904" s="165"/>
      <c r="AC904" s="165"/>
      <c r="AD904" s="165"/>
      <c r="AE904" s="165"/>
      <c r="AF904" s="163"/>
      <c r="AG904" s="436"/>
      <c r="AH904" s="436"/>
      <c r="AN904" s="285"/>
      <c r="AO904" s="285"/>
      <c r="AP904" s="285"/>
      <c r="AQ904" s="285"/>
      <c r="AR904" s="285"/>
      <c r="AS904" s="285"/>
    </row>
    <row r="905" spans="1:45">
      <c r="A905" s="369" t="s">
        <v>174</v>
      </c>
      <c r="B905" s="337"/>
      <c r="C905" s="368">
        <v>793.88181818181874</v>
      </c>
      <c r="D905" s="386"/>
      <c r="E905" s="383"/>
      <c r="F905" s="305"/>
      <c r="G905" s="386"/>
      <c r="H905" s="383"/>
      <c r="I905" s="305"/>
      <c r="J905" s="305"/>
      <c r="K905" s="386"/>
      <c r="L905" s="383"/>
      <c r="M905" s="305"/>
      <c r="N905" s="305"/>
      <c r="O905" s="386"/>
      <c r="P905" s="383"/>
      <c r="Q905" s="305"/>
      <c r="R905" s="305"/>
      <c r="S905" s="386"/>
      <c r="T905" s="383"/>
      <c r="U905" s="305"/>
      <c r="V905" s="285"/>
      <c r="W905" s="338"/>
      <c r="X905" s="285"/>
      <c r="Y905" s="285"/>
      <c r="Z905" s="452"/>
      <c r="AA905" s="165"/>
      <c r="AB905" s="165"/>
      <c r="AC905" s="165"/>
      <c r="AD905" s="165"/>
      <c r="AE905" s="165"/>
      <c r="AF905" s="163"/>
      <c r="AN905" s="285"/>
      <c r="AO905" s="285"/>
      <c r="AP905" s="285"/>
      <c r="AQ905" s="285"/>
      <c r="AR905" s="285"/>
      <c r="AS905" s="285"/>
    </row>
    <row r="906" spans="1:45">
      <c r="A906" s="369" t="s">
        <v>268</v>
      </c>
      <c r="B906" s="337"/>
      <c r="C906" s="368">
        <v>1152406.7586206889</v>
      </c>
      <c r="D906" s="386"/>
      <c r="E906" s="383"/>
      <c r="F906" s="305">
        <v>1163685</v>
      </c>
      <c r="G906" s="386"/>
      <c r="H906" s="383"/>
      <c r="I906" s="305">
        <v>1193640</v>
      </c>
      <c r="J906" s="305"/>
      <c r="K906" s="386"/>
      <c r="L906" s="383"/>
      <c r="M906" s="305">
        <f>M925+M1094</f>
        <v>1163685</v>
      </c>
      <c r="N906" s="305"/>
      <c r="O906" s="386"/>
      <c r="P906" s="383"/>
      <c r="Q906" s="305">
        <f>Q925+Q1094</f>
        <v>0</v>
      </c>
      <c r="R906" s="305"/>
      <c r="S906" s="386"/>
      <c r="T906" s="383"/>
      <c r="U906" s="305">
        <f>U925+U1094</f>
        <v>0</v>
      </c>
      <c r="V906" s="285"/>
      <c r="W906" s="332"/>
      <c r="X906" s="285"/>
      <c r="Y906" s="285"/>
      <c r="Z906" s="452"/>
      <c r="AA906" s="165"/>
      <c r="AB906" s="165"/>
      <c r="AC906" s="165"/>
      <c r="AD906" s="165"/>
      <c r="AE906" s="165"/>
      <c r="AF906" s="163"/>
      <c r="AN906" s="285"/>
      <c r="AO906" s="285"/>
      <c r="AP906" s="285"/>
      <c r="AQ906" s="285"/>
      <c r="AR906" s="285"/>
      <c r="AS906" s="285"/>
    </row>
    <row r="907" spans="1:45">
      <c r="A907" s="369" t="s">
        <v>269</v>
      </c>
      <c r="B907" s="337"/>
      <c r="C907" s="368">
        <v>703485</v>
      </c>
      <c r="D907" s="386"/>
      <c r="E907" s="383"/>
      <c r="F907" s="305">
        <v>175871</v>
      </c>
      <c r="G907" s="386"/>
      <c r="H907" s="383"/>
      <c r="I907" s="305">
        <v>182906</v>
      </c>
      <c r="J907" s="305"/>
      <c r="K907" s="386"/>
      <c r="L907" s="383"/>
      <c r="M907" s="305">
        <f>M926+M1095</f>
        <v>175871</v>
      </c>
      <c r="N907" s="305"/>
      <c r="O907" s="386"/>
      <c r="P907" s="383"/>
      <c r="Q907" s="305">
        <f>Q926+Q1095</f>
        <v>0</v>
      </c>
      <c r="R907" s="305"/>
      <c r="S907" s="386"/>
      <c r="T907" s="383"/>
      <c r="U907" s="305">
        <f>U926+U1095</f>
        <v>0</v>
      </c>
      <c r="V907" s="285"/>
      <c r="W907" s="332"/>
      <c r="X907" s="285"/>
      <c r="Y907" s="285"/>
      <c r="Z907" s="452"/>
      <c r="AA907" s="165"/>
      <c r="AB907" s="165"/>
      <c r="AC907" s="165"/>
      <c r="AD907" s="165"/>
      <c r="AE907" s="165"/>
      <c r="AF907" s="163"/>
      <c r="AN907" s="285"/>
      <c r="AO907" s="285"/>
      <c r="AP907" s="285"/>
      <c r="AQ907" s="285"/>
      <c r="AR907" s="285"/>
      <c r="AS907" s="285"/>
    </row>
    <row r="908" spans="1:45">
      <c r="A908" s="325" t="s">
        <v>188</v>
      </c>
      <c r="B908" s="337"/>
      <c r="C908" s="368">
        <v>1624150.3448275861</v>
      </c>
      <c r="D908" s="386"/>
      <c r="E908" s="383"/>
      <c r="F908" s="305">
        <v>12753358</v>
      </c>
      <c r="G908" s="386"/>
      <c r="H908" s="383"/>
      <c r="I908" s="305">
        <v>13055100</v>
      </c>
      <c r="J908" s="305"/>
      <c r="K908" s="386"/>
      <c r="L908" s="383"/>
      <c r="M908" s="305" t="e">
        <f>M927+M1096</f>
        <v>#DIV/0!</v>
      </c>
      <c r="N908" s="305"/>
      <c r="O908" s="386"/>
      <c r="P908" s="383"/>
      <c r="Q908" s="305" t="e">
        <f>Q927+Q1096</f>
        <v>#DIV/0!</v>
      </c>
      <c r="R908" s="305"/>
      <c r="S908" s="386"/>
      <c r="T908" s="383"/>
      <c r="U908" s="305" t="e">
        <f>U927+U1096</f>
        <v>#DIV/0!</v>
      </c>
      <c r="V908" s="285"/>
      <c r="W908" s="332"/>
      <c r="X908" s="285"/>
      <c r="Y908" s="285"/>
      <c r="Z908" s="452"/>
      <c r="AA908" s="165"/>
      <c r="AB908" s="165"/>
      <c r="AC908" s="165"/>
      <c r="AD908" s="165"/>
      <c r="AE908" s="165"/>
      <c r="AF908" s="163"/>
      <c r="AN908" s="285"/>
      <c r="AO908" s="285"/>
      <c r="AP908" s="285"/>
      <c r="AQ908" s="285"/>
      <c r="AR908" s="285"/>
      <c r="AS908" s="285"/>
    </row>
    <row r="909" spans="1:45">
      <c r="A909" s="369" t="s">
        <v>210</v>
      </c>
      <c r="B909" s="337"/>
      <c r="C909" s="368"/>
      <c r="D909" s="386"/>
      <c r="E909" s="383"/>
      <c r="F909" s="305"/>
      <c r="G909" s="386"/>
      <c r="H909" s="383"/>
      <c r="I909" s="305"/>
      <c r="J909" s="305"/>
      <c r="K909" s="386"/>
      <c r="L909" s="383"/>
      <c r="M909" s="305"/>
      <c r="N909" s="305"/>
      <c r="O909" s="386"/>
      <c r="P909" s="383"/>
      <c r="Q909" s="305"/>
      <c r="R909" s="305"/>
      <c r="S909" s="386"/>
      <c r="T909" s="383"/>
      <c r="U909" s="305"/>
      <c r="V909" s="285"/>
      <c r="W909" s="338"/>
      <c r="X909" s="286"/>
      <c r="Y909" s="286"/>
      <c r="Z909" s="285"/>
      <c r="AI909" s="285"/>
      <c r="AJ909" s="285"/>
      <c r="AK909" s="285"/>
      <c r="AL909" s="285"/>
      <c r="AM909" s="285"/>
      <c r="AN909" s="285"/>
      <c r="AO909" s="285"/>
      <c r="AP909" s="285"/>
    </row>
    <row r="910" spans="1:45">
      <c r="A910" s="369" t="s">
        <v>250</v>
      </c>
      <c r="B910" s="337"/>
      <c r="C910" s="368">
        <v>869720303.16002488</v>
      </c>
      <c r="D910" s="453"/>
      <c r="E910" s="383"/>
      <c r="F910" s="305">
        <v>40771202</v>
      </c>
      <c r="G910" s="454"/>
      <c r="H910" s="383"/>
      <c r="I910" s="305">
        <v>41726660</v>
      </c>
      <c r="J910" s="305"/>
      <c r="K910" s="454"/>
      <c r="L910" s="383"/>
      <c r="M910" s="305">
        <f>M929+M1098</f>
        <v>0</v>
      </c>
      <c r="N910" s="305"/>
      <c r="O910" s="454"/>
      <c r="P910" s="383"/>
      <c r="Q910" s="305" t="e">
        <f>Q929+Q1098</f>
        <v>#DIV/0!</v>
      </c>
      <c r="R910" s="305"/>
      <c r="S910" s="454"/>
      <c r="T910" s="383"/>
      <c r="U910" s="305" t="e">
        <f>U929+U1098</f>
        <v>#DIV/0!</v>
      </c>
      <c r="V910" s="285"/>
      <c r="W910" s="332"/>
      <c r="X910" s="286"/>
      <c r="Y910" s="286"/>
      <c r="Z910" s="285"/>
      <c r="AI910" s="285"/>
      <c r="AJ910" s="285"/>
      <c r="AK910" s="285"/>
      <c r="AL910" s="285"/>
      <c r="AM910" s="285"/>
      <c r="AN910" s="285"/>
      <c r="AO910" s="285"/>
      <c r="AP910" s="285"/>
    </row>
    <row r="911" spans="1:45">
      <c r="A911" s="369" t="s">
        <v>179</v>
      </c>
      <c r="B911" s="337"/>
      <c r="C911" s="368">
        <v>359083.13939393929</v>
      </c>
      <c r="D911" s="386"/>
      <c r="E911" s="383"/>
      <c r="F911" s="305">
        <v>197256</v>
      </c>
      <c r="G911" s="386"/>
      <c r="H911" s="383"/>
      <c r="I911" s="305">
        <v>200846</v>
      </c>
      <c r="J911" s="305"/>
      <c r="K911" s="386"/>
      <c r="L911" s="383"/>
      <c r="M911" s="305">
        <f>M930+M1099</f>
        <v>0</v>
      </c>
      <c r="N911" s="305"/>
      <c r="O911" s="386"/>
      <c r="P911" s="383"/>
      <c r="Q911" s="305" t="e">
        <f>Q930+Q1099</f>
        <v>#DIV/0!</v>
      </c>
      <c r="R911" s="305"/>
      <c r="S911" s="386"/>
      <c r="T911" s="383"/>
      <c r="U911" s="305" t="e">
        <f>U930+U1099</f>
        <v>#DIV/0!</v>
      </c>
      <c r="V911" s="338"/>
      <c r="W911" s="332"/>
      <c r="X911" s="286"/>
      <c r="Y911" s="286"/>
      <c r="Z911" s="285"/>
      <c r="AI911" s="285"/>
      <c r="AJ911" s="285"/>
      <c r="AK911" s="285"/>
      <c r="AL911" s="285"/>
      <c r="AM911" s="285"/>
      <c r="AN911" s="285"/>
      <c r="AO911" s="285"/>
      <c r="AP911" s="285"/>
    </row>
    <row r="912" spans="1:45" s="120" customFormat="1" hidden="1">
      <c r="A912" s="119" t="s">
        <v>251</v>
      </c>
      <c r="C912" s="210">
        <v>411242303.16002488</v>
      </c>
      <c r="D912" s="118"/>
      <c r="E912" s="122"/>
      <c r="F912" s="123"/>
      <c r="G912" s="112"/>
      <c r="H912" s="122"/>
      <c r="I912" s="123">
        <v>29970919</v>
      </c>
      <c r="J912" s="123"/>
      <c r="K912" s="112"/>
      <c r="L912" s="122"/>
      <c r="M912" s="123" t="e">
        <f>M932+M1115</f>
        <v>#DIV/0!</v>
      </c>
      <c r="N912" s="123"/>
      <c r="O912" s="112"/>
      <c r="P912" s="122"/>
      <c r="Q912" s="123" t="e">
        <f>Q932+Q1115</f>
        <v>#DIV/0!</v>
      </c>
      <c r="R912" s="123"/>
      <c r="S912" s="112"/>
      <c r="T912" s="122"/>
      <c r="U912" s="123" t="e">
        <f>U932+U1115</f>
        <v>#DIV/0!</v>
      </c>
      <c r="V912" s="122"/>
      <c r="W912" s="311"/>
      <c r="X912" s="122"/>
      <c r="Y912" s="122"/>
      <c r="Z912" s="317"/>
      <c r="AA912" s="318"/>
      <c r="AF912" s="122"/>
      <c r="AG912" s="122"/>
      <c r="AH912" s="122"/>
      <c r="AI912" s="122"/>
      <c r="AJ912" s="122"/>
      <c r="AK912" s="122"/>
      <c r="AL912" s="122"/>
      <c r="AM912" s="122"/>
      <c r="AN912" s="122"/>
      <c r="AO912" s="122"/>
      <c r="AP912" s="122"/>
      <c r="AR912" s="124"/>
    </row>
    <row r="913" spans="1:44">
      <c r="A913" s="337" t="s">
        <v>157</v>
      </c>
      <c r="B913" s="337"/>
      <c r="C913" s="368">
        <v>869720303.16002488</v>
      </c>
      <c r="D913" s="404"/>
      <c r="E913" s="337"/>
      <c r="F913" s="305">
        <v>56200968</v>
      </c>
      <c r="G913" s="305"/>
      <c r="H913" s="337"/>
      <c r="I913" s="305">
        <v>57525422</v>
      </c>
      <c r="J913" s="305"/>
      <c r="K913" s="305"/>
      <c r="L913" s="337"/>
      <c r="M913" s="305" t="e">
        <f>M932+M1102</f>
        <v>#DIV/0!</v>
      </c>
      <c r="N913" s="305"/>
      <c r="O913" s="305"/>
      <c r="P913" s="337"/>
      <c r="Q913" s="305" t="e">
        <f>Q932+Q1102</f>
        <v>#DIV/0!</v>
      </c>
      <c r="R913" s="305"/>
      <c r="S913" s="305"/>
      <c r="T913" s="337"/>
      <c r="U913" s="305" t="e">
        <f>U932+U1102</f>
        <v>#DIV/0!</v>
      </c>
      <c r="V913" s="285"/>
      <c r="W913" s="286"/>
      <c r="X913" s="286"/>
      <c r="Y913" s="286"/>
      <c r="Z913" s="285"/>
      <c r="AI913" s="285"/>
      <c r="AJ913" s="285"/>
      <c r="AK913" s="285"/>
      <c r="AL913" s="285"/>
      <c r="AM913" s="285"/>
      <c r="AN913" s="285"/>
      <c r="AO913" s="285"/>
      <c r="AP913" s="285"/>
    </row>
    <row r="914" spans="1:44">
      <c r="A914" s="337" t="s">
        <v>128</v>
      </c>
      <c r="B914" s="337"/>
      <c r="C914" s="390">
        <v>3474016.6711449809</v>
      </c>
      <c r="D914" s="325"/>
      <c r="E914" s="325"/>
      <c r="F914" s="450">
        <v>239959.44409985474</v>
      </c>
      <c r="G914" s="325"/>
      <c r="H914" s="325"/>
      <c r="I914" s="450">
        <v>239959.44409985474</v>
      </c>
      <c r="J914" s="324"/>
      <c r="K914" s="325"/>
      <c r="L914" s="325"/>
      <c r="M914" s="450" t="e">
        <f>M933+M1103</f>
        <v>#DIV/0!</v>
      </c>
      <c r="N914" s="324"/>
      <c r="O914" s="325"/>
      <c r="P914" s="325"/>
      <c r="Q914" s="450" t="e">
        <f>Q933+Q1103</f>
        <v>#DIV/0!</v>
      </c>
      <c r="R914" s="324"/>
      <c r="S914" s="325"/>
      <c r="T914" s="325"/>
      <c r="U914" s="450" t="e">
        <f>U933+U1103</f>
        <v>#DIV/0!</v>
      </c>
      <c r="V914" s="285"/>
      <c r="W914" s="286"/>
      <c r="X914" s="286"/>
      <c r="Y914" s="286"/>
      <c r="Z914" s="339"/>
      <c r="AA914" s="455"/>
      <c r="AI914" s="285"/>
      <c r="AJ914" s="285"/>
      <c r="AK914" s="285"/>
      <c r="AL914" s="285"/>
      <c r="AM914" s="285"/>
      <c r="AN914" s="285"/>
      <c r="AO914" s="285"/>
      <c r="AP914" s="285"/>
    </row>
    <row r="915" spans="1:44" ht="16.5" thickBot="1">
      <c r="A915" s="337" t="s">
        <v>158</v>
      </c>
      <c r="B915" s="337"/>
      <c r="C915" s="456">
        <v>873194319.83116984</v>
      </c>
      <c r="D915" s="399"/>
      <c r="E915" s="393"/>
      <c r="F915" s="457">
        <v>56440927.444099858</v>
      </c>
      <c r="G915" s="399"/>
      <c r="H915" s="393"/>
      <c r="I915" s="457">
        <v>57765381.444099858</v>
      </c>
      <c r="J915" s="324"/>
      <c r="K915" s="399"/>
      <c r="L915" s="393"/>
      <c r="M915" s="457" t="e">
        <f>M913+M914</f>
        <v>#DIV/0!</v>
      </c>
      <c r="N915" s="324"/>
      <c r="O915" s="399"/>
      <c r="P915" s="393"/>
      <c r="Q915" s="457" t="e">
        <f>Q913+Q914</f>
        <v>#DIV/0!</v>
      </c>
      <c r="R915" s="324"/>
      <c r="S915" s="399"/>
      <c r="T915" s="393"/>
      <c r="U915" s="457" t="e">
        <f>U913+U914</f>
        <v>#DIV/0!</v>
      </c>
      <c r="V915" s="285"/>
      <c r="W915" s="319"/>
      <c r="X915" s="330"/>
      <c r="Y915" s="331"/>
      <c r="Z915" s="285"/>
      <c r="AI915" s="285"/>
      <c r="AJ915" s="285"/>
      <c r="AK915" s="285"/>
      <c r="AL915" s="285"/>
      <c r="AM915" s="285"/>
      <c r="AN915" s="285"/>
      <c r="AO915" s="285"/>
      <c r="AP915" s="285"/>
    </row>
    <row r="916" spans="1:44" ht="16.5" thickTop="1">
      <c r="A916" s="337"/>
      <c r="B916" s="337"/>
      <c r="C916" s="345"/>
      <c r="D916" s="386" t="s">
        <v>10</v>
      </c>
      <c r="E916" s="337"/>
      <c r="F916" s="305"/>
      <c r="G916" s="382" t="s">
        <v>10</v>
      </c>
      <c r="H916" s="337"/>
      <c r="I916" s="305" t="s">
        <v>10</v>
      </c>
      <c r="J916" s="305"/>
      <c r="K916" s="382" t="s">
        <v>10</v>
      </c>
      <c r="L916" s="337"/>
      <c r="M916" s="305" t="s">
        <v>10</v>
      </c>
      <c r="N916" s="305"/>
      <c r="O916" s="382" t="s">
        <v>10</v>
      </c>
      <c r="P916" s="337"/>
      <c r="Q916" s="305" t="s">
        <v>10</v>
      </c>
      <c r="R916" s="305"/>
      <c r="S916" s="382" t="s">
        <v>10</v>
      </c>
      <c r="T916" s="337"/>
      <c r="U916" s="305" t="s">
        <v>10</v>
      </c>
      <c r="V916" s="285"/>
      <c r="W916" s="319"/>
      <c r="X916" s="339"/>
      <c r="Y916" s="339"/>
      <c r="Z916" s="285"/>
      <c r="AI916" s="285"/>
      <c r="AJ916" s="285"/>
      <c r="AK916" s="285"/>
      <c r="AL916" s="285"/>
      <c r="AM916" s="285"/>
      <c r="AN916" s="285"/>
      <c r="AO916" s="285"/>
      <c r="AP916" s="285"/>
    </row>
    <row r="917" spans="1:44" hidden="1">
      <c r="A917" s="337"/>
      <c r="B917" s="337"/>
      <c r="C917" s="345"/>
      <c r="D917" s="386"/>
      <c r="E917" s="337"/>
      <c r="F917" s="305" t="s">
        <v>10</v>
      </c>
      <c r="G917" s="386"/>
      <c r="H917" s="337"/>
      <c r="I917" s="400"/>
      <c r="J917" s="400"/>
      <c r="K917" s="386"/>
      <c r="L917" s="337"/>
      <c r="M917" s="400"/>
      <c r="N917" s="400"/>
      <c r="O917" s="386"/>
      <c r="P917" s="337"/>
      <c r="Q917" s="400"/>
      <c r="R917" s="400"/>
      <c r="S917" s="386"/>
      <c r="T917" s="337"/>
      <c r="U917" s="400"/>
      <c r="V917" s="285"/>
      <c r="W917" s="286"/>
      <c r="X917" s="286"/>
      <c r="Y917" s="286"/>
      <c r="Z917" s="285"/>
      <c r="AA917" s="285"/>
      <c r="AB917" s="285"/>
      <c r="AC917" s="285"/>
      <c r="AD917" s="285"/>
      <c r="AE917" s="285"/>
      <c r="AF917" s="285"/>
      <c r="AG917" s="285"/>
      <c r="AH917" s="285"/>
      <c r="AI917" s="285"/>
      <c r="AJ917" s="285"/>
      <c r="AK917" s="285"/>
      <c r="AL917" s="285"/>
      <c r="AM917" s="285"/>
      <c r="AN917" s="285"/>
      <c r="AO917" s="285"/>
      <c r="AP917" s="285"/>
    </row>
    <row r="918" spans="1:44" hidden="1">
      <c r="A918" s="344" t="s">
        <v>270</v>
      </c>
      <c r="B918" s="337"/>
      <c r="C918" s="337"/>
      <c r="D918" s="305"/>
      <c r="E918" s="337"/>
      <c r="F918" s="337"/>
      <c r="G918" s="305"/>
      <c r="H918" s="337"/>
      <c r="I918" s="337"/>
      <c r="J918" s="337"/>
      <c r="K918" s="305"/>
      <c r="L918" s="337"/>
      <c r="M918" s="337"/>
      <c r="N918" s="337"/>
      <c r="O918" s="305"/>
      <c r="P918" s="337"/>
      <c r="Q918" s="337"/>
      <c r="R918" s="337"/>
      <c r="S918" s="305"/>
      <c r="T918" s="337"/>
      <c r="U918" s="337"/>
      <c r="V918" s="319"/>
      <c r="W918" s="286"/>
      <c r="X918" s="286"/>
      <c r="Y918" s="286"/>
      <c r="Z918" s="285"/>
      <c r="AA918" s="285"/>
      <c r="AB918" s="285"/>
      <c r="AC918" s="285"/>
      <c r="AD918" s="285"/>
      <c r="AE918" s="285"/>
      <c r="AF918" s="285"/>
      <c r="AG918" s="285"/>
      <c r="AH918" s="285"/>
      <c r="AI918" s="285"/>
      <c r="AJ918" s="285"/>
      <c r="AK918" s="285"/>
      <c r="AL918" s="285"/>
      <c r="AM918" s="285"/>
      <c r="AN918" s="285"/>
      <c r="AO918" s="285"/>
      <c r="AP918" s="285"/>
    </row>
    <row r="919" spans="1:44" hidden="1">
      <c r="A919" s="325" t="s">
        <v>273</v>
      </c>
      <c r="B919" s="337"/>
      <c r="C919" s="337"/>
      <c r="D919" s="305"/>
      <c r="E919" s="337"/>
      <c r="F919" s="337"/>
      <c r="G919" s="305"/>
      <c r="H919" s="337"/>
      <c r="I919" s="337"/>
      <c r="J919" s="337"/>
      <c r="K919" s="305"/>
      <c r="L919" s="337"/>
      <c r="M919" s="337"/>
      <c r="N919" s="337"/>
      <c r="O919" s="305"/>
      <c r="P919" s="337"/>
      <c r="Q919" s="337"/>
      <c r="R919" s="337"/>
      <c r="S919" s="305"/>
      <c r="T919" s="337"/>
      <c r="U919" s="337"/>
      <c r="V919" s="285"/>
      <c r="W919" s="286"/>
      <c r="X919" s="286"/>
      <c r="Y919" s="286"/>
      <c r="Z919" s="285"/>
      <c r="AA919" s="285"/>
      <c r="AB919" s="285"/>
      <c r="AC919" s="285"/>
      <c r="AD919" s="285"/>
      <c r="AE919" s="285"/>
      <c r="AF919" s="285"/>
      <c r="AG919" s="285"/>
      <c r="AH919" s="285"/>
      <c r="AI919" s="285"/>
      <c r="AJ919" s="285"/>
      <c r="AK919" s="285"/>
      <c r="AL919" s="285"/>
      <c r="AM919" s="285"/>
      <c r="AN919" s="285"/>
      <c r="AO919" s="285"/>
      <c r="AP919" s="285"/>
    </row>
    <row r="920" spans="1:44" hidden="1">
      <c r="A920" s="369"/>
      <c r="B920" s="337"/>
      <c r="C920" s="337"/>
      <c r="D920" s="305"/>
      <c r="E920" s="337"/>
      <c r="F920" s="337"/>
      <c r="G920" s="305"/>
      <c r="H920" s="337"/>
      <c r="I920" s="337"/>
      <c r="J920" s="337"/>
      <c r="K920" s="305"/>
      <c r="L920" s="337"/>
      <c r="M920" s="337"/>
      <c r="N920" s="337"/>
      <c r="O920" s="305"/>
      <c r="P920" s="337"/>
      <c r="Q920" s="337"/>
      <c r="R920" s="337"/>
      <c r="S920" s="305"/>
      <c r="T920" s="337"/>
      <c r="U920" s="337"/>
      <c r="V920" s="285"/>
      <c r="W920" s="286"/>
      <c r="X920" s="286"/>
      <c r="Y920" s="286"/>
      <c r="Z920" s="285"/>
      <c r="AA920" s="285"/>
      <c r="AB920" s="285"/>
      <c r="AC920" s="285"/>
      <c r="AD920" s="285"/>
      <c r="AE920" s="285"/>
      <c r="AF920" s="285"/>
      <c r="AG920" s="285"/>
      <c r="AH920" s="285"/>
      <c r="AI920" s="285"/>
      <c r="AJ920" s="285"/>
      <c r="AK920" s="285"/>
      <c r="AL920" s="285"/>
      <c r="AM920" s="285"/>
      <c r="AN920" s="285"/>
      <c r="AO920" s="285"/>
      <c r="AP920" s="285"/>
    </row>
    <row r="921" spans="1:44" hidden="1">
      <c r="A921" s="369" t="s">
        <v>173</v>
      </c>
      <c r="B921" s="337"/>
      <c r="C921" s="368"/>
      <c r="D921" s="305"/>
      <c r="E921" s="337"/>
      <c r="F921" s="337"/>
      <c r="G921" s="305"/>
      <c r="H921" s="337"/>
      <c r="I921" s="337"/>
      <c r="J921" s="337"/>
      <c r="K921" s="305"/>
      <c r="L921" s="337"/>
      <c r="M921" s="337"/>
      <c r="N921" s="337"/>
      <c r="O921" s="305"/>
      <c r="P921" s="337"/>
      <c r="Q921" s="337"/>
      <c r="R921" s="337"/>
      <c r="S921" s="305"/>
      <c r="T921" s="337"/>
      <c r="U921" s="337"/>
      <c r="V921" s="285"/>
      <c r="W921" s="286"/>
      <c r="X921" s="285"/>
      <c r="Y921" s="285"/>
      <c r="Z921" s="286"/>
      <c r="AH921" s="458"/>
      <c r="AI921" s="285"/>
      <c r="AJ921" s="285"/>
      <c r="AK921" s="285"/>
      <c r="AL921" s="285"/>
      <c r="AM921" s="285"/>
      <c r="AN921" s="285"/>
      <c r="AO921" s="285"/>
      <c r="AP921" s="285"/>
      <c r="AQ921" s="285"/>
      <c r="AR921" s="285"/>
    </row>
    <row r="922" spans="1:44" hidden="1">
      <c r="A922" s="369" t="s">
        <v>266</v>
      </c>
      <c r="B922" s="337"/>
      <c r="C922" s="368">
        <v>781.84848484848533</v>
      </c>
      <c r="D922" s="459"/>
      <c r="E922" s="383"/>
      <c r="F922" s="383">
        <v>1107359</v>
      </c>
      <c r="H922" s="383"/>
      <c r="I922" s="383">
        <v>1131987</v>
      </c>
      <c r="J922" s="305"/>
      <c r="L922" s="383"/>
      <c r="M922" s="383">
        <f>M940+M997</f>
        <v>1107359</v>
      </c>
      <c r="N922" s="305"/>
      <c r="P922" s="383"/>
      <c r="Q922" s="383">
        <f>Q940+Q997</f>
        <v>0</v>
      </c>
      <c r="R922" s="305"/>
      <c r="T922" s="383"/>
      <c r="U922" s="383">
        <f>U940+U997</f>
        <v>0</v>
      </c>
      <c r="V922" s="285"/>
      <c r="W922" s="460"/>
      <c r="X922" s="332"/>
      <c r="Y922" s="332"/>
      <c r="Z922" s="285"/>
      <c r="AB922" s="165"/>
      <c r="AC922" s="163"/>
      <c r="AD922" s="165"/>
      <c r="AE922" s="163"/>
      <c r="AF922" s="165"/>
      <c r="AG922" s="165"/>
      <c r="AH922" s="461"/>
      <c r="AI922" s="285"/>
      <c r="AJ922" s="285"/>
      <c r="AK922" s="285"/>
      <c r="AL922" s="285"/>
      <c r="AM922" s="285"/>
      <c r="AN922" s="285"/>
      <c r="AO922" s="285"/>
      <c r="AP922" s="285"/>
      <c r="AQ922" s="285"/>
      <c r="AR922" s="285"/>
    </row>
    <row r="923" spans="1:44" hidden="1">
      <c r="A923" s="369" t="s">
        <v>267</v>
      </c>
      <c r="B923" s="337"/>
      <c r="C923" s="368">
        <v>0</v>
      </c>
      <c r="D923" s="459"/>
      <c r="E923" s="404"/>
      <c r="F923" s="383">
        <v>0</v>
      </c>
      <c r="H923" s="404"/>
      <c r="I923" s="383">
        <v>0</v>
      </c>
      <c r="J923" s="305"/>
      <c r="L923" s="404"/>
      <c r="M923" s="383">
        <f>M941+M998</f>
        <v>0</v>
      </c>
      <c r="N923" s="305"/>
      <c r="P923" s="404"/>
      <c r="Q923" s="383">
        <f>Q941+Q998</f>
        <v>0</v>
      </c>
      <c r="R923" s="305"/>
      <c r="T923" s="404"/>
      <c r="U923" s="383">
        <f>U941+U998</f>
        <v>0</v>
      </c>
      <c r="V923" s="285"/>
      <c r="W923" s="460"/>
      <c r="X923" s="332"/>
      <c r="Y923" s="332"/>
      <c r="Z923" s="285"/>
      <c r="AB923" s="165"/>
      <c r="AC923" s="163"/>
      <c r="AD923" s="165"/>
      <c r="AE923" s="163"/>
      <c r="AF923" s="165"/>
      <c r="AG923" s="165"/>
      <c r="AH923" s="461"/>
      <c r="AI923" s="285"/>
      <c r="AJ923" s="285"/>
      <c r="AK923" s="285"/>
      <c r="AL923" s="285"/>
      <c r="AM923" s="285"/>
      <c r="AN923" s="285"/>
      <c r="AO923" s="285"/>
      <c r="AP923" s="285"/>
      <c r="AQ923" s="285"/>
      <c r="AR923" s="285"/>
    </row>
    <row r="924" spans="1:44" hidden="1">
      <c r="A924" s="369" t="s">
        <v>174</v>
      </c>
      <c r="B924" s="337"/>
      <c r="C924" s="368">
        <v>781.84848484848544</v>
      </c>
      <c r="D924" s="459"/>
      <c r="E924" s="383"/>
      <c r="F924" s="383">
        <v>0</v>
      </c>
      <c r="H924" s="383"/>
      <c r="I924" s="383">
        <v>0</v>
      </c>
      <c r="J924" s="305"/>
      <c r="L924" s="383"/>
      <c r="M924" s="383" t="e">
        <f t="shared" ref="M924" si="70">M1056+M1075</f>
        <v>#VALUE!</v>
      </c>
      <c r="N924" s="305"/>
      <c r="P924" s="383"/>
      <c r="Q924" s="383" t="e">
        <f t="shared" ref="Q924" si="71">Q1056+Q1075</f>
        <v>#VALUE!</v>
      </c>
      <c r="R924" s="305"/>
      <c r="T924" s="383"/>
      <c r="U924" s="383" t="e">
        <f t="shared" ref="U924" si="72">U1056+U1075</f>
        <v>#VALUE!</v>
      </c>
      <c r="V924" s="285"/>
      <c r="W924" s="460"/>
      <c r="X924" s="338"/>
      <c r="Y924" s="338"/>
      <c r="Z924" s="285"/>
      <c r="AB924" s="165"/>
      <c r="AC924" s="163"/>
      <c r="AD924" s="165"/>
      <c r="AE924" s="163"/>
      <c r="AF924" s="165"/>
      <c r="AG924" s="165"/>
      <c r="AH924" s="461"/>
      <c r="AI924" s="285"/>
      <c r="AJ924" s="285"/>
      <c r="AK924" s="285"/>
      <c r="AL924" s="285"/>
      <c r="AM924" s="285"/>
      <c r="AN924" s="285"/>
      <c r="AO924" s="285"/>
      <c r="AP924" s="285"/>
      <c r="AQ924" s="285"/>
      <c r="AR924" s="285"/>
    </row>
    <row r="925" spans="1:44" hidden="1">
      <c r="A925" s="369" t="s">
        <v>268</v>
      </c>
      <c r="B925" s="337"/>
      <c r="C925" s="368">
        <v>1152406.7586206889</v>
      </c>
      <c r="D925" s="459"/>
      <c r="E925" s="383"/>
      <c r="F925" s="383">
        <v>1163685</v>
      </c>
      <c r="H925" s="383"/>
      <c r="I925" s="383">
        <v>1193640</v>
      </c>
      <c r="J925" s="305"/>
      <c r="L925" s="383"/>
      <c r="M925" s="383">
        <f>M943+M1000</f>
        <v>1163685</v>
      </c>
      <c r="N925" s="305"/>
      <c r="P925" s="383"/>
      <c r="Q925" s="383">
        <f>Q943+Q1000</f>
        <v>0</v>
      </c>
      <c r="R925" s="305"/>
      <c r="T925" s="383"/>
      <c r="U925" s="383">
        <f>U943+U1000</f>
        <v>0</v>
      </c>
      <c r="V925" s="285"/>
      <c r="W925" s="460"/>
      <c r="X925" s="332"/>
      <c r="Y925" s="332"/>
      <c r="Z925" s="285"/>
      <c r="AB925" s="165"/>
      <c r="AC925" s="163"/>
      <c r="AD925" s="165"/>
      <c r="AE925" s="163"/>
      <c r="AF925" s="165"/>
      <c r="AG925" s="165"/>
      <c r="AH925" s="461"/>
      <c r="AI925" s="285"/>
      <c r="AJ925" s="285"/>
      <c r="AK925" s="285"/>
      <c r="AL925" s="285"/>
      <c r="AM925" s="285"/>
      <c r="AN925" s="285"/>
      <c r="AO925" s="285"/>
      <c r="AP925" s="285"/>
      <c r="AQ925" s="285"/>
      <c r="AR925" s="285"/>
    </row>
    <row r="926" spans="1:44" hidden="1">
      <c r="A926" s="369" t="s">
        <v>269</v>
      </c>
      <c r="B926" s="337"/>
      <c r="C926" s="368">
        <v>0</v>
      </c>
      <c r="D926" s="459"/>
      <c r="E926" s="383"/>
      <c r="F926" s="383">
        <v>0</v>
      </c>
      <c r="H926" s="383"/>
      <c r="I926" s="383">
        <v>0</v>
      </c>
      <c r="J926" s="305"/>
      <c r="L926" s="383"/>
      <c r="M926" s="383">
        <f>M944+M1001</f>
        <v>0</v>
      </c>
      <c r="N926" s="305"/>
      <c r="P926" s="383"/>
      <c r="Q926" s="383">
        <f>Q944+Q1001</f>
        <v>0</v>
      </c>
      <c r="R926" s="305"/>
      <c r="T926" s="383"/>
      <c r="U926" s="383">
        <f>U944+U1001</f>
        <v>0</v>
      </c>
      <c r="V926" s="285"/>
      <c r="W926" s="460"/>
      <c r="X926" s="332"/>
      <c r="Y926" s="332"/>
      <c r="Z926" s="285"/>
      <c r="AB926" s="165"/>
      <c r="AC926" s="163"/>
      <c r="AD926" s="165"/>
      <c r="AE926" s="163"/>
      <c r="AF926" s="165"/>
      <c r="AG926" s="165"/>
      <c r="AH926" s="461"/>
      <c r="AI926" s="285"/>
      <c r="AJ926" s="285"/>
      <c r="AK926" s="285"/>
      <c r="AL926" s="285"/>
      <c r="AM926" s="285"/>
      <c r="AN926" s="285"/>
      <c r="AO926" s="285"/>
      <c r="AP926" s="285"/>
      <c r="AQ926" s="285"/>
      <c r="AR926" s="285"/>
    </row>
    <row r="927" spans="1:44" hidden="1">
      <c r="A927" s="325" t="s">
        <v>188</v>
      </c>
      <c r="B927" s="337"/>
      <c r="C927" s="368">
        <v>939556.34482758609</v>
      </c>
      <c r="D927" s="459"/>
      <c r="E927" s="383"/>
      <c r="F927" s="383">
        <v>7454600</v>
      </c>
      <c r="H927" s="383"/>
      <c r="I927" s="383">
        <v>7633116</v>
      </c>
      <c r="J927" s="305"/>
      <c r="L927" s="383"/>
      <c r="M927" s="383" t="e">
        <f>M945+M1002</f>
        <v>#DIV/0!</v>
      </c>
      <c r="N927" s="305"/>
      <c r="P927" s="383"/>
      <c r="Q927" s="383" t="e">
        <f>Q945+Q1002</f>
        <v>#DIV/0!</v>
      </c>
      <c r="R927" s="305"/>
      <c r="T927" s="383"/>
      <c r="U927" s="383" t="e">
        <f>U945+U1002</f>
        <v>#DIV/0!</v>
      </c>
      <c r="V927" s="285"/>
      <c r="W927" s="460"/>
      <c r="X927" s="332"/>
      <c r="Y927" s="332"/>
      <c r="Z927" s="285"/>
      <c r="AA927" s="286"/>
      <c r="AB927" s="462"/>
      <c r="AC927" s="461"/>
      <c r="AD927" s="462"/>
      <c r="AE927" s="461"/>
      <c r="AF927" s="462"/>
      <c r="AG927" s="286"/>
      <c r="AH927" s="461"/>
      <c r="AI927" s="285"/>
      <c r="AJ927" s="285"/>
      <c r="AK927" s="285"/>
      <c r="AL927" s="285"/>
      <c r="AM927" s="285"/>
      <c r="AN927" s="285"/>
      <c r="AO927" s="285"/>
      <c r="AP927" s="285"/>
    </row>
    <row r="928" spans="1:44" hidden="1">
      <c r="A928" s="369" t="s">
        <v>210</v>
      </c>
      <c r="B928" s="337"/>
      <c r="C928" s="368" t="s">
        <v>10</v>
      </c>
      <c r="D928" s="459"/>
      <c r="E928" s="383"/>
      <c r="F928" s="383" t="s">
        <v>10</v>
      </c>
      <c r="H928" s="383"/>
      <c r="I928" s="383" t="s">
        <v>10</v>
      </c>
      <c r="J928" s="305"/>
      <c r="L928" s="383"/>
      <c r="M928" s="383" t="s">
        <v>10</v>
      </c>
      <c r="N928" s="305"/>
      <c r="P928" s="383"/>
      <c r="Q928" s="383" t="s">
        <v>10</v>
      </c>
      <c r="R928" s="305"/>
      <c r="T928" s="383"/>
      <c r="U928" s="383" t="s">
        <v>10</v>
      </c>
      <c r="V928" s="285"/>
      <c r="W928" s="460"/>
      <c r="X928" s="338"/>
      <c r="Y928" s="338"/>
      <c r="Z928" s="285"/>
      <c r="AA928" s="286"/>
      <c r="AB928" s="285"/>
      <c r="AC928" s="285"/>
      <c r="AD928" s="319"/>
      <c r="AE928" s="285"/>
      <c r="AF928" s="285"/>
      <c r="AG928" s="285"/>
      <c r="AH928" s="285"/>
      <c r="AI928" s="285"/>
      <c r="AJ928" s="285"/>
      <c r="AK928" s="285"/>
      <c r="AL928" s="285"/>
      <c r="AM928" s="285"/>
      <c r="AN928" s="285"/>
      <c r="AO928" s="285"/>
      <c r="AP928" s="285"/>
    </row>
    <row r="929" spans="1:44" hidden="1">
      <c r="A929" s="369" t="s">
        <v>250</v>
      </c>
      <c r="B929" s="337"/>
      <c r="C929" s="368">
        <v>411242303.16002488</v>
      </c>
      <c r="D929" s="459"/>
      <c r="E929" s="383"/>
      <c r="F929" s="383">
        <v>19456560</v>
      </c>
      <c r="H929" s="383"/>
      <c r="I929" s="383">
        <v>19912277</v>
      </c>
      <c r="J929" s="305"/>
      <c r="L929" s="383"/>
      <c r="M929" s="383">
        <f>M947+M1004</f>
        <v>0</v>
      </c>
      <c r="N929" s="305"/>
      <c r="P929" s="383"/>
      <c r="Q929" s="383" t="e">
        <f>Q947+Q1004</f>
        <v>#DIV/0!</v>
      </c>
      <c r="R929" s="305"/>
      <c r="T929" s="383"/>
      <c r="U929" s="383" t="e">
        <f>U947+U1004</f>
        <v>#DIV/0!</v>
      </c>
      <c r="V929" s="285"/>
      <c r="W929" s="463"/>
      <c r="X929" s="332"/>
      <c r="Y929" s="332"/>
      <c r="Z929" s="285"/>
      <c r="AA929" s="286"/>
      <c r="AB929" s="285"/>
      <c r="AC929" s="285"/>
      <c r="AD929" s="462"/>
      <c r="AE929" s="285"/>
      <c r="AF929" s="285"/>
      <c r="AG929" s="285"/>
      <c r="AH929" s="285"/>
      <c r="AI929" s="285"/>
      <c r="AJ929" s="285"/>
      <c r="AK929" s="285"/>
      <c r="AL929" s="285"/>
      <c r="AM929" s="285"/>
      <c r="AN929" s="285"/>
      <c r="AO929" s="285"/>
      <c r="AP929" s="285"/>
    </row>
    <row r="930" spans="1:44" hidden="1">
      <c r="A930" s="369" t="s">
        <v>179</v>
      </c>
      <c r="B930" s="337"/>
      <c r="C930" s="368">
        <v>175542.2727272723</v>
      </c>
      <c r="D930" s="459"/>
      <c r="E930" s="383"/>
      <c r="F930" s="383">
        <v>98144</v>
      </c>
      <c r="H930" s="383"/>
      <c r="I930" s="383">
        <v>99899</v>
      </c>
      <c r="J930" s="305"/>
      <c r="L930" s="383"/>
      <c r="M930" s="383">
        <f>M948+M1005</f>
        <v>0</v>
      </c>
      <c r="N930" s="305"/>
      <c r="P930" s="383"/>
      <c r="Q930" s="383" t="e">
        <f>Q948+Q1005</f>
        <v>#DIV/0!</v>
      </c>
      <c r="R930" s="305"/>
      <c r="T930" s="383"/>
      <c r="U930" s="383" t="e">
        <f>U948+U1005</f>
        <v>#DIV/0!</v>
      </c>
      <c r="V930" s="285"/>
      <c r="W930" s="460"/>
      <c r="X930" s="332"/>
      <c r="Y930" s="332"/>
      <c r="Z930" s="285"/>
      <c r="AA930" s="286"/>
      <c r="AB930" s="285"/>
      <c r="AC930" s="285"/>
      <c r="AD930" s="285"/>
      <c r="AE930" s="285"/>
      <c r="AF930" s="285"/>
      <c r="AG930" s="285"/>
      <c r="AH930" s="285"/>
      <c r="AI930" s="285"/>
      <c r="AJ930" s="285"/>
      <c r="AK930" s="285"/>
      <c r="AL930" s="285"/>
      <c r="AM930" s="285"/>
      <c r="AN930" s="285"/>
      <c r="AO930" s="285"/>
      <c r="AP930" s="285"/>
    </row>
    <row r="931" spans="1:44" s="120" customFormat="1" hidden="1">
      <c r="A931" s="119" t="s">
        <v>251</v>
      </c>
      <c r="C931" s="368">
        <v>411242303.16002488</v>
      </c>
      <c r="D931" s="118"/>
      <c r="E931" s="122"/>
      <c r="F931" s="383">
        <v>0</v>
      </c>
      <c r="G931" s="112"/>
      <c r="H931" s="122"/>
      <c r="I931" s="383">
        <v>0</v>
      </c>
      <c r="J931" s="123"/>
      <c r="K931" s="112"/>
      <c r="L931" s="122"/>
      <c r="M931" s="383">
        <f>M949+M1006</f>
        <v>0</v>
      </c>
      <c r="N931" s="123"/>
      <c r="O931" s="112"/>
      <c r="P931" s="122"/>
      <c r="Q931" s="383">
        <f>Q949+Q1006</f>
        <v>0</v>
      </c>
      <c r="R931" s="123"/>
      <c r="S931" s="112"/>
      <c r="T931" s="122"/>
      <c r="U931" s="383">
        <f>U949+U1006</f>
        <v>0</v>
      </c>
      <c r="V931" s="122"/>
      <c r="W931" s="311"/>
      <c r="X931" s="122"/>
      <c r="Y931" s="122"/>
      <c r="Z931" s="317"/>
      <c r="AA931" s="318"/>
      <c r="AF931" s="122"/>
      <c r="AG931" s="122"/>
      <c r="AH931" s="122"/>
      <c r="AI931" s="122"/>
      <c r="AJ931" s="122"/>
      <c r="AK931" s="122"/>
      <c r="AL931" s="122"/>
      <c r="AM931" s="122"/>
      <c r="AN931" s="122"/>
      <c r="AO931" s="122"/>
      <c r="AP931" s="122"/>
      <c r="AR931" s="124"/>
    </row>
    <row r="932" spans="1:44" hidden="1">
      <c r="A932" s="337" t="s">
        <v>157</v>
      </c>
      <c r="B932" s="337"/>
      <c r="C932" s="368">
        <v>411242303.16002488</v>
      </c>
      <c r="D932" s="404"/>
      <c r="E932" s="337"/>
      <c r="F932" s="383">
        <v>29280348</v>
      </c>
      <c r="G932" s="305"/>
      <c r="H932" s="337"/>
      <c r="I932" s="383">
        <v>29970919</v>
      </c>
      <c r="J932" s="305"/>
      <c r="K932" s="305"/>
      <c r="L932" s="337"/>
      <c r="M932" s="383" t="e">
        <f>M951+M1008</f>
        <v>#DIV/0!</v>
      </c>
      <c r="N932" s="305"/>
      <c r="O932" s="305"/>
      <c r="P932" s="337"/>
      <c r="Q932" s="383" t="e">
        <f>Q951+Q1008</f>
        <v>#DIV/0!</v>
      </c>
      <c r="R932" s="305"/>
      <c r="S932" s="305"/>
      <c r="T932" s="337"/>
      <c r="U932" s="383" t="e">
        <f>U951+U1008</f>
        <v>#DIV/0!</v>
      </c>
      <c r="V932" s="285"/>
      <c r="W932" s="286"/>
      <c r="X932" s="286"/>
      <c r="Y932" s="286"/>
      <c r="Z932" s="285"/>
      <c r="AA932" s="285"/>
      <c r="AB932" s="285"/>
      <c r="AC932" s="285"/>
      <c r="AD932" s="285"/>
      <c r="AE932" s="285"/>
      <c r="AF932" s="285"/>
      <c r="AG932" s="285"/>
      <c r="AH932" s="285"/>
      <c r="AI932" s="285"/>
      <c r="AJ932" s="285"/>
      <c r="AK932" s="285"/>
      <c r="AL932" s="285"/>
      <c r="AM932" s="285"/>
      <c r="AN932" s="285"/>
      <c r="AO932" s="285"/>
      <c r="AP932" s="285"/>
    </row>
    <row r="933" spans="1:44" hidden="1">
      <c r="A933" s="337" t="s">
        <v>128</v>
      </c>
      <c r="B933" s="337"/>
      <c r="C933" s="358">
        <v>2048514.8230398428</v>
      </c>
      <c r="D933" s="325"/>
      <c r="E933" s="325"/>
      <c r="F933" s="450">
        <v>156326.57925890732</v>
      </c>
      <c r="G933" s="325"/>
      <c r="H933" s="325"/>
      <c r="I933" s="450">
        <v>156326.57925890732</v>
      </c>
      <c r="J933" s="324"/>
      <c r="K933" s="325"/>
      <c r="L933" s="325"/>
      <c r="M933" s="450" t="e">
        <f>M952+M1009</f>
        <v>#DIV/0!</v>
      </c>
      <c r="N933" s="324"/>
      <c r="O933" s="325"/>
      <c r="P933" s="325"/>
      <c r="Q933" s="450" t="e">
        <f>Q952+Q1009</f>
        <v>#DIV/0!</v>
      </c>
      <c r="R933" s="324"/>
      <c r="S933" s="325"/>
      <c r="T933" s="325"/>
      <c r="U933" s="450" t="e">
        <f>U952+U1009</f>
        <v>#DIV/0!</v>
      </c>
      <c r="V933" s="341"/>
      <c r="W933" s="141"/>
      <c r="X933" s="286"/>
      <c r="Y933" s="286"/>
      <c r="Z933" s="285"/>
      <c r="AA933" s="285"/>
      <c r="AB933" s="285"/>
      <c r="AC933" s="285"/>
      <c r="AD933" s="285"/>
      <c r="AE933" s="285"/>
      <c r="AF933" s="285"/>
      <c r="AG933" s="285"/>
      <c r="AH933" s="285"/>
      <c r="AI933" s="285"/>
      <c r="AJ933" s="285"/>
      <c r="AK933" s="285"/>
      <c r="AL933" s="285"/>
      <c r="AM933" s="285"/>
      <c r="AN933" s="285"/>
      <c r="AO933" s="285"/>
      <c r="AP933" s="285"/>
    </row>
    <row r="934" spans="1:44" ht="16.5" hidden="1" thickBot="1">
      <c r="A934" s="337" t="s">
        <v>158</v>
      </c>
      <c r="B934" s="337"/>
      <c r="C934" s="464">
        <v>413290817.98306477</v>
      </c>
      <c r="D934" s="399"/>
      <c r="E934" s="393"/>
      <c r="F934" s="465">
        <v>29436674.579258908</v>
      </c>
      <c r="G934" s="399"/>
      <c r="H934" s="393"/>
      <c r="I934" s="465">
        <v>30127245.579258908</v>
      </c>
      <c r="J934" s="324"/>
      <c r="K934" s="399"/>
      <c r="L934" s="393"/>
      <c r="M934" s="465" t="e">
        <f>M953+M1010</f>
        <v>#DIV/0!</v>
      </c>
      <c r="N934" s="324"/>
      <c r="O934" s="399"/>
      <c r="P934" s="393"/>
      <c r="Q934" s="465" t="e">
        <f>Q953+Q1010</f>
        <v>#DIV/0!</v>
      </c>
      <c r="R934" s="324"/>
      <c r="S934" s="399"/>
      <c r="T934" s="393"/>
      <c r="U934" s="465" t="e">
        <f>U953+U1010</f>
        <v>#DIV/0!</v>
      </c>
      <c r="V934" s="285"/>
      <c r="W934" s="319"/>
      <c r="X934" s="331"/>
      <c r="Y934" s="331"/>
      <c r="Z934" s="351"/>
      <c r="AA934" s="313" t="s">
        <v>10</v>
      </c>
      <c r="AB934" s="285"/>
      <c r="AC934" s="285"/>
      <c r="AD934" s="285"/>
      <c r="AE934" s="285"/>
      <c r="AF934" s="285"/>
      <c r="AG934" s="285"/>
      <c r="AH934" s="285"/>
      <c r="AI934" s="285"/>
      <c r="AJ934" s="285"/>
      <c r="AK934" s="285"/>
      <c r="AL934" s="285"/>
      <c r="AM934" s="285"/>
      <c r="AN934" s="285"/>
      <c r="AO934" s="285"/>
      <c r="AP934" s="285"/>
    </row>
    <row r="935" spans="1:44" ht="16.5" hidden="1" thickTop="1">
      <c r="A935" s="337"/>
      <c r="B935" s="337"/>
      <c r="C935" s="335"/>
      <c r="D935" s="402"/>
      <c r="E935" s="364"/>
      <c r="F935" s="324"/>
      <c r="G935" s="402"/>
      <c r="H935" s="364"/>
      <c r="I935" s="324"/>
      <c r="J935" s="324"/>
      <c r="K935" s="402"/>
      <c r="L935" s="364"/>
      <c r="M935" s="324"/>
      <c r="N935" s="324"/>
      <c r="O935" s="402"/>
      <c r="P935" s="364"/>
      <c r="Q935" s="324"/>
      <c r="R935" s="324"/>
      <c r="S935" s="402"/>
      <c r="T935" s="364"/>
      <c r="U935" s="324" t="s">
        <v>10</v>
      </c>
      <c r="V935" s="331"/>
      <c r="W935" s="319"/>
      <c r="X935" s="286"/>
      <c r="Y935" s="286"/>
      <c r="Z935" s="285"/>
      <c r="AA935" s="285"/>
      <c r="AB935" s="285"/>
      <c r="AC935" s="285"/>
      <c r="AD935" s="285"/>
      <c r="AE935" s="285"/>
      <c r="AF935" s="285"/>
      <c r="AG935" s="285"/>
      <c r="AH935" s="285"/>
      <c r="AI935" s="285"/>
      <c r="AJ935" s="285"/>
      <c r="AK935" s="285"/>
      <c r="AL935" s="285"/>
      <c r="AM935" s="285"/>
      <c r="AN935" s="285"/>
      <c r="AO935" s="285"/>
      <c r="AP935" s="285"/>
    </row>
    <row r="936" spans="1:44" hidden="1">
      <c r="A936" s="344" t="s">
        <v>270</v>
      </c>
      <c r="B936" s="337"/>
      <c r="C936" s="337"/>
      <c r="D936" s="305"/>
      <c r="E936" s="337"/>
      <c r="F936" s="337"/>
      <c r="G936" s="305"/>
      <c r="H936" s="337"/>
      <c r="K936" s="305"/>
      <c r="L936" s="337"/>
      <c r="O936" s="305"/>
      <c r="P936" s="337"/>
      <c r="S936" s="305"/>
      <c r="T936" s="337"/>
      <c r="V936" s="285"/>
      <c r="W936" s="286"/>
      <c r="X936" s="286"/>
      <c r="Y936" s="286"/>
      <c r="Z936" s="285"/>
      <c r="AA936" s="285"/>
      <c r="AB936" s="285"/>
      <c r="AC936" s="285"/>
      <c r="AD936" s="285"/>
      <c r="AE936" s="285"/>
      <c r="AF936" s="285"/>
      <c r="AG936" s="285"/>
      <c r="AH936" s="285"/>
      <c r="AI936" s="285"/>
      <c r="AJ936" s="285"/>
      <c r="AK936" s="285"/>
      <c r="AL936" s="285"/>
      <c r="AM936" s="285"/>
      <c r="AN936" s="285"/>
      <c r="AO936" s="285"/>
      <c r="AP936" s="285"/>
    </row>
    <row r="937" spans="1:44" hidden="1">
      <c r="A937" s="325" t="s">
        <v>274</v>
      </c>
      <c r="B937" s="337"/>
      <c r="C937" s="337"/>
      <c r="D937" s="305"/>
      <c r="E937" s="337"/>
      <c r="F937" s="337"/>
      <c r="G937" s="305"/>
      <c r="H937" s="337"/>
      <c r="I937" s="337"/>
      <c r="J937" s="337"/>
      <c r="K937" s="305"/>
      <c r="L937" s="337"/>
      <c r="M937" s="337"/>
      <c r="N937" s="337"/>
      <c r="O937" s="305"/>
      <c r="P937" s="337"/>
      <c r="Q937" s="337"/>
      <c r="R937" s="337"/>
      <c r="S937" s="305"/>
      <c r="T937" s="337"/>
      <c r="U937" s="337"/>
      <c r="V937" s="324"/>
      <c r="W937" s="351"/>
      <c r="X937" s="330"/>
      <c r="Y937" s="286"/>
      <c r="Z937" s="285"/>
      <c r="AA937" s="285"/>
      <c r="AB937" s="285"/>
      <c r="AC937" s="285"/>
      <c r="AD937" s="285"/>
      <c r="AE937" s="285"/>
      <c r="AF937" s="285"/>
      <c r="AG937" s="285"/>
      <c r="AH937" s="285"/>
      <c r="AI937" s="285"/>
      <c r="AJ937" s="285"/>
      <c r="AK937" s="285"/>
      <c r="AL937" s="285"/>
      <c r="AM937" s="285"/>
      <c r="AN937" s="285"/>
      <c r="AO937" s="285"/>
      <c r="AP937" s="285"/>
    </row>
    <row r="938" spans="1:44" hidden="1">
      <c r="A938" s="369"/>
      <c r="B938" s="337"/>
      <c r="C938" s="337"/>
      <c r="D938" s="305"/>
      <c r="E938" s="337"/>
      <c r="F938" s="337"/>
      <c r="G938" s="305"/>
      <c r="H938" s="337"/>
      <c r="I938" s="337"/>
      <c r="J938" s="337"/>
      <c r="K938" s="305"/>
      <c r="L938" s="337"/>
      <c r="M938" s="337"/>
      <c r="N938" s="337"/>
      <c r="O938" s="305"/>
      <c r="P938" s="337"/>
      <c r="Q938" s="337"/>
      <c r="R938" s="337"/>
      <c r="S938" s="305"/>
      <c r="T938" s="337"/>
      <c r="U938" s="337"/>
      <c r="V938" s="285"/>
      <c r="W938" s="286"/>
      <c r="X938" s="286"/>
      <c r="Y938" s="286"/>
      <c r="Z938" s="285"/>
      <c r="AA938" s="285"/>
      <c r="AB938" s="285"/>
      <c r="AC938" s="285"/>
      <c r="AD938" s="285"/>
      <c r="AE938" s="285"/>
      <c r="AF938" s="285"/>
      <c r="AG938" s="285"/>
      <c r="AH938" s="285"/>
      <c r="AI938" s="285"/>
      <c r="AJ938" s="285"/>
      <c r="AK938" s="285"/>
      <c r="AL938" s="285"/>
      <c r="AM938" s="285"/>
      <c r="AN938" s="285"/>
      <c r="AO938" s="285"/>
      <c r="AP938" s="285"/>
    </row>
    <row r="939" spans="1:44" hidden="1">
      <c r="A939" s="369" t="s">
        <v>173</v>
      </c>
      <c r="B939" s="337"/>
      <c r="C939" s="368"/>
      <c r="D939" s="305"/>
      <c r="E939" s="337"/>
      <c r="F939" s="337"/>
      <c r="G939" s="305"/>
      <c r="H939" s="337"/>
      <c r="I939" s="337"/>
      <c r="J939" s="337"/>
      <c r="K939" s="305"/>
      <c r="L939" s="337"/>
      <c r="M939" s="337"/>
      <c r="N939" s="337"/>
      <c r="O939" s="305"/>
      <c r="P939" s="337"/>
      <c r="Q939" s="337"/>
      <c r="R939" s="337"/>
      <c r="S939" s="305"/>
      <c r="T939" s="337"/>
      <c r="U939" s="337"/>
      <c r="V939" s="285"/>
      <c r="W939" s="286"/>
      <c r="X939" s="286"/>
      <c r="Y939" s="286"/>
      <c r="Z939" s="285"/>
      <c r="AA939" s="285"/>
      <c r="AB939" s="285"/>
      <c r="AC939" s="285"/>
      <c r="AD939" s="285"/>
      <c r="AE939" s="285"/>
      <c r="AF939" s="285"/>
      <c r="AG939" s="285"/>
      <c r="AH939" s="285"/>
      <c r="AI939" s="285"/>
      <c r="AJ939" s="285"/>
      <c r="AK939" s="285"/>
      <c r="AL939" s="285"/>
      <c r="AM939" s="285"/>
      <c r="AN939" s="285"/>
      <c r="AO939" s="285"/>
      <c r="AP939" s="285"/>
    </row>
    <row r="940" spans="1:44" hidden="1">
      <c r="A940" s="369" t="s">
        <v>266</v>
      </c>
      <c r="B940" s="337"/>
      <c r="C940" s="368">
        <v>651.51515151515196</v>
      </c>
      <c r="D940" s="386">
        <v>1411</v>
      </c>
      <c r="E940" s="383"/>
      <c r="F940" s="305">
        <v>919288</v>
      </c>
      <c r="G940" s="386">
        <v>1442</v>
      </c>
      <c r="H940" s="383"/>
      <c r="I940" s="305">
        <v>939485</v>
      </c>
      <c r="J940" s="305"/>
      <c r="K940" s="386">
        <v>1411</v>
      </c>
      <c r="L940" s="383"/>
      <c r="M940" s="305">
        <v>919288</v>
      </c>
      <c r="N940" s="305"/>
      <c r="O940" s="386" t="s">
        <v>10</v>
      </c>
      <c r="P940" s="383"/>
      <c r="Q940" s="305">
        <v>0</v>
      </c>
      <c r="R940" s="305"/>
      <c r="S940" s="386" t="s">
        <v>10</v>
      </c>
      <c r="T940" s="383"/>
      <c r="U940" s="305">
        <v>0</v>
      </c>
      <c r="V940" s="466"/>
      <c r="W940" s="286"/>
      <c r="X940" s="330"/>
      <c r="Y940" s="331"/>
      <c r="Z940" s="285"/>
      <c r="AA940" s="285"/>
      <c r="AB940" s="285"/>
      <c r="AC940" s="285"/>
      <c r="AD940" s="285"/>
      <c r="AE940" s="285"/>
      <c r="AF940" s="285"/>
      <c r="AG940" s="285"/>
      <c r="AH940" s="285"/>
      <c r="AI940" s="285"/>
      <c r="AJ940" s="285"/>
      <c r="AK940" s="285"/>
      <c r="AL940" s="285"/>
      <c r="AM940" s="285"/>
      <c r="AN940" s="285"/>
      <c r="AO940" s="285"/>
      <c r="AP940" s="285"/>
    </row>
    <row r="941" spans="1:44" hidden="1">
      <c r="A941" s="369" t="s">
        <v>267</v>
      </c>
      <c r="B941" s="337"/>
      <c r="C941" s="368">
        <v>0</v>
      </c>
      <c r="D941" s="386">
        <v>1703</v>
      </c>
      <c r="E941" s="404"/>
      <c r="F941" s="305">
        <v>0</v>
      </c>
      <c r="G941" s="386">
        <v>1743</v>
      </c>
      <c r="H941" s="404"/>
      <c r="I941" s="305">
        <v>0</v>
      </c>
      <c r="J941" s="305"/>
      <c r="K941" s="386">
        <v>1703</v>
      </c>
      <c r="L941" s="404"/>
      <c r="M941" s="305">
        <v>0</v>
      </c>
      <c r="N941" s="305"/>
      <c r="O941" s="386" t="s">
        <v>10</v>
      </c>
      <c r="P941" s="404"/>
      <c r="Q941" s="305">
        <v>0</v>
      </c>
      <c r="R941" s="305"/>
      <c r="S941" s="386" t="s">
        <v>10</v>
      </c>
      <c r="T941" s="404"/>
      <c r="U941" s="305">
        <v>0</v>
      </c>
      <c r="V941" s="285"/>
      <c r="W941" s="286"/>
      <c r="X941" s="330"/>
      <c r="Y941" s="331"/>
      <c r="Z941" s="285"/>
      <c r="AA941" s="285"/>
      <c r="AB941" s="285"/>
      <c r="AC941" s="285"/>
      <c r="AD941" s="285"/>
      <c r="AE941" s="285"/>
      <c r="AF941" s="285"/>
      <c r="AG941" s="285"/>
      <c r="AH941" s="285"/>
      <c r="AI941" s="285"/>
      <c r="AJ941" s="285"/>
      <c r="AK941" s="285"/>
      <c r="AL941" s="285"/>
      <c r="AM941" s="285"/>
      <c r="AN941" s="285"/>
      <c r="AO941" s="285"/>
      <c r="AP941" s="285"/>
    </row>
    <row r="942" spans="1:44" hidden="1">
      <c r="A942" s="369" t="s">
        <v>174</v>
      </c>
      <c r="B942" s="337"/>
      <c r="C942" s="368">
        <v>651.51515151515196</v>
      </c>
      <c r="D942" s="386"/>
      <c r="E942" s="383"/>
      <c r="F942" s="305" t="s">
        <v>10</v>
      </c>
      <c r="G942" s="386" t="s">
        <v>10</v>
      </c>
      <c r="H942" s="383"/>
      <c r="I942" s="305" t="s">
        <v>10</v>
      </c>
      <c r="J942" s="305"/>
      <c r="K942" s="386" t="s">
        <v>10</v>
      </c>
      <c r="L942" s="383"/>
      <c r="M942" s="305" t="s">
        <v>10</v>
      </c>
      <c r="N942" s="305"/>
      <c r="O942" s="386" t="s">
        <v>10</v>
      </c>
      <c r="P942" s="383"/>
      <c r="Q942" s="305" t="s">
        <v>10</v>
      </c>
      <c r="R942" s="305"/>
      <c r="S942" s="386" t="s">
        <v>10</v>
      </c>
      <c r="T942" s="383"/>
      <c r="U942" s="305" t="s">
        <v>10</v>
      </c>
      <c r="V942" s="285"/>
      <c r="W942" s="286"/>
      <c r="X942" s="467"/>
      <c r="Y942" s="286"/>
      <c r="Z942" s="285"/>
      <c r="AA942" s="285"/>
      <c r="AB942" s="285"/>
      <c r="AC942" s="285"/>
      <c r="AD942" s="285"/>
      <c r="AE942" s="285"/>
      <c r="AF942" s="285"/>
      <c r="AG942" s="285"/>
      <c r="AH942" s="285"/>
      <c r="AI942" s="285"/>
      <c r="AJ942" s="285"/>
      <c r="AK942" s="285"/>
      <c r="AL942" s="285"/>
      <c r="AM942" s="285"/>
      <c r="AN942" s="285"/>
      <c r="AO942" s="285"/>
      <c r="AP942" s="285"/>
    </row>
    <row r="943" spans="1:44" hidden="1">
      <c r="A943" s="369" t="s">
        <v>268</v>
      </c>
      <c r="B943" s="337"/>
      <c r="C943" s="368">
        <v>921479.793103448</v>
      </c>
      <c r="D943" s="386">
        <v>1.1200000000000001</v>
      </c>
      <c r="E943" s="383"/>
      <c r="F943" s="305">
        <v>1032057</v>
      </c>
      <c r="G943" s="386">
        <v>1.1499999999999999</v>
      </c>
      <c r="H943" s="383"/>
      <c r="I943" s="305">
        <v>1059702</v>
      </c>
      <c r="J943" s="305"/>
      <c r="K943" s="386">
        <v>1.1200000000000001</v>
      </c>
      <c r="L943" s="383"/>
      <c r="M943" s="305">
        <v>1032057</v>
      </c>
      <c r="N943" s="305"/>
      <c r="O943" s="386" t="s">
        <v>10</v>
      </c>
      <c r="P943" s="383"/>
      <c r="Q943" s="305">
        <v>0</v>
      </c>
      <c r="R943" s="305"/>
      <c r="S943" s="386" t="s">
        <v>10</v>
      </c>
      <c r="T943" s="383"/>
      <c r="U943" s="305">
        <v>0</v>
      </c>
      <c r="V943" s="285"/>
      <c r="W943" s="286"/>
      <c r="X943" s="330"/>
      <c r="Y943" s="331"/>
      <c r="Z943" s="285"/>
      <c r="AA943" s="285"/>
      <c r="AB943" s="285"/>
      <c r="AC943" s="285"/>
      <c r="AD943" s="285"/>
      <c r="AE943" s="285"/>
      <c r="AF943" s="285"/>
      <c r="AG943" s="285"/>
      <c r="AH943" s="285"/>
      <c r="AI943" s="285"/>
      <c r="AJ943" s="285"/>
      <c r="AK943" s="285"/>
      <c r="AL943" s="285"/>
      <c r="AM943" s="285"/>
      <c r="AN943" s="285"/>
      <c r="AO943" s="285"/>
      <c r="AP943" s="285"/>
    </row>
    <row r="944" spans="1:44" hidden="1">
      <c r="A944" s="369" t="s">
        <v>269</v>
      </c>
      <c r="B944" s="337"/>
      <c r="C944" s="368">
        <v>0</v>
      </c>
      <c r="D944" s="386">
        <v>1.01</v>
      </c>
      <c r="E944" s="383"/>
      <c r="F944" s="305">
        <v>0</v>
      </c>
      <c r="G944" s="386">
        <v>1.03</v>
      </c>
      <c r="H944" s="383"/>
      <c r="I944" s="305">
        <v>0</v>
      </c>
      <c r="J944" s="305"/>
      <c r="K944" s="386">
        <v>1.01</v>
      </c>
      <c r="L944" s="383"/>
      <c r="M944" s="305">
        <v>0</v>
      </c>
      <c r="N944" s="305"/>
      <c r="O944" s="386" t="s">
        <v>10</v>
      </c>
      <c r="P944" s="383"/>
      <c r="Q944" s="305">
        <v>0</v>
      </c>
      <c r="R944" s="305"/>
      <c r="S944" s="386" t="s">
        <v>10</v>
      </c>
      <c r="T944" s="383"/>
      <c r="U944" s="305">
        <v>0</v>
      </c>
      <c r="V944" s="285"/>
      <c r="W944" s="286"/>
      <c r="X944" s="330"/>
      <c r="Y944" s="331"/>
      <c r="Z944" s="285"/>
      <c r="AA944" s="285"/>
      <c r="AB944" s="285"/>
      <c r="AC944" s="285"/>
      <c r="AD944" s="285"/>
      <c r="AE944" s="285"/>
      <c r="AF944" s="285"/>
      <c r="AG944" s="285"/>
      <c r="AH944" s="285"/>
      <c r="AI944" s="285"/>
      <c r="AJ944" s="285"/>
      <c r="AK944" s="285"/>
      <c r="AL944" s="285"/>
      <c r="AM944" s="285"/>
      <c r="AN944" s="285"/>
      <c r="AO944" s="285"/>
      <c r="AP944" s="285"/>
    </row>
    <row r="945" spans="1:44" hidden="1">
      <c r="A945" s="325" t="s">
        <v>188</v>
      </c>
      <c r="B945" s="337"/>
      <c r="C945" s="368">
        <v>752533.72413793101</v>
      </c>
      <c r="D945" s="386">
        <v>7.97</v>
      </c>
      <c r="E945" s="383"/>
      <c r="F945" s="305">
        <v>5997694</v>
      </c>
      <c r="G945" s="386">
        <v>8.16</v>
      </c>
      <c r="H945" s="383"/>
      <c r="I945" s="305">
        <v>6140675</v>
      </c>
      <c r="J945" s="305"/>
      <c r="K945" s="386" t="e">
        <v>#DIV/0!</v>
      </c>
      <c r="L945" s="383"/>
      <c r="M945" s="305" t="e">
        <v>#DIV/0!</v>
      </c>
      <c r="N945" s="305"/>
      <c r="O945" s="386" t="e">
        <v>#DIV/0!</v>
      </c>
      <c r="P945" s="383"/>
      <c r="Q945" s="305" t="e">
        <v>#DIV/0!</v>
      </c>
      <c r="R945" s="305"/>
      <c r="S945" s="386" t="e">
        <v>#DIV/0!</v>
      </c>
      <c r="T945" s="383"/>
      <c r="U945" s="305" t="e">
        <v>#DIV/0!</v>
      </c>
      <c r="V945" s="285"/>
      <c r="W945" s="286"/>
      <c r="X945" s="330"/>
      <c r="Y945" s="331"/>
      <c r="Z945" s="285"/>
      <c r="AA945" s="285"/>
      <c r="AB945" s="285"/>
      <c r="AC945" s="285"/>
      <c r="AD945" s="285"/>
      <c r="AE945" s="285"/>
      <c r="AF945" s="285"/>
      <c r="AG945" s="285"/>
      <c r="AH945" s="285"/>
      <c r="AI945" s="285"/>
      <c r="AJ945" s="285"/>
      <c r="AK945" s="285"/>
      <c r="AL945" s="285"/>
      <c r="AM945" s="285"/>
      <c r="AN945" s="285"/>
      <c r="AO945" s="285"/>
      <c r="AP945" s="285"/>
    </row>
    <row r="946" spans="1:44" hidden="1">
      <c r="A946" s="369" t="s">
        <v>210</v>
      </c>
      <c r="B946" s="337"/>
      <c r="C946" s="368"/>
      <c r="D946" s="386"/>
      <c r="E946" s="383"/>
      <c r="F946" s="305"/>
      <c r="G946" s="386" t="s">
        <v>10</v>
      </c>
      <c r="H946" s="383"/>
      <c r="I946" s="305"/>
      <c r="J946" s="305"/>
      <c r="K946" s="386" t="s">
        <v>10</v>
      </c>
      <c r="L946" s="383"/>
      <c r="M946" s="305"/>
      <c r="N946" s="305"/>
      <c r="O946" s="386" t="s">
        <v>10</v>
      </c>
      <c r="P946" s="383"/>
      <c r="Q946" s="305"/>
      <c r="R946" s="305"/>
      <c r="S946" s="386" t="s">
        <v>10</v>
      </c>
      <c r="T946" s="383"/>
      <c r="U946" s="305"/>
      <c r="V946" s="285"/>
      <c r="W946" s="286"/>
      <c r="X946" s="467"/>
      <c r="Y946" s="286"/>
      <c r="Z946" s="285"/>
      <c r="AA946" s="285"/>
      <c r="AB946" s="285"/>
      <c r="AC946" s="285"/>
      <c r="AD946" s="285"/>
      <c r="AE946" s="285"/>
      <c r="AF946" s="285"/>
      <c r="AG946" s="285"/>
      <c r="AH946" s="285"/>
      <c r="AI946" s="285"/>
      <c r="AJ946" s="285"/>
      <c r="AK946" s="285"/>
      <c r="AL946" s="285"/>
      <c r="AM946" s="285"/>
      <c r="AN946" s="285"/>
      <c r="AO946" s="285"/>
      <c r="AP946" s="285"/>
    </row>
    <row r="947" spans="1:44" hidden="1">
      <c r="A947" s="369" t="s">
        <v>250</v>
      </c>
      <c r="B947" s="337"/>
      <c r="C947" s="368">
        <v>334945415.26665139</v>
      </c>
      <c r="D947" s="454">
        <v>4.7409999999999997</v>
      </c>
      <c r="E947" s="383" t="s">
        <v>144</v>
      </c>
      <c r="F947" s="305">
        <v>15879762</v>
      </c>
      <c r="G947" s="454">
        <v>4.8520000000000003</v>
      </c>
      <c r="H947" s="383" t="s">
        <v>144</v>
      </c>
      <c r="I947" s="305">
        <v>16251552</v>
      </c>
      <c r="J947" s="305"/>
      <c r="K947" s="454" t="s">
        <v>10</v>
      </c>
      <c r="L947" s="383" t="s">
        <v>10</v>
      </c>
      <c r="M947" s="305">
        <v>0</v>
      </c>
      <c r="N947" s="305"/>
      <c r="O947" s="454" t="e">
        <v>#DIV/0!</v>
      </c>
      <c r="P947" s="383" t="s">
        <v>144</v>
      </c>
      <c r="Q947" s="305" t="e">
        <v>#DIV/0!</v>
      </c>
      <c r="R947" s="305"/>
      <c r="S947" s="454" t="e">
        <v>#DIV/0!</v>
      </c>
      <c r="T947" s="383" t="s">
        <v>144</v>
      </c>
      <c r="U947" s="305" t="e">
        <v>#DIV/0!</v>
      </c>
      <c r="V947" s="285"/>
      <c r="W947" s="286"/>
      <c r="X947" s="330"/>
      <c r="Y947" s="331"/>
      <c r="Z947" s="285"/>
      <c r="AA947" s="285"/>
      <c r="AB947" s="285"/>
      <c r="AC947" s="285"/>
      <c r="AD947" s="285"/>
      <c r="AE947" s="285"/>
      <c r="AF947" s="285"/>
      <c r="AG947" s="285"/>
      <c r="AH947" s="285"/>
      <c r="AI947" s="285"/>
      <c r="AJ947" s="285"/>
      <c r="AK947" s="285"/>
      <c r="AL947" s="285"/>
      <c r="AM947" s="285"/>
      <c r="AN947" s="285"/>
      <c r="AO947" s="285"/>
      <c r="AP947" s="285"/>
    </row>
    <row r="948" spans="1:44" hidden="1">
      <c r="A948" s="369" t="s">
        <v>179</v>
      </c>
      <c r="B948" s="337"/>
      <c r="C948" s="368">
        <v>159554.87878787841</v>
      </c>
      <c r="D948" s="386">
        <v>0.56000000000000005</v>
      </c>
      <c r="E948" s="383"/>
      <c r="F948" s="305">
        <v>89351</v>
      </c>
      <c r="G948" s="386">
        <v>0.56999999999999995</v>
      </c>
      <c r="H948" s="383"/>
      <c r="I948" s="305">
        <v>90946</v>
      </c>
      <c r="J948" s="305"/>
      <c r="K948" s="386" t="s">
        <v>10</v>
      </c>
      <c r="L948" s="383"/>
      <c r="M948" s="305">
        <v>0</v>
      </c>
      <c r="N948" s="305"/>
      <c r="O948" s="386" t="e">
        <v>#DIV/0!</v>
      </c>
      <c r="P948" s="383"/>
      <c r="Q948" s="305" t="e">
        <v>#DIV/0!</v>
      </c>
      <c r="R948" s="305"/>
      <c r="S948" s="386" t="e">
        <v>#DIV/0!</v>
      </c>
      <c r="T948" s="383"/>
      <c r="U948" s="305" t="e">
        <v>#DIV/0!</v>
      </c>
      <c r="V948" s="285"/>
      <c r="W948" s="286"/>
      <c r="X948" s="330"/>
      <c r="Y948" s="331"/>
      <c r="Z948" s="285"/>
      <c r="AA948" s="285"/>
      <c r="AB948" s="285"/>
      <c r="AC948" s="285"/>
      <c r="AD948" s="285"/>
      <c r="AE948" s="285"/>
      <c r="AF948" s="285"/>
      <c r="AG948" s="285"/>
      <c r="AH948" s="285"/>
      <c r="AI948" s="285"/>
      <c r="AJ948" s="285"/>
      <c r="AK948" s="285"/>
      <c r="AL948" s="285"/>
      <c r="AM948" s="285"/>
      <c r="AN948" s="285"/>
      <c r="AO948" s="285"/>
      <c r="AP948" s="285"/>
    </row>
    <row r="949" spans="1:44" s="120" customFormat="1" hidden="1">
      <c r="A949" s="119" t="s">
        <v>251</v>
      </c>
      <c r="C949" s="210">
        <v>334945415.26665139</v>
      </c>
      <c r="D949" s="118">
        <v>0</v>
      </c>
      <c r="E949" s="122"/>
      <c r="F949" s="123"/>
      <c r="G949" s="314">
        <v>0</v>
      </c>
      <c r="H949" s="408" t="s">
        <v>144</v>
      </c>
      <c r="I949" s="123">
        <v>0</v>
      </c>
      <c r="J949" s="123"/>
      <c r="K949" s="314" t="s">
        <v>10</v>
      </c>
      <c r="L949" s="408" t="s">
        <v>10</v>
      </c>
      <c r="M949" s="305">
        <v>0</v>
      </c>
      <c r="N949" s="408"/>
      <c r="O949" s="314" t="s">
        <v>10</v>
      </c>
      <c r="P949" s="408" t="s">
        <v>10</v>
      </c>
      <c r="Q949" s="305">
        <v>0</v>
      </c>
      <c r="R949" s="408"/>
      <c r="S949" s="314">
        <v>0</v>
      </c>
      <c r="T949" s="408" t="s">
        <v>144</v>
      </c>
      <c r="U949" s="305">
        <v>0</v>
      </c>
      <c r="V949" s="316"/>
      <c r="W949" s="311"/>
      <c r="X949" s="122"/>
      <c r="Y949" s="122"/>
      <c r="Z949" s="317"/>
      <c r="AA949" s="318"/>
      <c r="AF949" s="122"/>
      <c r="AG949" s="122"/>
      <c r="AH949" s="122"/>
      <c r="AI949" s="122"/>
      <c r="AJ949" s="122"/>
      <c r="AK949" s="122"/>
      <c r="AL949" s="122"/>
      <c r="AM949" s="122"/>
      <c r="AN949" s="122"/>
      <c r="AO949" s="122"/>
      <c r="AP949" s="122"/>
      <c r="AR949" s="124"/>
    </row>
    <row r="950" spans="1:44" s="174" customFormat="1" hidden="1">
      <c r="A950" s="173" t="s">
        <v>252</v>
      </c>
      <c r="C950" s="212"/>
      <c r="D950" s="468">
        <v>4.7409999999999997</v>
      </c>
      <c r="E950" s="421" t="s">
        <v>144</v>
      </c>
      <c r="F950" s="178"/>
      <c r="G950" s="179">
        <v>4.8520000000000003</v>
      </c>
      <c r="H950" s="421" t="s">
        <v>144</v>
      </c>
      <c r="I950" s="178"/>
      <c r="J950" s="178"/>
      <c r="K950" s="469" t="s">
        <v>10</v>
      </c>
      <c r="L950" s="421" t="s">
        <v>10</v>
      </c>
      <c r="M950" s="421"/>
      <c r="N950" s="421"/>
      <c r="O950" s="469" t="e">
        <f>O947+O949</f>
        <v>#DIV/0!</v>
      </c>
      <c r="P950" s="421" t="s">
        <v>144</v>
      </c>
      <c r="Q950" s="421"/>
      <c r="R950" s="421"/>
      <c r="S950" s="469" t="e">
        <f>S947+S949</f>
        <v>#DIV/0!</v>
      </c>
      <c r="T950" s="421" t="s">
        <v>144</v>
      </c>
      <c r="U950" s="421"/>
      <c r="V950" s="470"/>
      <c r="W950" s="471"/>
      <c r="X950" s="472"/>
      <c r="Y950" s="177"/>
      <c r="Z950" s="473"/>
      <c r="AA950" s="474"/>
      <c r="AF950" s="177"/>
      <c r="AG950" s="177"/>
      <c r="AH950" s="177"/>
      <c r="AI950" s="177"/>
      <c r="AJ950" s="177"/>
      <c r="AK950" s="177"/>
      <c r="AL950" s="177"/>
      <c r="AM950" s="177"/>
      <c r="AN950" s="177"/>
      <c r="AO950" s="177"/>
      <c r="AP950" s="177"/>
      <c r="AR950" s="475"/>
    </row>
    <row r="951" spans="1:44" hidden="1">
      <c r="A951" s="337" t="s">
        <v>157</v>
      </c>
      <c r="B951" s="337"/>
      <c r="C951" s="368">
        <v>334945415.26665139</v>
      </c>
      <c r="D951" s="375"/>
      <c r="E951" s="337"/>
      <c r="F951" s="305">
        <v>23918152</v>
      </c>
      <c r="G951" s="375"/>
      <c r="H951" s="337"/>
      <c r="I951" s="305">
        <v>24482360</v>
      </c>
      <c r="J951" s="305"/>
      <c r="K951" s="375"/>
      <c r="L951" s="337"/>
      <c r="M951" s="305" t="e">
        <f>SUM(M940:M950)</f>
        <v>#DIV/0!</v>
      </c>
      <c r="N951" s="305"/>
      <c r="O951" s="375"/>
      <c r="P951" s="337"/>
      <c r="Q951" s="305" t="e">
        <f>SUM(Q940:Q950)</f>
        <v>#DIV/0!</v>
      </c>
      <c r="R951" s="305"/>
      <c r="S951" s="375"/>
      <c r="T951" s="337"/>
      <c r="U951" s="305" t="e">
        <f>SUM(U940:U950)</f>
        <v>#DIV/0!</v>
      </c>
      <c r="V951" s="285"/>
      <c r="W951" s="286"/>
      <c r="X951" s="286"/>
      <c r="Y951" s="286"/>
      <c r="Z951" s="285"/>
      <c r="AA951" s="285"/>
      <c r="AB951" s="285"/>
      <c r="AC951" s="285"/>
      <c r="AD951" s="285"/>
      <c r="AE951" s="285"/>
      <c r="AF951" s="285"/>
      <c r="AG951" s="285"/>
      <c r="AH951" s="285"/>
      <c r="AI951" s="285"/>
      <c r="AJ951" s="285"/>
      <c r="AK951" s="285"/>
      <c r="AL951" s="285"/>
      <c r="AM951" s="285"/>
      <c r="AN951" s="285"/>
      <c r="AO951" s="285"/>
      <c r="AP951" s="285"/>
    </row>
    <row r="952" spans="1:44" hidden="1">
      <c r="A952" s="337" t="s">
        <v>128</v>
      </c>
      <c r="B952" s="337"/>
      <c r="C952" s="368">
        <v>1536540.0713919159</v>
      </c>
      <c r="D952" s="325"/>
      <c r="E952" s="325"/>
      <c r="F952" s="391">
        <v>117155.49709223211</v>
      </c>
      <c r="G952" s="325"/>
      <c r="H952" s="325"/>
      <c r="I952" s="391">
        <v>117155.49709223211</v>
      </c>
      <c r="J952" s="370"/>
      <c r="K952" s="325"/>
      <c r="L952" s="325"/>
      <c r="M952" s="450" t="e">
        <f>$I$952*V955/($V955+$W$955+$X$955)</f>
        <v>#DIV/0!</v>
      </c>
      <c r="N952" s="324"/>
      <c r="O952" s="325"/>
      <c r="P952" s="325"/>
      <c r="Q952" s="450" t="e">
        <f>$I$952*W955/($V955+$W$955+$X$955)</f>
        <v>#DIV/0!</v>
      </c>
      <c r="R952" s="324"/>
      <c r="S952" s="325"/>
      <c r="T952" s="325"/>
      <c r="U952" s="450" t="e">
        <f>$I$952*X955/($V955+$W$955+$X$955)</f>
        <v>#DIV/0!</v>
      </c>
      <c r="V952" s="341"/>
      <c r="W952" s="141"/>
      <c r="X952" s="286"/>
      <c r="Y952" s="286"/>
      <c r="Z952" s="285"/>
      <c r="AA952" s="285"/>
      <c r="AB952" s="285"/>
      <c r="AC952" s="285"/>
      <c r="AD952" s="285"/>
      <c r="AE952" s="285"/>
      <c r="AF952" s="285"/>
      <c r="AG952" s="285"/>
      <c r="AH952" s="285"/>
      <c r="AI952" s="285"/>
      <c r="AJ952" s="285"/>
      <c r="AK952" s="285"/>
      <c r="AL952" s="285"/>
      <c r="AM952" s="285"/>
      <c r="AN952" s="285"/>
      <c r="AO952" s="285"/>
      <c r="AP952" s="285"/>
    </row>
    <row r="953" spans="1:44" ht="18" hidden="1" customHeight="1" thickBot="1">
      <c r="A953" s="337" t="s">
        <v>158</v>
      </c>
      <c r="B953" s="337"/>
      <c r="C953" s="451">
        <v>336481955.33804333</v>
      </c>
      <c r="D953" s="399"/>
      <c r="E953" s="393"/>
      <c r="F953" s="394">
        <v>24035307.497092232</v>
      </c>
      <c r="G953" s="399"/>
      <c r="H953" s="393"/>
      <c r="I953" s="394">
        <v>24599515.497092232</v>
      </c>
      <c r="J953" s="370"/>
      <c r="K953" s="399"/>
      <c r="L953" s="393"/>
      <c r="M953" s="394" t="e">
        <f>M951+M952</f>
        <v>#DIV/0!</v>
      </c>
      <c r="N953" s="394"/>
      <c r="O953" s="399"/>
      <c r="P953" s="393"/>
      <c r="Q953" s="394" t="e">
        <f>Q951+Q952</f>
        <v>#DIV/0!</v>
      </c>
      <c r="R953" s="394"/>
      <c r="S953" s="399"/>
      <c r="T953" s="393"/>
      <c r="U953" s="394" t="e">
        <f>U951+U952</f>
        <v>#DIV/0!</v>
      </c>
      <c r="V953" s="313"/>
      <c r="W953" s="351"/>
      <c r="X953" s="286"/>
      <c r="Y953" s="286"/>
      <c r="Z953" s="352"/>
      <c r="AA953" s="285"/>
      <c r="AB953" s="285"/>
      <c r="AC953" s="285"/>
      <c r="AD953" s="285"/>
      <c r="AE953" s="285"/>
      <c r="AF953" s="285"/>
      <c r="AG953" s="285"/>
      <c r="AH953" s="285"/>
      <c r="AI953" s="285"/>
      <c r="AJ953" s="285"/>
      <c r="AK953" s="285"/>
      <c r="AL953" s="285"/>
      <c r="AM953" s="285"/>
      <c r="AN953" s="285"/>
      <c r="AO953" s="285"/>
      <c r="AP953" s="285"/>
    </row>
    <row r="954" spans="1:44" ht="16.5" hidden="1" thickTop="1">
      <c r="A954" s="337"/>
      <c r="B954" s="337"/>
      <c r="C954" s="345"/>
      <c r="D954" s="386"/>
      <c r="E954" s="337"/>
      <c r="F954" s="305" t="s">
        <v>10</v>
      </c>
      <c r="G954" s="386"/>
      <c r="H954" s="337"/>
      <c r="I954" s="400"/>
      <c r="J954" s="400"/>
      <c r="K954" s="386"/>
      <c r="L954" s="337"/>
      <c r="M954" s="400"/>
      <c r="N954" s="400"/>
      <c r="O954" s="386"/>
      <c r="P954" s="337"/>
      <c r="Q954" s="400"/>
      <c r="R954" s="400"/>
      <c r="S954" s="386"/>
      <c r="T954" s="337"/>
      <c r="U954" s="400"/>
      <c r="V954" s="476"/>
      <c r="W954" s="476"/>
      <c r="X954" s="476"/>
      <c r="Y954" s="286"/>
      <c r="Z954" s="313"/>
      <c r="AA954" s="285"/>
      <c r="AB954" s="285"/>
      <c r="AC954" s="285"/>
      <c r="AD954" s="285"/>
      <c r="AE954" s="285"/>
      <c r="AF954" s="285"/>
      <c r="AG954" s="285"/>
      <c r="AH954" s="285"/>
      <c r="AI954" s="285"/>
      <c r="AJ954" s="285"/>
      <c r="AK954" s="285"/>
      <c r="AL954" s="285"/>
      <c r="AM954" s="285"/>
      <c r="AN954" s="285"/>
      <c r="AO954" s="285"/>
      <c r="AP954" s="285"/>
    </row>
    <row r="955" spans="1:44" hidden="1">
      <c r="A955" s="337"/>
      <c r="B955" s="337"/>
      <c r="C955" s="345"/>
      <c r="D955" s="386"/>
      <c r="E955" s="337"/>
      <c r="F955" s="305"/>
      <c r="G955" s="386"/>
      <c r="H955" s="337"/>
      <c r="I955" s="400"/>
      <c r="J955" s="400"/>
      <c r="K955" s="386"/>
      <c r="L955" s="337"/>
      <c r="M955" s="400"/>
      <c r="N955" s="400"/>
      <c r="O955" s="386"/>
      <c r="P955" s="337"/>
      <c r="Q955" s="400"/>
      <c r="R955" s="400"/>
      <c r="S955" s="386"/>
      <c r="T955" s="337"/>
      <c r="U955" s="400"/>
      <c r="V955" s="342"/>
      <c r="W955" s="342"/>
      <c r="X955" s="342"/>
      <c r="Y955" s="286"/>
      <c r="Z955" s="285"/>
      <c r="AA955" s="285"/>
      <c r="AB955" s="285"/>
      <c r="AC955" s="285"/>
      <c r="AD955" s="285"/>
      <c r="AE955" s="285"/>
      <c r="AF955" s="285"/>
      <c r="AG955" s="285"/>
      <c r="AH955" s="285"/>
      <c r="AI955" s="285"/>
      <c r="AJ955" s="285"/>
      <c r="AK955" s="285"/>
      <c r="AL955" s="285"/>
      <c r="AM955" s="285"/>
      <c r="AN955" s="285"/>
      <c r="AO955" s="285"/>
      <c r="AP955" s="285"/>
    </row>
    <row r="956" spans="1:44" hidden="1">
      <c r="A956" s="344" t="s">
        <v>270</v>
      </c>
      <c r="B956" s="337"/>
      <c r="C956" s="337"/>
      <c r="D956" s="305"/>
      <c r="E956" s="337"/>
      <c r="F956" s="337"/>
      <c r="G956" s="305"/>
      <c r="H956" s="337"/>
      <c r="I956" s="337"/>
      <c r="J956" s="337"/>
      <c r="K956" s="305"/>
      <c r="L956" s="337"/>
      <c r="M956" s="337"/>
      <c r="N956" s="337"/>
      <c r="O956" s="305"/>
      <c r="P956" s="337"/>
      <c r="Q956" s="337"/>
      <c r="R956" s="337"/>
      <c r="S956" s="305"/>
      <c r="T956" s="337"/>
      <c r="U956" s="337"/>
      <c r="V956" s="285"/>
      <c r="W956" s="286"/>
      <c r="X956" s="286"/>
      <c r="Y956" s="286"/>
      <c r="Z956" s="285"/>
      <c r="AA956" s="285"/>
      <c r="AB956" s="285"/>
      <c r="AC956" s="285"/>
      <c r="AD956" s="285"/>
      <c r="AE956" s="285"/>
      <c r="AF956" s="285"/>
      <c r="AG956" s="285"/>
      <c r="AH956" s="285"/>
      <c r="AI956" s="285"/>
      <c r="AJ956" s="285"/>
      <c r="AK956" s="285"/>
      <c r="AL956" s="285"/>
      <c r="AM956" s="285"/>
      <c r="AN956" s="285"/>
      <c r="AO956" s="285"/>
      <c r="AP956" s="285"/>
    </row>
    <row r="957" spans="1:44" hidden="1">
      <c r="A957" s="325" t="s">
        <v>275</v>
      </c>
      <c r="B957" s="337"/>
      <c r="C957" s="337"/>
      <c r="D957" s="305"/>
      <c r="E957" s="337"/>
      <c r="F957" s="337"/>
      <c r="G957" s="305"/>
      <c r="H957" s="337"/>
      <c r="I957" s="337"/>
      <c r="J957" s="337"/>
      <c r="K957" s="305"/>
      <c r="L957" s="337"/>
      <c r="M957" s="337"/>
      <c r="N957" s="337"/>
      <c r="O957" s="305"/>
      <c r="P957" s="337"/>
      <c r="Q957" s="337"/>
      <c r="R957" s="337"/>
      <c r="S957" s="305"/>
      <c r="T957" s="337"/>
      <c r="U957" s="337"/>
      <c r="V957" s="285"/>
      <c r="W957" s="286"/>
      <c r="X957" s="286"/>
      <c r="Y957" s="286"/>
      <c r="Z957" s="285"/>
      <c r="AA957" s="285"/>
      <c r="AB957" s="285"/>
      <c r="AC957" s="285"/>
      <c r="AD957" s="285"/>
      <c r="AE957" s="285"/>
      <c r="AF957" s="285"/>
      <c r="AG957" s="285"/>
      <c r="AH957" s="285"/>
      <c r="AI957" s="285"/>
      <c r="AJ957" s="285"/>
      <c r="AK957" s="285"/>
      <c r="AL957" s="285"/>
      <c r="AM957" s="285"/>
      <c r="AN957" s="285"/>
      <c r="AO957" s="285"/>
      <c r="AP957" s="285"/>
    </row>
    <row r="958" spans="1:44" hidden="1">
      <c r="A958" s="369"/>
      <c r="B958" s="337"/>
      <c r="C958" s="337"/>
      <c r="D958" s="305"/>
      <c r="E958" s="337"/>
      <c r="F958" s="337"/>
      <c r="G958" s="305"/>
      <c r="H958" s="337"/>
      <c r="I958" s="337"/>
      <c r="J958" s="337"/>
      <c r="K958" s="305"/>
      <c r="L958" s="337"/>
      <c r="M958" s="337"/>
      <c r="N958" s="337"/>
      <c r="O958" s="305"/>
      <c r="P958" s="337"/>
      <c r="Q958" s="337"/>
      <c r="R958" s="337"/>
      <c r="S958" s="305"/>
      <c r="T958" s="337"/>
      <c r="U958" s="337"/>
      <c r="V958" s="285"/>
      <c r="W958" s="286"/>
      <c r="X958" s="286"/>
      <c r="Y958" s="286"/>
      <c r="Z958" s="285"/>
      <c r="AA958" s="285"/>
      <c r="AB958" s="285"/>
      <c r="AC958" s="285"/>
      <c r="AD958" s="285"/>
      <c r="AE958" s="285"/>
      <c r="AF958" s="285"/>
      <c r="AG958" s="285"/>
      <c r="AH958" s="285"/>
      <c r="AI958" s="285"/>
      <c r="AJ958" s="285"/>
      <c r="AK958" s="285"/>
      <c r="AL958" s="285"/>
      <c r="AM958" s="285"/>
      <c r="AN958" s="285"/>
      <c r="AO958" s="285"/>
      <c r="AP958" s="285"/>
    </row>
    <row r="959" spans="1:44" hidden="1">
      <c r="A959" s="369" t="s">
        <v>173</v>
      </c>
      <c r="B959" s="337"/>
      <c r="C959" s="368"/>
      <c r="D959" s="305"/>
      <c r="E959" s="337"/>
      <c r="F959" s="337"/>
      <c r="G959" s="305"/>
      <c r="H959" s="337"/>
      <c r="I959" s="337"/>
      <c r="J959" s="337"/>
      <c r="K959" s="305"/>
      <c r="L959" s="337"/>
      <c r="M959" s="337"/>
      <c r="N959" s="337"/>
      <c r="O959" s="305"/>
      <c r="P959" s="337"/>
      <c r="Q959" s="337"/>
      <c r="R959" s="337"/>
      <c r="S959" s="305"/>
      <c r="T959" s="337"/>
      <c r="U959" s="337"/>
      <c r="V959" s="285"/>
      <c r="W959" s="286"/>
      <c r="X959" s="286"/>
      <c r="Y959" s="286"/>
      <c r="Z959" s="285"/>
      <c r="AA959" s="285"/>
      <c r="AB959" s="285"/>
      <c r="AC959" s="285"/>
      <c r="AD959" s="285"/>
      <c r="AE959" s="285"/>
      <c r="AF959" s="285"/>
      <c r="AG959" s="285"/>
      <c r="AH959" s="285"/>
      <c r="AI959" s="285"/>
      <c r="AJ959" s="285"/>
      <c r="AK959" s="285"/>
      <c r="AL959" s="285"/>
      <c r="AM959" s="285"/>
      <c r="AN959" s="285"/>
      <c r="AO959" s="285"/>
      <c r="AP959" s="285"/>
    </row>
    <row r="960" spans="1:44" hidden="1">
      <c r="A960" s="369" t="s">
        <v>266</v>
      </c>
      <c r="B960" s="337"/>
      <c r="C960" s="368">
        <v>318.69696969696997</v>
      </c>
      <c r="D960" s="386">
        <v>1411</v>
      </c>
      <c r="E960" s="383"/>
      <c r="F960" s="305">
        <v>449681</v>
      </c>
      <c r="G960" s="386">
        <v>1442</v>
      </c>
      <c r="H960" s="383"/>
      <c r="I960" s="305">
        <v>459561</v>
      </c>
      <c r="J960" s="305"/>
      <c r="K960" s="386">
        <f>K940</f>
        <v>1411</v>
      </c>
      <c r="L960" s="383"/>
      <c r="M960" s="305">
        <f>ROUND(K960*$C960,0)</f>
        <v>449681</v>
      </c>
      <c r="N960" s="305"/>
      <c r="O960" s="386" t="str">
        <f>O940</f>
        <v xml:space="preserve"> </v>
      </c>
      <c r="P960" s="383"/>
      <c r="Q960" s="305" t="e">
        <f>ROUND(O960*$C960,0)</f>
        <v>#VALUE!</v>
      </c>
      <c r="R960" s="305"/>
      <c r="S960" s="386" t="str">
        <f>S940</f>
        <v xml:space="preserve"> </v>
      </c>
      <c r="T960" s="383"/>
      <c r="U960" s="305" t="e">
        <f>ROUND(S960*$C960,0)</f>
        <v>#VALUE!</v>
      </c>
      <c r="V960" s="285"/>
      <c r="W960" s="286"/>
      <c r="X960" s="286"/>
      <c r="Y960" s="286"/>
      <c r="Z960" s="285"/>
      <c r="AA960" s="285"/>
      <c r="AB960" s="285"/>
      <c r="AC960" s="285"/>
      <c r="AD960" s="285"/>
      <c r="AE960" s="285"/>
      <c r="AF960" s="285"/>
      <c r="AG960" s="285"/>
      <c r="AH960" s="285"/>
      <c r="AI960" s="285"/>
      <c r="AJ960" s="285"/>
      <c r="AK960" s="285"/>
      <c r="AL960" s="285"/>
      <c r="AM960" s="285"/>
      <c r="AN960" s="285"/>
      <c r="AO960" s="285"/>
      <c r="AP960" s="285"/>
    </row>
    <row r="961" spans="1:44" hidden="1">
      <c r="A961" s="369" t="s">
        <v>267</v>
      </c>
      <c r="B961" s="337"/>
      <c r="C961" s="368">
        <v>0</v>
      </c>
      <c r="D961" s="386">
        <v>1703</v>
      </c>
      <c r="E961" s="404"/>
      <c r="F961" s="305">
        <v>0</v>
      </c>
      <c r="G961" s="386">
        <v>1743</v>
      </c>
      <c r="H961" s="404"/>
      <c r="I961" s="305">
        <v>0</v>
      </c>
      <c r="J961" s="305"/>
      <c r="K961" s="386">
        <f>K941</f>
        <v>1703</v>
      </c>
      <c r="L961" s="404"/>
      <c r="M961" s="305">
        <f>ROUND(K961*$C961,0)</f>
        <v>0</v>
      </c>
      <c r="N961" s="305"/>
      <c r="O961" s="386" t="str">
        <f>O941</f>
        <v xml:space="preserve"> </v>
      </c>
      <c r="P961" s="404"/>
      <c r="Q961" s="305" t="e">
        <f>ROUND(O961*$C961,0)</f>
        <v>#VALUE!</v>
      </c>
      <c r="R961" s="305"/>
      <c r="S961" s="386" t="str">
        <f>S941</f>
        <v xml:space="preserve"> </v>
      </c>
      <c r="T961" s="404"/>
      <c r="U961" s="305" t="e">
        <f>ROUND(S961*$C961,0)</f>
        <v>#VALUE!</v>
      </c>
      <c r="V961" s="285"/>
      <c r="W961" s="286"/>
      <c r="X961" s="286"/>
      <c r="Y961" s="286"/>
      <c r="Z961" s="285"/>
      <c r="AA961" s="285"/>
      <c r="AB961" s="285"/>
      <c r="AC961" s="285"/>
      <c r="AD961" s="285"/>
      <c r="AE961" s="285"/>
      <c r="AF961" s="285"/>
      <c r="AG961" s="285"/>
      <c r="AH961" s="285"/>
      <c r="AI961" s="285"/>
      <c r="AJ961" s="285"/>
      <c r="AK961" s="285"/>
      <c r="AL961" s="285"/>
      <c r="AM961" s="285"/>
      <c r="AN961" s="285"/>
      <c r="AO961" s="285"/>
      <c r="AP961" s="285"/>
    </row>
    <row r="962" spans="1:44" hidden="1">
      <c r="A962" s="369" t="s">
        <v>174</v>
      </c>
      <c r="B962" s="337"/>
      <c r="C962" s="368">
        <v>318.69696969696997</v>
      </c>
      <c r="D962" s="386"/>
      <c r="E962" s="383"/>
      <c r="F962" s="305" t="s">
        <v>10</v>
      </c>
      <c r="G962" s="386" t="s">
        <v>10</v>
      </c>
      <c r="H962" s="383"/>
      <c r="I962" s="305" t="s">
        <v>10</v>
      </c>
      <c r="J962" s="305"/>
      <c r="K962" s="386" t="s">
        <v>10</v>
      </c>
      <c r="L962" s="383"/>
      <c r="M962" s="305" t="s">
        <v>10</v>
      </c>
      <c r="N962" s="305"/>
      <c r="O962" s="386" t="s">
        <v>10</v>
      </c>
      <c r="P962" s="383"/>
      <c r="Q962" s="305" t="s">
        <v>10</v>
      </c>
      <c r="R962" s="305"/>
      <c r="S962" s="386" t="s">
        <v>10</v>
      </c>
      <c r="T962" s="383"/>
      <c r="U962" s="305" t="s">
        <v>10</v>
      </c>
      <c r="V962" s="285"/>
      <c r="W962" s="286"/>
      <c r="X962" s="286"/>
      <c r="Y962" s="286"/>
      <c r="Z962" s="285"/>
      <c r="AA962" s="285"/>
      <c r="AB962" s="285"/>
      <c r="AC962" s="285"/>
      <c r="AD962" s="285"/>
      <c r="AE962" s="285"/>
      <c r="AF962" s="285"/>
      <c r="AG962" s="285"/>
      <c r="AH962" s="285"/>
      <c r="AI962" s="285"/>
      <c r="AJ962" s="285"/>
      <c r="AK962" s="285"/>
      <c r="AL962" s="285"/>
      <c r="AM962" s="285"/>
      <c r="AN962" s="285"/>
      <c r="AO962" s="285"/>
      <c r="AP962" s="285"/>
    </row>
    <row r="963" spans="1:44" hidden="1">
      <c r="A963" s="369" t="s">
        <v>268</v>
      </c>
      <c r="B963" s="337"/>
      <c r="C963" s="368">
        <v>384073</v>
      </c>
      <c r="D963" s="386">
        <v>1.1200000000000001</v>
      </c>
      <c r="E963" s="383"/>
      <c r="F963" s="305">
        <v>430162</v>
      </c>
      <c r="G963" s="386">
        <v>1.1499999999999999</v>
      </c>
      <c r="H963" s="383"/>
      <c r="I963" s="305">
        <v>441684</v>
      </c>
      <c r="J963" s="305"/>
      <c r="K963" s="386">
        <f>K943</f>
        <v>1.1200000000000001</v>
      </c>
      <c r="L963" s="383"/>
      <c r="M963" s="305">
        <f>ROUND(K963*$C963,0)</f>
        <v>430162</v>
      </c>
      <c r="N963" s="305"/>
      <c r="O963" s="386" t="str">
        <f>O943</f>
        <v xml:space="preserve"> </v>
      </c>
      <c r="P963" s="383"/>
      <c r="Q963" s="305" t="e">
        <f>ROUND(O963*$C963,0)</f>
        <v>#VALUE!</v>
      </c>
      <c r="R963" s="305"/>
      <c r="S963" s="386" t="str">
        <f>S943</f>
        <v xml:space="preserve"> </v>
      </c>
      <c r="T963" s="383"/>
      <c r="U963" s="305" t="e">
        <f>ROUND(S963*$C963,0)</f>
        <v>#VALUE!</v>
      </c>
      <c r="V963" s="285"/>
      <c r="W963" s="286"/>
      <c r="X963" s="286"/>
      <c r="Y963" s="286"/>
      <c r="Z963" s="285"/>
      <c r="AA963" s="285"/>
      <c r="AB963" s="285"/>
      <c r="AC963" s="285"/>
      <c r="AD963" s="285"/>
      <c r="AE963" s="285"/>
      <c r="AF963" s="285"/>
      <c r="AG963" s="285"/>
      <c r="AH963" s="285"/>
      <c r="AI963" s="285"/>
      <c r="AJ963" s="285"/>
      <c r="AK963" s="285"/>
      <c r="AL963" s="285"/>
      <c r="AM963" s="285"/>
      <c r="AN963" s="285"/>
      <c r="AO963" s="285"/>
      <c r="AP963" s="285"/>
    </row>
    <row r="964" spans="1:44" hidden="1">
      <c r="A964" s="369" t="s">
        <v>269</v>
      </c>
      <c r="B964" s="337"/>
      <c r="C964" s="368">
        <v>0</v>
      </c>
      <c r="D964" s="386">
        <v>1.01</v>
      </c>
      <c r="E964" s="383"/>
      <c r="F964" s="305">
        <v>0</v>
      </c>
      <c r="G964" s="386">
        <v>1.03</v>
      </c>
      <c r="H964" s="383"/>
      <c r="I964" s="305">
        <v>0</v>
      </c>
      <c r="J964" s="305"/>
      <c r="K964" s="386">
        <f>K944</f>
        <v>1.01</v>
      </c>
      <c r="L964" s="383"/>
      <c r="M964" s="305">
        <f>ROUND(K964*$C964,0)</f>
        <v>0</v>
      </c>
      <c r="N964" s="305"/>
      <c r="O964" s="386" t="str">
        <f>O944</f>
        <v xml:space="preserve"> </v>
      </c>
      <c r="P964" s="383"/>
      <c r="Q964" s="305" t="e">
        <f>ROUND(O964*$C964,0)</f>
        <v>#VALUE!</v>
      </c>
      <c r="R964" s="305"/>
      <c r="S964" s="386" t="str">
        <f>S944</f>
        <v xml:space="preserve"> </v>
      </c>
      <c r="T964" s="383"/>
      <c r="U964" s="305" t="e">
        <f>ROUND(S964*$C964,0)</f>
        <v>#VALUE!</v>
      </c>
      <c r="V964" s="285"/>
      <c r="W964" s="286"/>
      <c r="X964" s="286"/>
      <c r="Y964" s="286"/>
      <c r="Z964" s="285"/>
      <c r="AA964" s="285"/>
      <c r="AB964" s="285"/>
      <c r="AC964" s="285"/>
      <c r="AD964" s="285"/>
      <c r="AE964" s="285"/>
      <c r="AF964" s="285"/>
      <c r="AG964" s="285"/>
      <c r="AH964" s="285"/>
      <c r="AI964" s="285"/>
      <c r="AJ964" s="285"/>
      <c r="AK964" s="285"/>
      <c r="AL964" s="285"/>
      <c r="AM964" s="285"/>
      <c r="AN964" s="285"/>
      <c r="AO964" s="285"/>
      <c r="AP964" s="285"/>
    </row>
    <row r="965" spans="1:44" hidden="1">
      <c r="A965" s="325" t="s">
        <v>188</v>
      </c>
      <c r="B965" s="337"/>
      <c r="C965" s="368">
        <v>287401.24137931003</v>
      </c>
      <c r="D965" s="386">
        <v>7.97</v>
      </c>
      <c r="E965" s="383"/>
      <c r="F965" s="305">
        <v>2290588</v>
      </c>
      <c r="G965" s="386">
        <v>8.16</v>
      </c>
      <c r="H965" s="383"/>
      <c r="I965" s="305">
        <v>2345194</v>
      </c>
      <c r="J965" s="305"/>
      <c r="K965" s="386" t="e">
        <f>K945</f>
        <v>#DIV/0!</v>
      </c>
      <c r="L965" s="383"/>
      <c r="M965" s="305" t="e">
        <f>ROUND(K965*$C965,0)</f>
        <v>#DIV/0!</v>
      </c>
      <c r="N965" s="305"/>
      <c r="O965" s="386" t="e">
        <f>O945</f>
        <v>#DIV/0!</v>
      </c>
      <c r="P965" s="383"/>
      <c r="Q965" s="305" t="e">
        <f>ROUND(O965*$C965,0)</f>
        <v>#DIV/0!</v>
      </c>
      <c r="R965" s="305"/>
      <c r="S965" s="386" t="e">
        <f>S945</f>
        <v>#DIV/0!</v>
      </c>
      <c r="T965" s="383"/>
      <c r="U965" s="305" t="e">
        <f>ROUND(S965*$C965,0)</f>
        <v>#DIV/0!</v>
      </c>
      <c r="V965" s="285"/>
      <c r="W965" s="286"/>
      <c r="X965" s="286"/>
      <c r="Y965" s="286"/>
      <c r="Z965" s="285"/>
      <c r="AA965" s="285"/>
      <c r="AB965" s="285"/>
      <c r="AC965" s="285"/>
      <c r="AD965" s="285"/>
      <c r="AE965" s="285"/>
      <c r="AF965" s="285"/>
      <c r="AG965" s="285"/>
      <c r="AH965" s="285"/>
      <c r="AI965" s="285"/>
      <c r="AJ965" s="285"/>
      <c r="AK965" s="285"/>
      <c r="AL965" s="285"/>
      <c r="AM965" s="285"/>
      <c r="AN965" s="285"/>
      <c r="AO965" s="285"/>
      <c r="AP965" s="285"/>
    </row>
    <row r="966" spans="1:44" hidden="1">
      <c r="A966" s="369" t="s">
        <v>210</v>
      </c>
      <c r="B966" s="337"/>
      <c r="C966" s="368"/>
      <c r="D966" s="386"/>
      <c r="E966" s="383"/>
      <c r="F966" s="305"/>
      <c r="G966" s="386" t="s">
        <v>10</v>
      </c>
      <c r="H966" s="383"/>
      <c r="I966" s="305"/>
      <c r="J966" s="305"/>
      <c r="K966" s="386" t="s">
        <v>10</v>
      </c>
      <c r="L966" s="383"/>
      <c r="M966" s="305"/>
      <c r="N966" s="305"/>
      <c r="O966" s="386" t="s">
        <v>10</v>
      </c>
      <c r="P966" s="383"/>
      <c r="Q966" s="305"/>
      <c r="R966" s="305"/>
      <c r="S966" s="386" t="s">
        <v>10</v>
      </c>
      <c r="T966" s="383"/>
      <c r="U966" s="305"/>
      <c r="V966" s="285"/>
      <c r="W966" s="286"/>
      <c r="X966" s="286"/>
      <c r="Y966" s="286"/>
      <c r="Z966" s="285"/>
      <c r="AA966" s="285"/>
      <c r="AB966" s="285"/>
      <c r="AC966" s="285"/>
      <c r="AD966" s="285"/>
      <c r="AE966" s="285"/>
      <c r="AF966" s="285"/>
      <c r="AG966" s="285"/>
      <c r="AH966" s="285"/>
      <c r="AI966" s="285"/>
      <c r="AJ966" s="285"/>
      <c r="AK966" s="285"/>
      <c r="AL966" s="285"/>
      <c r="AM966" s="285"/>
      <c r="AN966" s="285"/>
      <c r="AO966" s="285"/>
      <c r="AP966" s="285"/>
    </row>
    <row r="967" spans="1:44" hidden="1">
      <c r="A967" s="369" t="s">
        <v>250</v>
      </c>
      <c r="B967" s="337"/>
      <c r="C967" s="368">
        <v>125244965.26665136</v>
      </c>
      <c r="D967" s="454">
        <v>4.7409999999999997</v>
      </c>
      <c r="E967" s="383" t="s">
        <v>144</v>
      </c>
      <c r="F967" s="305">
        <v>5937864</v>
      </c>
      <c r="G967" s="454">
        <v>4.8520000000000003</v>
      </c>
      <c r="H967" s="383" t="s">
        <v>144</v>
      </c>
      <c r="I967" s="305">
        <v>6076886</v>
      </c>
      <c r="J967" s="305"/>
      <c r="K967" s="454" t="str">
        <f>K947</f>
        <v xml:space="preserve"> </v>
      </c>
      <c r="L967" s="383" t="s">
        <v>144</v>
      </c>
      <c r="M967" s="305" t="e">
        <f>ROUND(K967/100*$C967,0)</f>
        <v>#VALUE!</v>
      </c>
      <c r="N967" s="305"/>
      <c r="O967" s="454" t="e">
        <f>O947</f>
        <v>#DIV/0!</v>
      </c>
      <c r="P967" s="383" t="s">
        <v>144</v>
      </c>
      <c r="Q967" s="305" t="e">
        <f>ROUND(O967/100*$C967,0)</f>
        <v>#DIV/0!</v>
      </c>
      <c r="R967" s="305"/>
      <c r="S967" s="454" t="e">
        <f>S947</f>
        <v>#DIV/0!</v>
      </c>
      <c r="T967" s="383" t="s">
        <v>144</v>
      </c>
      <c r="U967" s="305" t="e">
        <f>ROUND(S967/100*$C967,0)</f>
        <v>#DIV/0!</v>
      </c>
      <c r="V967" s="285"/>
      <c r="W967" s="286"/>
      <c r="X967" s="286"/>
      <c r="Y967" s="286"/>
      <c r="Z967" s="285"/>
      <c r="AA967" s="285"/>
      <c r="AB967" s="285"/>
      <c r="AC967" s="285"/>
      <c r="AD967" s="285"/>
      <c r="AE967" s="285"/>
      <c r="AF967" s="285"/>
      <c r="AG967" s="285"/>
      <c r="AH967" s="285"/>
      <c r="AI967" s="285"/>
      <c r="AJ967" s="285"/>
      <c r="AK967" s="285"/>
      <c r="AL967" s="285"/>
      <c r="AM967" s="285"/>
      <c r="AN967" s="285"/>
      <c r="AO967" s="285"/>
      <c r="AP967" s="285"/>
    </row>
    <row r="968" spans="1:44" hidden="1">
      <c r="A968" s="369" t="s">
        <v>179</v>
      </c>
      <c r="B968" s="337"/>
      <c r="C968" s="368">
        <v>30465.6363636364</v>
      </c>
      <c r="D968" s="386">
        <v>0.56000000000000005</v>
      </c>
      <c r="E968" s="383"/>
      <c r="F968" s="305">
        <v>17061</v>
      </c>
      <c r="G968" s="386">
        <v>0.56999999999999995</v>
      </c>
      <c r="H968" s="383"/>
      <c r="I968" s="305">
        <v>17365</v>
      </c>
      <c r="J968" s="305"/>
      <c r="K968" s="386" t="str">
        <f>K948</f>
        <v xml:space="preserve"> </v>
      </c>
      <c r="L968" s="383"/>
      <c r="M968" s="305" t="e">
        <f>ROUND(K968*$C968,0)</f>
        <v>#VALUE!</v>
      </c>
      <c r="N968" s="305"/>
      <c r="O968" s="386" t="e">
        <f>O948</f>
        <v>#DIV/0!</v>
      </c>
      <c r="P968" s="383"/>
      <c r="Q968" s="305" t="e">
        <f>ROUND(O968*$C968,0)</f>
        <v>#DIV/0!</v>
      </c>
      <c r="R968" s="305"/>
      <c r="S968" s="386" t="e">
        <f>S948</f>
        <v>#DIV/0!</v>
      </c>
      <c r="T968" s="383"/>
      <c r="U968" s="305" t="e">
        <f>ROUND(S968*$C968,0)</f>
        <v>#DIV/0!</v>
      </c>
      <c r="V968" s="285"/>
      <c r="W968" s="286"/>
      <c r="X968" s="286"/>
      <c r="Y968" s="286"/>
      <c r="Z968" s="285"/>
      <c r="AA968" s="285"/>
      <c r="AB968" s="285"/>
      <c r="AC968" s="285"/>
      <c r="AD968" s="285"/>
      <c r="AE968" s="285"/>
      <c r="AF968" s="285"/>
      <c r="AG968" s="285"/>
      <c r="AH968" s="285"/>
      <c r="AI968" s="285"/>
      <c r="AJ968" s="285"/>
      <c r="AK968" s="285"/>
      <c r="AL968" s="285"/>
      <c r="AM968" s="285"/>
      <c r="AN968" s="285"/>
      <c r="AO968" s="285"/>
      <c r="AP968" s="285"/>
    </row>
    <row r="969" spans="1:44" s="120" customFormat="1" hidden="1">
      <c r="A969" s="119" t="s">
        <v>251</v>
      </c>
      <c r="C969" s="121">
        <v>125244965.26665136</v>
      </c>
      <c r="D969" s="118">
        <v>0</v>
      </c>
      <c r="E969" s="122"/>
      <c r="F969" s="123"/>
      <c r="G969" s="314">
        <v>0</v>
      </c>
      <c r="H969" s="408" t="s">
        <v>144</v>
      </c>
      <c r="I969" s="123">
        <v>0</v>
      </c>
      <c r="J969" s="123"/>
      <c r="K969" s="314" t="str">
        <f>K949</f>
        <v xml:space="preserve"> </v>
      </c>
      <c r="L969" s="408" t="s">
        <v>144</v>
      </c>
      <c r="M969" s="123" t="e">
        <f>ROUND(K969*$C969/100,0)</f>
        <v>#VALUE!</v>
      </c>
      <c r="N969" s="123"/>
      <c r="O969" s="314" t="str">
        <f>O949</f>
        <v xml:space="preserve"> </v>
      </c>
      <c r="P969" s="408" t="s">
        <v>144</v>
      </c>
      <c r="Q969" s="123" t="e">
        <f>ROUND(O969*$C969/100,0)</f>
        <v>#VALUE!</v>
      </c>
      <c r="R969" s="123"/>
      <c r="S969" s="314">
        <f>S949</f>
        <v>0</v>
      </c>
      <c r="T969" s="408" t="s">
        <v>144</v>
      </c>
      <c r="U969" s="123">
        <f>ROUND(S969*$C969/100,0)</f>
        <v>0</v>
      </c>
      <c r="V969" s="122"/>
      <c r="W969" s="311"/>
      <c r="X969" s="122"/>
      <c r="Y969" s="122"/>
      <c r="Z969" s="317"/>
      <c r="AA969" s="318"/>
      <c r="AF969" s="122"/>
      <c r="AG969" s="122"/>
      <c r="AH969" s="122"/>
      <c r="AI969" s="122"/>
      <c r="AJ969" s="122"/>
      <c r="AK969" s="122"/>
      <c r="AL969" s="122"/>
      <c r="AM969" s="122"/>
      <c r="AN969" s="122"/>
      <c r="AO969" s="122"/>
      <c r="AP969" s="122"/>
      <c r="AR969" s="124"/>
    </row>
    <row r="970" spans="1:44" hidden="1">
      <c r="A970" s="337" t="s">
        <v>157</v>
      </c>
      <c r="B970" s="337"/>
      <c r="C970" s="368">
        <v>125244965.26665136</v>
      </c>
      <c r="D970" s="375"/>
      <c r="E970" s="337"/>
      <c r="F970" s="305">
        <v>9125356</v>
      </c>
      <c r="G970" s="375"/>
      <c r="H970" s="337"/>
      <c r="I970" s="305">
        <v>9340690</v>
      </c>
      <c r="J970" s="305"/>
      <c r="K970" s="375"/>
      <c r="L970" s="337"/>
      <c r="M970" s="305" t="e">
        <f>SUM(M960:M969)</f>
        <v>#DIV/0!</v>
      </c>
      <c r="N970" s="305"/>
      <c r="O970" s="375"/>
      <c r="P970" s="337"/>
      <c r="Q970" s="305" t="e">
        <f>SUM(Q960:Q969)</f>
        <v>#VALUE!</v>
      </c>
      <c r="R970" s="305"/>
      <c r="S970" s="375"/>
      <c r="T970" s="337"/>
      <c r="U970" s="305" t="e">
        <f>SUM(U960:U969)</f>
        <v>#VALUE!</v>
      </c>
      <c r="V970" s="285"/>
      <c r="W970" s="286"/>
      <c r="X970" s="331"/>
      <c r="Y970" s="331"/>
      <c r="Z970" s="285"/>
      <c r="AA970" s="285"/>
      <c r="AB970" s="285"/>
      <c r="AC970" s="285"/>
      <c r="AD970" s="285"/>
      <c r="AE970" s="285"/>
      <c r="AF970" s="285"/>
      <c r="AG970" s="285"/>
      <c r="AH970" s="285"/>
      <c r="AI970" s="285"/>
      <c r="AJ970" s="285"/>
      <c r="AK970" s="285"/>
      <c r="AL970" s="285"/>
      <c r="AM970" s="285"/>
      <c r="AN970" s="285"/>
      <c r="AO970" s="285"/>
      <c r="AP970" s="285"/>
    </row>
    <row r="971" spans="1:44" hidden="1">
      <c r="A971" s="337" t="s">
        <v>128</v>
      </c>
      <c r="B971" s="337"/>
      <c r="C971" s="368">
        <v>884538.49438390473</v>
      </c>
      <c r="D971" s="325"/>
      <c r="E971" s="325"/>
      <c r="F971" s="391">
        <v>71149.752721287237</v>
      </c>
      <c r="G971" s="325"/>
      <c r="H971" s="325"/>
      <c r="I971" s="391">
        <v>71149.752721287237</v>
      </c>
      <c r="J971" s="370"/>
      <c r="K971" s="325"/>
      <c r="L971" s="325"/>
      <c r="M971" s="391" t="e">
        <f>$I$971*V955/($V955+$W$955+$X$955)</f>
        <v>#DIV/0!</v>
      </c>
      <c r="N971" s="324"/>
      <c r="O971" s="325"/>
      <c r="P971" s="325"/>
      <c r="Q971" s="391" t="e">
        <f>$I$971*W955/($V955+$W$955+$X$955)</f>
        <v>#DIV/0!</v>
      </c>
      <c r="R971" s="324"/>
      <c r="S971" s="325"/>
      <c r="T971" s="325"/>
      <c r="U971" s="391" t="e">
        <f>$I$971*X955/($V955+$W$955+$X$955)</f>
        <v>#DIV/0!</v>
      </c>
      <c r="V971" s="341"/>
      <c r="W971" s="331"/>
      <c r="X971" s="286"/>
      <c r="Y971" s="286"/>
      <c r="Z971" s="285"/>
      <c r="AA971" s="285"/>
      <c r="AB971" s="285"/>
      <c r="AC971" s="285"/>
      <c r="AD971" s="285"/>
      <c r="AE971" s="285"/>
      <c r="AF971" s="285"/>
      <c r="AG971" s="285"/>
      <c r="AH971" s="285"/>
      <c r="AI971" s="285"/>
      <c r="AJ971" s="285"/>
      <c r="AK971" s="285"/>
      <c r="AL971" s="285"/>
      <c r="AM971" s="285"/>
      <c r="AN971" s="285"/>
      <c r="AO971" s="285"/>
      <c r="AP971" s="285"/>
    </row>
    <row r="972" spans="1:44" ht="16.5" hidden="1" thickBot="1">
      <c r="A972" s="337" t="s">
        <v>158</v>
      </c>
      <c r="B972" s="337"/>
      <c r="C972" s="451">
        <v>126129503.76103526</v>
      </c>
      <c r="D972" s="399"/>
      <c r="E972" s="393"/>
      <c r="F972" s="394">
        <v>9196505.7527212873</v>
      </c>
      <c r="G972" s="399"/>
      <c r="H972" s="393"/>
      <c r="I972" s="394">
        <v>9411839.7527212873</v>
      </c>
      <c r="J972" s="370"/>
      <c r="K972" s="399"/>
      <c r="L972" s="393"/>
      <c r="M972" s="394" t="e">
        <f>M970+M971</f>
        <v>#DIV/0!</v>
      </c>
      <c r="N972" s="394"/>
      <c r="O972" s="399"/>
      <c r="P972" s="393"/>
      <c r="Q972" s="394" t="e">
        <f>Q970+Q971</f>
        <v>#VALUE!</v>
      </c>
      <c r="R972" s="394"/>
      <c r="S972" s="399"/>
      <c r="T972" s="393"/>
      <c r="U972" s="394" t="e">
        <f>U970+U971</f>
        <v>#VALUE!</v>
      </c>
      <c r="V972" s="342"/>
      <c r="W972" s="331"/>
      <c r="X972" s="286"/>
      <c r="Y972" s="286"/>
      <c r="Z972" s="352"/>
      <c r="AA972" s="285"/>
      <c r="AB972" s="285"/>
      <c r="AC972" s="285"/>
      <c r="AD972" s="285"/>
      <c r="AE972" s="285"/>
      <c r="AF972" s="285"/>
      <c r="AG972" s="285"/>
      <c r="AH972" s="285"/>
      <c r="AI972" s="285"/>
      <c r="AJ972" s="285"/>
      <c r="AK972" s="285"/>
      <c r="AL972" s="285"/>
      <c r="AM972" s="285"/>
      <c r="AN972" s="285"/>
      <c r="AO972" s="285"/>
      <c r="AP972" s="285"/>
    </row>
    <row r="973" spans="1:44" ht="16.5" hidden="1" thickTop="1">
      <c r="A973" s="337"/>
      <c r="B973" s="337"/>
      <c r="C973" s="345"/>
      <c r="D973" s="386"/>
      <c r="E973" s="337"/>
      <c r="F973" s="305"/>
      <c r="G973" s="386"/>
      <c r="H973" s="337"/>
      <c r="I973" s="400"/>
      <c r="J973" s="400"/>
      <c r="K973" s="386"/>
      <c r="L973" s="337"/>
      <c r="M973" s="400"/>
      <c r="N973" s="400"/>
      <c r="O973" s="386"/>
      <c r="P973" s="337"/>
      <c r="Q973" s="400"/>
      <c r="R973" s="400"/>
      <c r="S973" s="386"/>
      <c r="T973" s="337"/>
      <c r="U973" s="400"/>
      <c r="V973" s="285"/>
      <c r="W973" s="286"/>
      <c r="X973" s="286"/>
      <c r="Y973" s="286"/>
      <c r="Z973" s="285"/>
      <c r="AA973" s="285"/>
      <c r="AB973" s="285"/>
      <c r="AC973" s="285"/>
      <c r="AD973" s="285"/>
      <c r="AE973" s="285"/>
      <c r="AF973" s="285"/>
      <c r="AG973" s="285"/>
      <c r="AH973" s="285"/>
      <c r="AI973" s="285"/>
      <c r="AJ973" s="285"/>
      <c r="AK973" s="285"/>
      <c r="AL973" s="285"/>
      <c r="AM973" s="285"/>
      <c r="AN973" s="285"/>
      <c r="AO973" s="285"/>
      <c r="AP973" s="285"/>
    </row>
    <row r="974" spans="1:44" hidden="1">
      <c r="A974" s="344" t="s">
        <v>270</v>
      </c>
      <c r="B974" s="337"/>
      <c r="C974" s="337"/>
      <c r="D974" s="305"/>
      <c r="E974" s="337"/>
      <c r="F974" s="337"/>
      <c r="G974" s="305"/>
      <c r="H974" s="337"/>
      <c r="I974" s="337"/>
      <c r="J974" s="337"/>
      <c r="K974" s="305"/>
      <c r="L974" s="337"/>
      <c r="M974" s="337"/>
      <c r="N974" s="337"/>
      <c r="O974" s="305"/>
      <c r="P974" s="337"/>
      <c r="Q974" s="337"/>
      <c r="R974" s="337"/>
      <c r="S974" s="305"/>
      <c r="T974" s="337"/>
      <c r="U974" s="337"/>
      <c r="V974" s="285"/>
      <c r="W974" s="286"/>
      <c r="X974" s="286"/>
      <c r="Y974" s="286"/>
      <c r="Z974" s="285"/>
      <c r="AA974" s="285"/>
      <c r="AB974" s="285"/>
      <c r="AC974" s="285"/>
      <c r="AD974" s="285"/>
      <c r="AE974" s="285"/>
      <c r="AF974" s="285"/>
      <c r="AG974" s="285"/>
      <c r="AH974" s="285"/>
      <c r="AI974" s="285"/>
      <c r="AJ974" s="285"/>
      <c r="AK974" s="285"/>
      <c r="AL974" s="285"/>
      <c r="AM974" s="285"/>
      <c r="AN974" s="285"/>
      <c r="AO974" s="285"/>
      <c r="AP974" s="285"/>
    </row>
    <row r="975" spans="1:44" hidden="1">
      <c r="A975" s="325" t="s">
        <v>276</v>
      </c>
      <c r="B975" s="337"/>
      <c r="C975" s="337"/>
      <c r="D975" s="305"/>
      <c r="E975" s="337"/>
      <c r="F975" s="337"/>
      <c r="G975" s="305"/>
      <c r="H975" s="337"/>
      <c r="I975" s="337"/>
      <c r="J975" s="337"/>
      <c r="K975" s="305"/>
      <c r="L975" s="337"/>
      <c r="M975" s="337"/>
      <c r="N975" s="337"/>
      <c r="O975" s="305"/>
      <c r="P975" s="337"/>
      <c r="Q975" s="337"/>
      <c r="R975" s="337"/>
      <c r="S975" s="305"/>
      <c r="T975" s="337"/>
      <c r="U975" s="337"/>
      <c r="V975" s="285"/>
      <c r="W975" s="286"/>
      <c r="X975" s="286"/>
      <c r="Y975" s="286"/>
      <c r="Z975" s="285"/>
      <c r="AA975" s="285"/>
      <c r="AB975" s="285"/>
      <c r="AC975" s="285"/>
      <c r="AD975" s="285"/>
      <c r="AE975" s="285"/>
      <c r="AF975" s="285"/>
      <c r="AG975" s="285"/>
      <c r="AH975" s="285"/>
      <c r="AI975" s="285"/>
      <c r="AJ975" s="285"/>
      <c r="AK975" s="285"/>
      <c r="AL975" s="285"/>
      <c r="AM975" s="285"/>
      <c r="AN975" s="285"/>
      <c r="AO975" s="285"/>
      <c r="AP975" s="285"/>
    </row>
    <row r="976" spans="1:44" hidden="1">
      <c r="A976" s="369"/>
      <c r="B976" s="337"/>
      <c r="C976" s="337"/>
      <c r="D976" s="305"/>
      <c r="E976" s="337"/>
      <c r="F976" s="337"/>
      <c r="G976" s="305"/>
      <c r="H976" s="337"/>
      <c r="I976" s="337"/>
      <c r="J976" s="337"/>
      <c r="K976" s="305"/>
      <c r="L976" s="337"/>
      <c r="M976" s="337"/>
      <c r="N976" s="337"/>
      <c r="O976" s="305"/>
      <c r="P976" s="337"/>
      <c r="Q976" s="337"/>
      <c r="R976" s="337"/>
      <c r="S976" s="305"/>
      <c r="T976" s="337"/>
      <c r="U976" s="337"/>
      <c r="V976" s="285"/>
      <c r="W976" s="286"/>
      <c r="X976" s="286"/>
      <c r="Y976" s="286"/>
      <c r="Z976" s="285"/>
      <c r="AA976" s="285"/>
      <c r="AB976" s="285"/>
      <c r="AC976" s="285"/>
      <c r="AD976" s="285"/>
      <c r="AE976" s="285"/>
      <c r="AF976" s="285"/>
      <c r="AG976" s="285"/>
      <c r="AH976" s="285"/>
      <c r="AI976" s="285"/>
      <c r="AJ976" s="285"/>
      <c r="AK976" s="285"/>
      <c r="AL976" s="285"/>
      <c r="AM976" s="285"/>
      <c r="AN976" s="285"/>
      <c r="AO976" s="285"/>
      <c r="AP976" s="285"/>
    </row>
    <row r="977" spans="1:44" hidden="1">
      <c r="A977" s="369" t="s">
        <v>173</v>
      </c>
      <c r="B977" s="337"/>
      <c r="C977" s="368"/>
      <c r="D977" s="305"/>
      <c r="E977" s="337"/>
      <c r="F977" s="337"/>
      <c r="G977" s="305"/>
      <c r="H977" s="337"/>
      <c r="I977" s="337"/>
      <c r="J977" s="337"/>
      <c r="K977" s="305"/>
      <c r="L977" s="337"/>
      <c r="M977" s="337"/>
      <c r="N977" s="337"/>
      <c r="O977" s="305"/>
      <c r="P977" s="337"/>
      <c r="Q977" s="337"/>
      <c r="R977" s="337"/>
      <c r="S977" s="305"/>
      <c r="T977" s="337"/>
      <c r="U977" s="337"/>
      <c r="V977" s="285"/>
      <c r="W977" s="286"/>
      <c r="X977" s="286"/>
      <c r="Y977" s="286"/>
      <c r="Z977" s="285"/>
      <c r="AA977" s="285"/>
      <c r="AB977" s="285"/>
      <c r="AC977" s="285"/>
      <c r="AD977" s="285"/>
      <c r="AE977" s="285"/>
      <c r="AF977" s="285"/>
      <c r="AG977" s="285"/>
      <c r="AH977" s="285"/>
      <c r="AI977" s="285"/>
      <c r="AJ977" s="285"/>
      <c r="AK977" s="285"/>
      <c r="AL977" s="285"/>
      <c r="AM977" s="285"/>
      <c r="AN977" s="285"/>
      <c r="AO977" s="285"/>
      <c r="AP977" s="285"/>
    </row>
    <row r="978" spans="1:44" hidden="1">
      <c r="A978" s="369" t="s">
        <v>266</v>
      </c>
      <c r="B978" s="337"/>
      <c r="C978" s="368">
        <v>332.81818181818198</v>
      </c>
      <c r="D978" s="386">
        <v>1411</v>
      </c>
      <c r="E978" s="383"/>
      <c r="F978" s="305">
        <v>469606</v>
      </c>
      <c r="G978" s="386">
        <v>1442</v>
      </c>
      <c r="H978" s="383"/>
      <c r="I978" s="305">
        <v>479924</v>
      </c>
      <c r="J978" s="305"/>
      <c r="K978" s="386">
        <f>K940</f>
        <v>1411</v>
      </c>
      <c r="L978" s="383"/>
      <c r="M978" s="305">
        <f>ROUND(K978*$C978,0)</f>
        <v>469606</v>
      </c>
      <c r="N978" s="305"/>
      <c r="O978" s="386" t="str">
        <f>O940</f>
        <v xml:space="preserve"> </v>
      </c>
      <c r="P978" s="383"/>
      <c r="Q978" s="305" t="e">
        <f>ROUND(O978*$C978,0)</f>
        <v>#VALUE!</v>
      </c>
      <c r="R978" s="305"/>
      <c r="S978" s="386" t="str">
        <f>S940</f>
        <v xml:space="preserve"> </v>
      </c>
      <c r="T978" s="383"/>
      <c r="U978" s="305" t="e">
        <f>ROUND(S978*$C978,0)</f>
        <v>#VALUE!</v>
      </c>
      <c r="V978" s="285"/>
      <c r="W978" s="286"/>
      <c r="X978" s="286"/>
      <c r="Y978" s="286"/>
      <c r="Z978" s="285"/>
      <c r="AA978" s="285"/>
      <c r="AB978" s="285"/>
      <c r="AC978" s="285"/>
      <c r="AD978" s="285"/>
      <c r="AE978" s="285"/>
      <c r="AF978" s="285"/>
      <c r="AG978" s="285"/>
      <c r="AH978" s="285"/>
      <c r="AI978" s="285"/>
      <c r="AJ978" s="285"/>
      <c r="AK978" s="285"/>
      <c r="AL978" s="285"/>
      <c r="AM978" s="285"/>
      <c r="AN978" s="285"/>
      <c r="AO978" s="285"/>
      <c r="AP978" s="285"/>
    </row>
    <row r="979" spans="1:44" hidden="1">
      <c r="A979" s="369" t="s">
        <v>267</v>
      </c>
      <c r="B979" s="337"/>
      <c r="C979" s="368">
        <v>0</v>
      </c>
      <c r="D979" s="386">
        <v>1703</v>
      </c>
      <c r="E979" s="404"/>
      <c r="F979" s="305">
        <v>0</v>
      </c>
      <c r="G979" s="386">
        <v>1743</v>
      </c>
      <c r="H979" s="404"/>
      <c r="I979" s="305">
        <v>0</v>
      </c>
      <c r="J979" s="305"/>
      <c r="K979" s="386">
        <f>K941</f>
        <v>1703</v>
      </c>
      <c r="L979" s="404"/>
      <c r="M979" s="305">
        <f>ROUND(K979*$C979,0)</f>
        <v>0</v>
      </c>
      <c r="N979" s="305"/>
      <c r="O979" s="386" t="str">
        <f>O941</f>
        <v xml:space="preserve"> </v>
      </c>
      <c r="P979" s="404"/>
      <c r="Q979" s="305" t="e">
        <f>ROUND(O979*$C979,0)</f>
        <v>#VALUE!</v>
      </c>
      <c r="R979" s="305"/>
      <c r="S979" s="386" t="str">
        <f>S941</f>
        <v xml:space="preserve"> </v>
      </c>
      <c r="T979" s="404"/>
      <c r="U979" s="305" t="e">
        <f>ROUND(S979*$C979,0)</f>
        <v>#VALUE!</v>
      </c>
      <c r="V979" s="285"/>
      <c r="W979" s="286"/>
      <c r="X979" s="286"/>
      <c r="Y979" s="286"/>
      <c r="Z979" s="285"/>
      <c r="AA979" s="285"/>
      <c r="AB979" s="285"/>
      <c r="AC979" s="285"/>
      <c r="AD979" s="285"/>
      <c r="AE979" s="285"/>
      <c r="AF979" s="285"/>
      <c r="AG979" s="285"/>
      <c r="AH979" s="285"/>
      <c r="AI979" s="285"/>
      <c r="AJ979" s="285"/>
      <c r="AK979" s="285"/>
      <c r="AL979" s="285"/>
      <c r="AM979" s="285"/>
      <c r="AN979" s="285"/>
      <c r="AO979" s="285"/>
      <c r="AP979" s="285"/>
    </row>
    <row r="980" spans="1:44" hidden="1">
      <c r="A980" s="369" t="s">
        <v>174</v>
      </c>
      <c r="B980" s="337"/>
      <c r="C980" s="368">
        <v>332.81818181818198</v>
      </c>
      <c r="D980" s="386"/>
      <c r="E980" s="383"/>
      <c r="F980" s="305" t="s">
        <v>10</v>
      </c>
      <c r="G980" s="386" t="s">
        <v>10</v>
      </c>
      <c r="H980" s="383"/>
      <c r="I980" s="305" t="s">
        <v>10</v>
      </c>
      <c r="J980" s="305"/>
      <c r="K980" s="386" t="s">
        <v>10</v>
      </c>
      <c r="L980" s="383"/>
      <c r="M980" s="305" t="s">
        <v>10</v>
      </c>
      <c r="N980" s="305"/>
      <c r="O980" s="386" t="s">
        <v>10</v>
      </c>
      <c r="P980" s="383"/>
      <c r="Q980" s="305" t="s">
        <v>10</v>
      </c>
      <c r="R980" s="305"/>
      <c r="S980" s="386" t="s">
        <v>10</v>
      </c>
      <c r="T980" s="383"/>
      <c r="U980" s="305" t="s">
        <v>10</v>
      </c>
      <c r="V980" s="285"/>
      <c r="W980" s="286"/>
      <c r="X980" s="286"/>
      <c r="Y980" s="286"/>
      <c r="Z980" s="285"/>
      <c r="AA980" s="285"/>
      <c r="AB980" s="285"/>
      <c r="AC980" s="285"/>
      <c r="AD980" s="285"/>
      <c r="AE980" s="285"/>
      <c r="AF980" s="285"/>
      <c r="AG980" s="285"/>
      <c r="AH980" s="285"/>
      <c r="AI980" s="285"/>
      <c r="AJ980" s="285"/>
      <c r="AK980" s="285"/>
      <c r="AL980" s="285"/>
      <c r="AM980" s="285"/>
      <c r="AN980" s="285"/>
      <c r="AO980" s="285"/>
      <c r="AP980" s="285"/>
    </row>
    <row r="981" spans="1:44" hidden="1">
      <c r="A981" s="369" t="s">
        <v>268</v>
      </c>
      <c r="B981" s="337"/>
      <c r="C981" s="368">
        <v>537406.793103448</v>
      </c>
      <c r="D981" s="386">
        <v>1.1200000000000001</v>
      </c>
      <c r="E981" s="383"/>
      <c r="F981" s="305">
        <v>601896</v>
      </c>
      <c r="G981" s="386">
        <v>1.1499999999999999</v>
      </c>
      <c r="H981" s="383"/>
      <c r="I981" s="305">
        <v>618018</v>
      </c>
      <c r="J981" s="305"/>
      <c r="K981" s="386">
        <f>K943</f>
        <v>1.1200000000000001</v>
      </c>
      <c r="L981" s="383"/>
      <c r="M981" s="305">
        <f>ROUND(K981*$C981,0)</f>
        <v>601896</v>
      </c>
      <c r="N981" s="305"/>
      <c r="O981" s="386" t="str">
        <f>O943</f>
        <v xml:space="preserve"> </v>
      </c>
      <c r="P981" s="383"/>
      <c r="Q981" s="305" t="e">
        <f>ROUND(O981*$C981,0)</f>
        <v>#VALUE!</v>
      </c>
      <c r="R981" s="305"/>
      <c r="S981" s="386" t="str">
        <f>S943</f>
        <v xml:space="preserve"> </v>
      </c>
      <c r="T981" s="383"/>
      <c r="U981" s="305" t="e">
        <f>ROUND(S981*$C981,0)</f>
        <v>#VALUE!</v>
      </c>
      <c r="V981" s="285"/>
      <c r="W981" s="286"/>
      <c r="X981" s="286"/>
      <c r="Y981" s="286"/>
      <c r="Z981" s="285"/>
      <c r="AA981" s="285"/>
      <c r="AB981" s="285"/>
      <c r="AC981" s="285"/>
      <c r="AD981" s="285"/>
      <c r="AE981" s="285"/>
      <c r="AF981" s="285"/>
      <c r="AG981" s="285"/>
      <c r="AH981" s="285"/>
      <c r="AI981" s="285"/>
      <c r="AJ981" s="285"/>
      <c r="AK981" s="285"/>
      <c r="AL981" s="285"/>
      <c r="AM981" s="285"/>
      <c r="AN981" s="285"/>
      <c r="AO981" s="285"/>
      <c r="AP981" s="285"/>
    </row>
    <row r="982" spans="1:44" hidden="1">
      <c r="A982" s="369" t="s">
        <v>269</v>
      </c>
      <c r="B982" s="337"/>
      <c r="C982" s="368">
        <v>0</v>
      </c>
      <c r="D982" s="386">
        <v>1.01</v>
      </c>
      <c r="E982" s="383"/>
      <c r="F982" s="305">
        <v>0</v>
      </c>
      <c r="G982" s="386">
        <v>1.03</v>
      </c>
      <c r="H982" s="383"/>
      <c r="I982" s="305">
        <v>0</v>
      </c>
      <c r="J982" s="305"/>
      <c r="K982" s="386">
        <f>K944</f>
        <v>1.01</v>
      </c>
      <c r="L982" s="383"/>
      <c r="M982" s="305">
        <f>ROUND(K982*$C982,0)</f>
        <v>0</v>
      </c>
      <c r="N982" s="305"/>
      <c r="O982" s="386" t="str">
        <f>O944</f>
        <v xml:space="preserve"> </v>
      </c>
      <c r="P982" s="383"/>
      <c r="Q982" s="305" t="e">
        <f>ROUND(O982*$C982,0)</f>
        <v>#VALUE!</v>
      </c>
      <c r="R982" s="305"/>
      <c r="S982" s="386" t="str">
        <f>S944</f>
        <v xml:space="preserve"> </v>
      </c>
      <c r="T982" s="383"/>
      <c r="U982" s="305" t="e">
        <f>ROUND(S982*$C982,0)</f>
        <v>#VALUE!</v>
      </c>
      <c r="V982" s="285"/>
      <c r="W982" s="286"/>
      <c r="X982" s="286"/>
      <c r="Y982" s="286"/>
      <c r="Z982" s="285"/>
      <c r="AA982" s="285"/>
      <c r="AB982" s="285"/>
      <c r="AC982" s="285"/>
      <c r="AD982" s="285"/>
      <c r="AE982" s="285"/>
      <c r="AF982" s="285"/>
      <c r="AG982" s="285"/>
      <c r="AH982" s="285"/>
      <c r="AI982" s="285"/>
      <c r="AJ982" s="285"/>
      <c r="AK982" s="285"/>
      <c r="AL982" s="285"/>
      <c r="AM982" s="285"/>
      <c r="AN982" s="285"/>
      <c r="AO982" s="285"/>
      <c r="AP982" s="285"/>
    </row>
    <row r="983" spans="1:44" hidden="1">
      <c r="A983" s="325" t="s">
        <v>188</v>
      </c>
      <c r="B983" s="337"/>
      <c r="C983" s="368">
        <v>465132.48275862099</v>
      </c>
      <c r="D983" s="386">
        <v>7.97</v>
      </c>
      <c r="E983" s="383"/>
      <c r="F983" s="305">
        <v>3707106</v>
      </c>
      <c r="G983" s="386">
        <v>8.16</v>
      </c>
      <c r="H983" s="383"/>
      <c r="I983" s="305">
        <v>3795481</v>
      </c>
      <c r="J983" s="305"/>
      <c r="K983" s="386" t="e">
        <f>K945</f>
        <v>#DIV/0!</v>
      </c>
      <c r="L983" s="383"/>
      <c r="M983" s="305" t="e">
        <f>ROUND(K983*$C983,0)</f>
        <v>#DIV/0!</v>
      </c>
      <c r="N983" s="305"/>
      <c r="O983" s="386" t="e">
        <f>O945</f>
        <v>#DIV/0!</v>
      </c>
      <c r="P983" s="383"/>
      <c r="Q983" s="305" t="e">
        <f>ROUND(O983*$C983,0)</f>
        <v>#DIV/0!</v>
      </c>
      <c r="R983" s="305"/>
      <c r="S983" s="386" t="e">
        <f>S945</f>
        <v>#DIV/0!</v>
      </c>
      <c r="T983" s="383"/>
      <c r="U983" s="305" t="e">
        <f>ROUND(S983*$C983,0)</f>
        <v>#DIV/0!</v>
      </c>
      <c r="V983" s="285"/>
      <c r="W983" s="286"/>
      <c r="X983" s="286"/>
      <c r="Y983" s="286"/>
      <c r="Z983" s="285"/>
      <c r="AA983" s="285"/>
      <c r="AB983" s="285"/>
      <c r="AC983" s="285"/>
      <c r="AD983" s="285"/>
      <c r="AE983" s="285"/>
      <c r="AF983" s="285"/>
      <c r="AG983" s="285"/>
      <c r="AH983" s="285"/>
      <c r="AI983" s="285"/>
      <c r="AJ983" s="285"/>
      <c r="AK983" s="285"/>
      <c r="AL983" s="285"/>
      <c r="AM983" s="285"/>
      <c r="AN983" s="285"/>
      <c r="AO983" s="285"/>
      <c r="AP983" s="285"/>
    </row>
    <row r="984" spans="1:44" hidden="1">
      <c r="A984" s="369" t="s">
        <v>210</v>
      </c>
      <c r="B984" s="337"/>
      <c r="C984" s="368"/>
      <c r="D984" s="386"/>
      <c r="E984" s="383"/>
      <c r="F984" s="305"/>
      <c r="G984" s="386" t="s">
        <v>10</v>
      </c>
      <c r="H984" s="383"/>
      <c r="I984" s="305"/>
      <c r="J984" s="305"/>
      <c r="K984" s="386" t="s">
        <v>10</v>
      </c>
      <c r="L984" s="383"/>
      <c r="M984" s="305"/>
      <c r="N984" s="305"/>
      <c r="O984" s="386" t="s">
        <v>10</v>
      </c>
      <c r="P984" s="383"/>
      <c r="Q984" s="305"/>
      <c r="R984" s="305"/>
      <c r="S984" s="386" t="s">
        <v>10</v>
      </c>
      <c r="T984" s="383"/>
      <c r="U984" s="305"/>
      <c r="V984" s="285"/>
      <c r="W984" s="286"/>
      <c r="X984" s="286"/>
      <c r="Y984" s="286"/>
      <c r="Z984" s="285"/>
      <c r="AA984" s="285"/>
      <c r="AB984" s="285"/>
      <c r="AC984" s="285"/>
      <c r="AD984" s="285"/>
      <c r="AE984" s="285"/>
      <c r="AF984" s="285"/>
      <c r="AG984" s="285"/>
      <c r="AH984" s="285"/>
      <c r="AI984" s="285"/>
      <c r="AJ984" s="285"/>
      <c r="AK984" s="285"/>
      <c r="AL984" s="285"/>
      <c r="AM984" s="285"/>
      <c r="AN984" s="285"/>
      <c r="AO984" s="285"/>
      <c r="AP984" s="285"/>
    </row>
    <row r="985" spans="1:44" hidden="1">
      <c r="A985" s="369" t="s">
        <v>250</v>
      </c>
      <c r="B985" s="337"/>
      <c r="C985" s="368">
        <v>209700450</v>
      </c>
      <c r="D985" s="454">
        <v>4.7409999999999997</v>
      </c>
      <c r="E985" s="383" t="s">
        <v>144</v>
      </c>
      <c r="F985" s="305">
        <v>9941898</v>
      </c>
      <c r="G985" s="454">
        <v>4.8520000000000003</v>
      </c>
      <c r="H985" s="383" t="s">
        <v>144</v>
      </c>
      <c r="I985" s="305">
        <v>10174666</v>
      </c>
      <c r="J985" s="305"/>
      <c r="K985" s="454" t="str">
        <f>K947</f>
        <v xml:space="preserve"> </v>
      </c>
      <c r="L985" s="383" t="s">
        <v>144</v>
      </c>
      <c r="M985" s="305" t="e">
        <f>ROUND(K985/100*$C985,0)</f>
        <v>#VALUE!</v>
      </c>
      <c r="N985" s="305"/>
      <c r="O985" s="454" t="e">
        <f>O947</f>
        <v>#DIV/0!</v>
      </c>
      <c r="P985" s="383" t="s">
        <v>144</v>
      </c>
      <c r="Q985" s="305" t="e">
        <f>ROUND(O985/100*$C985,0)</f>
        <v>#DIV/0!</v>
      </c>
      <c r="R985" s="305"/>
      <c r="S985" s="454" t="e">
        <f>S947</f>
        <v>#DIV/0!</v>
      </c>
      <c r="T985" s="383" t="s">
        <v>144</v>
      </c>
      <c r="U985" s="305" t="e">
        <f>ROUND(S985/100*$C985,0)</f>
        <v>#DIV/0!</v>
      </c>
      <c r="V985" s="285"/>
      <c r="W985" s="286"/>
      <c r="X985" s="286"/>
      <c r="Y985" s="286"/>
      <c r="Z985" s="285"/>
      <c r="AA985" s="285"/>
      <c r="AB985" s="285"/>
      <c r="AC985" s="285"/>
      <c r="AD985" s="285"/>
      <c r="AE985" s="285"/>
      <c r="AF985" s="285"/>
      <c r="AG985" s="285"/>
      <c r="AH985" s="285"/>
      <c r="AI985" s="285"/>
      <c r="AJ985" s="285"/>
      <c r="AK985" s="285"/>
      <c r="AL985" s="285"/>
      <c r="AM985" s="285"/>
      <c r="AN985" s="285"/>
      <c r="AO985" s="285"/>
      <c r="AP985" s="285"/>
    </row>
    <row r="986" spans="1:44" hidden="1">
      <c r="A986" s="369" t="s">
        <v>179</v>
      </c>
      <c r="B986" s="337"/>
      <c r="C986" s="368">
        <v>129089.24242424199</v>
      </c>
      <c r="D986" s="386">
        <v>0.56000000000000005</v>
      </c>
      <c r="E986" s="383"/>
      <c r="F986" s="305">
        <v>72290</v>
      </c>
      <c r="G986" s="386">
        <v>0.56999999999999995</v>
      </c>
      <c r="H986" s="383"/>
      <c r="I986" s="305">
        <v>73581</v>
      </c>
      <c r="J986" s="305"/>
      <c r="K986" s="386" t="str">
        <f>K948</f>
        <v xml:space="preserve"> </v>
      </c>
      <c r="L986" s="383"/>
      <c r="M986" s="305" t="e">
        <f>ROUND(K986*$C986,0)</f>
        <v>#VALUE!</v>
      </c>
      <c r="N986" s="305"/>
      <c r="O986" s="386" t="e">
        <f>O948</f>
        <v>#DIV/0!</v>
      </c>
      <c r="P986" s="383"/>
      <c r="Q986" s="305" t="e">
        <f>ROUND(O986*$C986,0)</f>
        <v>#DIV/0!</v>
      </c>
      <c r="R986" s="305"/>
      <c r="S986" s="386" t="e">
        <f>S948</f>
        <v>#DIV/0!</v>
      </c>
      <c r="T986" s="383"/>
      <c r="U986" s="305" t="e">
        <f>ROUND(S986*$C986,0)</f>
        <v>#DIV/0!</v>
      </c>
      <c r="V986" s="285"/>
      <c r="W986" s="286"/>
      <c r="X986" s="286"/>
      <c r="Y986" s="286"/>
      <c r="Z986" s="285"/>
      <c r="AA986" s="285"/>
      <c r="AB986" s="285"/>
      <c r="AC986" s="285"/>
      <c r="AD986" s="285"/>
      <c r="AE986" s="285"/>
      <c r="AF986" s="285"/>
      <c r="AG986" s="285"/>
      <c r="AH986" s="285"/>
      <c r="AI986" s="285"/>
      <c r="AJ986" s="285"/>
      <c r="AK986" s="285"/>
      <c r="AL986" s="285"/>
      <c r="AM986" s="285"/>
      <c r="AN986" s="285"/>
      <c r="AO986" s="285"/>
      <c r="AP986" s="285"/>
    </row>
    <row r="987" spans="1:44" s="120" customFormat="1" hidden="1">
      <c r="A987" s="119" t="s">
        <v>251</v>
      </c>
      <c r="C987" s="121">
        <v>209700450</v>
      </c>
      <c r="D987" s="118">
        <v>0</v>
      </c>
      <c r="E987" s="122"/>
      <c r="F987" s="123"/>
      <c r="G987" s="314">
        <v>0</v>
      </c>
      <c r="H987" s="408" t="s">
        <v>144</v>
      </c>
      <c r="I987" s="123">
        <v>0</v>
      </c>
      <c r="J987" s="123"/>
      <c r="K987" s="314" t="str">
        <f>K949</f>
        <v xml:space="preserve"> </v>
      </c>
      <c r="L987" s="408" t="s">
        <v>144</v>
      </c>
      <c r="M987" s="123" t="e">
        <f>ROUND(K987*$C987/100,0)</f>
        <v>#VALUE!</v>
      </c>
      <c r="N987" s="123"/>
      <c r="O987" s="314" t="str">
        <f>O949</f>
        <v xml:space="preserve"> </v>
      </c>
      <c r="P987" s="408" t="s">
        <v>144</v>
      </c>
      <c r="Q987" s="123" t="e">
        <f>ROUND(O987*$C987/100,0)</f>
        <v>#VALUE!</v>
      </c>
      <c r="R987" s="123"/>
      <c r="S987" s="314">
        <f>S949</f>
        <v>0</v>
      </c>
      <c r="T987" s="408" t="s">
        <v>144</v>
      </c>
      <c r="U987" s="123">
        <f>ROUND(S987*$C987/100,0)</f>
        <v>0</v>
      </c>
      <c r="V987" s="122"/>
      <c r="W987" s="311"/>
      <c r="X987" s="122"/>
      <c r="Y987" s="122"/>
      <c r="Z987" s="317"/>
      <c r="AA987" s="318"/>
      <c r="AF987" s="122"/>
      <c r="AG987" s="122"/>
      <c r="AH987" s="122"/>
      <c r="AI987" s="122"/>
      <c r="AJ987" s="122"/>
      <c r="AK987" s="122"/>
      <c r="AL987" s="122"/>
      <c r="AM987" s="122"/>
      <c r="AN987" s="122"/>
      <c r="AO987" s="122"/>
      <c r="AP987" s="122"/>
      <c r="AR987" s="124"/>
    </row>
    <row r="988" spans="1:44" hidden="1">
      <c r="A988" s="337" t="s">
        <v>157</v>
      </c>
      <c r="B988" s="337"/>
      <c r="C988" s="368">
        <v>209700450</v>
      </c>
      <c r="D988" s="375"/>
      <c r="E988" s="337"/>
      <c r="F988" s="305">
        <v>14792796</v>
      </c>
      <c r="G988" s="375"/>
      <c r="H988" s="337"/>
      <c r="I988" s="305">
        <v>15141670</v>
      </c>
      <c r="J988" s="305"/>
      <c r="K988" s="375"/>
      <c r="L988" s="337"/>
      <c r="M988" s="305" t="e">
        <f>SUM(M978:M987)</f>
        <v>#DIV/0!</v>
      </c>
      <c r="N988" s="305"/>
      <c r="O988" s="375"/>
      <c r="P988" s="337"/>
      <c r="Q988" s="305" t="e">
        <f>SUM(Q978:Q987)</f>
        <v>#VALUE!</v>
      </c>
      <c r="R988" s="305"/>
      <c r="S988" s="375"/>
      <c r="T988" s="337"/>
      <c r="U988" s="305" t="e">
        <f>SUM(U978:U987)</f>
        <v>#VALUE!</v>
      </c>
      <c r="V988" s="313"/>
      <c r="W988" s="286"/>
      <c r="X988" s="286"/>
      <c r="Y988" s="286"/>
      <c r="Z988" s="285"/>
      <c r="AA988" s="285"/>
      <c r="AB988" s="285"/>
      <c r="AC988" s="285"/>
      <c r="AD988" s="285"/>
      <c r="AE988" s="285"/>
      <c r="AF988" s="285"/>
      <c r="AG988" s="285"/>
      <c r="AH988" s="285"/>
      <c r="AI988" s="285"/>
      <c r="AJ988" s="285"/>
      <c r="AK988" s="285"/>
      <c r="AL988" s="285"/>
      <c r="AM988" s="285"/>
      <c r="AN988" s="285"/>
      <c r="AO988" s="285"/>
      <c r="AP988" s="285"/>
    </row>
    <row r="989" spans="1:44" hidden="1">
      <c r="A989" s="337" t="s">
        <v>128</v>
      </c>
      <c r="B989" s="337"/>
      <c r="C989" s="368">
        <v>652001.57700801117</v>
      </c>
      <c r="D989" s="325"/>
      <c r="E989" s="325"/>
      <c r="F989" s="391">
        <v>46005.744370944871</v>
      </c>
      <c r="G989" s="325"/>
      <c r="H989" s="325"/>
      <c r="I989" s="391">
        <v>46005.744370944871</v>
      </c>
      <c r="J989" s="370"/>
      <c r="K989" s="325"/>
      <c r="L989" s="325"/>
      <c r="M989" s="391" t="e">
        <f>$I$989*V955/($V955+$W$955+$X$955)</f>
        <v>#DIV/0!</v>
      </c>
      <c r="N989" s="324"/>
      <c r="O989" s="325"/>
      <c r="P989" s="325"/>
      <c r="Q989" s="391" t="e">
        <f>$I$989*W955/($V955+$W$955+$X$955)</f>
        <v>#DIV/0!</v>
      </c>
      <c r="R989" s="324"/>
      <c r="S989" s="325"/>
      <c r="T989" s="325"/>
      <c r="U989" s="391" t="e">
        <f>$I$989*X955/($V955+$W$955+$X$955)</f>
        <v>#DIV/0!</v>
      </c>
      <c r="V989" s="341"/>
      <c r="W989" s="141"/>
      <c r="X989" s="286"/>
      <c r="Y989" s="286"/>
      <c r="Z989" s="285"/>
      <c r="AA989" s="285"/>
      <c r="AB989" s="285"/>
      <c r="AC989" s="285"/>
      <c r="AD989" s="285"/>
      <c r="AE989" s="285"/>
      <c r="AF989" s="285"/>
      <c r="AG989" s="285"/>
      <c r="AH989" s="285"/>
      <c r="AI989" s="285"/>
      <c r="AJ989" s="285"/>
      <c r="AK989" s="285"/>
      <c r="AL989" s="285"/>
      <c r="AM989" s="285"/>
      <c r="AN989" s="285"/>
      <c r="AO989" s="285"/>
      <c r="AP989" s="285"/>
    </row>
    <row r="990" spans="1:44" ht="16.5" hidden="1" thickBot="1">
      <c r="A990" s="337" t="s">
        <v>158</v>
      </c>
      <c r="B990" s="337"/>
      <c r="C990" s="451">
        <v>210352451.57700801</v>
      </c>
      <c r="D990" s="399"/>
      <c r="E990" s="393"/>
      <c r="F990" s="394">
        <v>14838801.744370945</v>
      </c>
      <c r="G990" s="399"/>
      <c r="H990" s="393"/>
      <c r="I990" s="394">
        <v>15187675.744370945</v>
      </c>
      <c r="J990" s="370"/>
      <c r="K990" s="399"/>
      <c r="L990" s="393"/>
      <c r="M990" s="394" t="e">
        <f>M988+M989</f>
        <v>#DIV/0!</v>
      </c>
      <c r="N990" s="394"/>
      <c r="O990" s="399"/>
      <c r="P990" s="393"/>
      <c r="Q990" s="394" t="e">
        <f>Q988+Q989</f>
        <v>#VALUE!</v>
      </c>
      <c r="R990" s="394"/>
      <c r="S990" s="399"/>
      <c r="T990" s="393"/>
      <c r="U990" s="394" t="e">
        <f>U988+U989</f>
        <v>#VALUE!</v>
      </c>
      <c r="V990" s="342"/>
      <c r="W990" s="343"/>
      <c r="X990" s="286"/>
      <c r="Y990" s="286"/>
      <c r="Z990" s="352"/>
      <c r="AA990" s="285"/>
      <c r="AB990" s="285"/>
      <c r="AC990" s="285"/>
      <c r="AD990" s="285"/>
      <c r="AE990" s="285"/>
      <c r="AF990" s="285"/>
      <c r="AG990" s="285"/>
      <c r="AH990" s="285"/>
      <c r="AI990" s="285"/>
      <c r="AJ990" s="285"/>
      <c r="AK990" s="285"/>
      <c r="AL990" s="285"/>
      <c r="AM990" s="285"/>
      <c r="AN990" s="285"/>
      <c r="AO990" s="285"/>
      <c r="AP990" s="285"/>
    </row>
    <row r="991" spans="1:44" ht="16.5" hidden="1" thickTop="1">
      <c r="A991" s="337"/>
      <c r="B991" s="337"/>
      <c r="C991" s="345"/>
      <c r="D991" s="386"/>
      <c r="E991" s="337"/>
      <c r="F991" s="305"/>
      <c r="G991" s="386"/>
      <c r="H991" s="337"/>
      <c r="I991" s="400"/>
      <c r="J991" s="400"/>
      <c r="K991" s="386"/>
      <c r="L991" s="337"/>
      <c r="M991" s="400"/>
      <c r="N991" s="400"/>
      <c r="O991" s="386"/>
      <c r="P991" s="337"/>
      <c r="Q991" s="400"/>
      <c r="R991" s="400"/>
      <c r="S991" s="386"/>
      <c r="T991" s="337"/>
      <c r="U991" s="400"/>
      <c r="V991" s="285"/>
      <c r="W991" s="286"/>
      <c r="X991" s="331"/>
      <c r="Y991" s="331"/>
      <c r="Z991" s="285"/>
      <c r="AA991" s="285"/>
      <c r="AB991" s="285"/>
      <c r="AC991" s="285"/>
      <c r="AD991" s="285"/>
      <c r="AE991" s="285"/>
      <c r="AF991" s="285"/>
      <c r="AG991" s="285"/>
      <c r="AH991" s="285"/>
      <c r="AI991" s="285"/>
      <c r="AJ991" s="285"/>
      <c r="AK991" s="285"/>
      <c r="AL991" s="285"/>
      <c r="AM991" s="285"/>
      <c r="AN991" s="285"/>
      <c r="AO991" s="285"/>
      <c r="AP991" s="285"/>
    </row>
    <row r="992" spans="1:44" hidden="1">
      <c r="A992" s="337"/>
      <c r="B992" s="337"/>
      <c r="C992" s="345"/>
      <c r="D992" s="386"/>
      <c r="E992" s="337"/>
      <c r="F992" s="305"/>
      <c r="G992" s="386"/>
      <c r="H992" s="337"/>
      <c r="I992" s="400"/>
      <c r="J992" s="400"/>
      <c r="K992" s="386"/>
      <c r="L992" s="337"/>
      <c r="M992" s="400"/>
      <c r="N992" s="400"/>
      <c r="O992" s="386"/>
      <c r="P992" s="337"/>
      <c r="Q992" s="400"/>
      <c r="R992" s="400"/>
      <c r="S992" s="386"/>
      <c r="T992" s="337"/>
      <c r="U992" s="400"/>
      <c r="V992" s="285"/>
      <c r="W992" s="286"/>
      <c r="X992" s="331"/>
      <c r="Y992" s="331"/>
      <c r="Z992" s="285"/>
      <c r="AA992" s="285"/>
      <c r="AB992" s="285"/>
      <c r="AC992" s="285"/>
      <c r="AD992" s="285"/>
      <c r="AE992" s="285"/>
      <c r="AF992" s="285"/>
      <c r="AG992" s="285"/>
      <c r="AH992" s="285"/>
      <c r="AI992" s="285"/>
      <c r="AJ992" s="285"/>
      <c r="AK992" s="285"/>
      <c r="AL992" s="285"/>
      <c r="AM992" s="285"/>
      <c r="AN992" s="285"/>
      <c r="AO992" s="285"/>
      <c r="AP992" s="285"/>
    </row>
    <row r="993" spans="1:44" hidden="1">
      <c r="A993" s="344" t="s">
        <v>270</v>
      </c>
      <c r="B993" s="337"/>
      <c r="C993" s="337"/>
      <c r="D993" s="305"/>
      <c r="E993" s="337"/>
      <c r="F993" s="337"/>
      <c r="G993" s="305"/>
      <c r="H993" s="337"/>
      <c r="I993" s="337"/>
      <c r="J993" s="337"/>
      <c r="K993" s="305"/>
      <c r="L993" s="337"/>
      <c r="M993" s="337"/>
      <c r="N993" s="337"/>
      <c r="O993" s="305"/>
      <c r="P993" s="337"/>
      <c r="Q993" s="337"/>
      <c r="R993" s="337"/>
      <c r="S993" s="305"/>
      <c r="T993" s="337"/>
      <c r="U993" s="337"/>
      <c r="V993" s="285"/>
      <c r="W993" s="286"/>
      <c r="X993" s="286"/>
      <c r="Y993" s="286"/>
      <c r="Z993" s="285"/>
      <c r="AA993" s="285"/>
      <c r="AB993" s="285"/>
      <c r="AC993" s="285"/>
      <c r="AD993" s="285"/>
      <c r="AE993" s="285"/>
      <c r="AF993" s="285"/>
      <c r="AG993" s="285"/>
      <c r="AH993" s="285"/>
      <c r="AI993" s="285"/>
      <c r="AJ993" s="285"/>
      <c r="AK993" s="285"/>
      <c r="AL993" s="285"/>
      <c r="AM993" s="285"/>
      <c r="AN993" s="285"/>
      <c r="AO993" s="285"/>
      <c r="AP993" s="285"/>
    </row>
    <row r="994" spans="1:44" hidden="1">
      <c r="A994" s="325" t="s">
        <v>277</v>
      </c>
      <c r="B994" s="337"/>
      <c r="C994" s="337"/>
      <c r="D994" s="305"/>
      <c r="E994" s="337"/>
      <c r="F994" s="337"/>
      <c r="G994" s="305"/>
      <c r="H994" s="337"/>
      <c r="I994" s="337"/>
      <c r="J994" s="337"/>
      <c r="K994" s="305"/>
      <c r="L994" s="337"/>
      <c r="M994" s="337"/>
      <c r="N994" s="337"/>
      <c r="O994" s="305"/>
      <c r="P994" s="337"/>
      <c r="Q994" s="337"/>
      <c r="R994" s="337"/>
      <c r="S994" s="305"/>
      <c r="T994" s="337"/>
      <c r="U994" s="337"/>
      <c r="V994" s="285"/>
      <c r="W994" s="286"/>
      <c r="X994" s="286"/>
      <c r="Y994" s="286"/>
      <c r="Z994" s="285"/>
      <c r="AA994" s="285"/>
      <c r="AB994" s="285"/>
      <c r="AC994" s="285"/>
      <c r="AD994" s="285"/>
      <c r="AE994" s="285"/>
      <c r="AF994" s="285"/>
      <c r="AG994" s="285"/>
      <c r="AH994" s="285"/>
      <c r="AI994" s="285"/>
      <c r="AJ994" s="285"/>
      <c r="AK994" s="285"/>
      <c r="AL994" s="285"/>
      <c r="AM994" s="285"/>
      <c r="AN994" s="285"/>
      <c r="AO994" s="285"/>
      <c r="AP994" s="285"/>
    </row>
    <row r="995" spans="1:44" hidden="1">
      <c r="A995" s="337" t="s">
        <v>10</v>
      </c>
      <c r="B995" s="337"/>
      <c r="C995" s="337"/>
      <c r="D995" s="305"/>
      <c r="E995" s="337"/>
      <c r="F995" s="337"/>
      <c r="G995" s="305"/>
      <c r="H995" s="337"/>
      <c r="I995" s="337"/>
      <c r="J995" s="337"/>
      <c r="K995" s="305"/>
      <c r="L995" s="337"/>
      <c r="M995" s="337"/>
      <c r="N995" s="337"/>
      <c r="O995" s="305"/>
      <c r="P995" s="337"/>
      <c r="Q995" s="337"/>
      <c r="R995" s="337"/>
      <c r="S995" s="305"/>
      <c r="T995" s="337"/>
      <c r="U995" s="337"/>
      <c r="V995" s="285"/>
      <c r="W995" s="286"/>
      <c r="X995" s="286"/>
      <c r="Y995" s="286"/>
      <c r="Z995" s="285"/>
      <c r="AA995" s="285"/>
      <c r="AB995" s="285"/>
      <c r="AC995" s="285"/>
      <c r="AD995" s="285"/>
      <c r="AE995" s="285"/>
      <c r="AF995" s="285"/>
      <c r="AG995" s="285"/>
      <c r="AH995" s="285"/>
      <c r="AI995" s="285"/>
      <c r="AJ995" s="285"/>
      <c r="AK995" s="285"/>
      <c r="AL995" s="285"/>
      <c r="AM995" s="285"/>
      <c r="AN995" s="285"/>
      <c r="AO995" s="285"/>
      <c r="AP995" s="285"/>
    </row>
    <row r="996" spans="1:44" hidden="1">
      <c r="A996" s="369" t="s">
        <v>173</v>
      </c>
      <c r="B996" s="337"/>
      <c r="C996" s="368"/>
      <c r="D996" s="305"/>
      <c r="E996" s="337"/>
      <c r="F996" s="337"/>
      <c r="G996" s="305"/>
      <c r="H996" s="337"/>
      <c r="I996" s="337"/>
      <c r="J996" s="337"/>
      <c r="K996" s="305"/>
      <c r="L996" s="337"/>
      <c r="M996" s="337"/>
      <c r="N996" s="337"/>
      <c r="O996" s="305"/>
      <c r="P996" s="337"/>
      <c r="Q996" s="337"/>
      <c r="R996" s="337"/>
      <c r="S996" s="305"/>
      <c r="T996" s="337"/>
      <c r="U996" s="337"/>
      <c r="V996" s="285"/>
      <c r="W996" s="286"/>
      <c r="X996" s="286"/>
      <c r="Y996" s="286"/>
      <c r="Z996" s="285"/>
      <c r="AA996" s="285"/>
      <c r="AB996" s="285"/>
      <c r="AC996" s="285"/>
      <c r="AD996" s="285"/>
      <c r="AE996" s="285"/>
      <c r="AF996" s="285"/>
      <c r="AG996" s="285"/>
      <c r="AH996" s="285"/>
      <c r="AI996" s="285"/>
      <c r="AJ996" s="285"/>
      <c r="AK996" s="285"/>
      <c r="AL996" s="285"/>
      <c r="AM996" s="285"/>
      <c r="AN996" s="285"/>
      <c r="AO996" s="285"/>
      <c r="AP996" s="285"/>
    </row>
    <row r="997" spans="1:44" hidden="1">
      <c r="A997" s="369" t="s">
        <v>266</v>
      </c>
      <c r="B997" s="337"/>
      <c r="C997" s="368">
        <v>130.3333333333334</v>
      </c>
      <c r="D997" s="386">
        <v>1443</v>
      </c>
      <c r="E997" s="383"/>
      <c r="F997" s="305">
        <v>188071</v>
      </c>
      <c r="G997" s="386">
        <v>1477</v>
      </c>
      <c r="H997" s="383"/>
      <c r="I997" s="305">
        <v>192502</v>
      </c>
      <c r="J997" s="305"/>
      <c r="K997" s="386">
        <v>1443</v>
      </c>
      <c r="L997" s="383"/>
      <c r="M997" s="305">
        <v>188071</v>
      </c>
      <c r="N997" s="305"/>
      <c r="O997" s="386" t="s">
        <v>10</v>
      </c>
      <c r="P997" s="383"/>
      <c r="Q997" s="305">
        <v>0</v>
      </c>
      <c r="R997" s="305"/>
      <c r="S997" s="386" t="s">
        <v>10</v>
      </c>
      <c r="T997" s="383"/>
      <c r="U997" s="305">
        <v>0</v>
      </c>
      <c r="V997" s="285"/>
      <c r="W997" s="286"/>
      <c r="X997" s="330"/>
      <c r="Y997" s="331"/>
      <c r="Z997" s="285"/>
      <c r="AA997" s="285"/>
      <c r="AB997" s="285"/>
      <c r="AC997" s="285"/>
      <c r="AD997" s="285"/>
      <c r="AE997" s="285"/>
      <c r="AF997" s="285"/>
      <c r="AG997" s="285"/>
      <c r="AH997" s="285"/>
      <c r="AI997" s="285"/>
      <c r="AJ997" s="285"/>
      <c r="AK997" s="285"/>
      <c r="AL997" s="285"/>
      <c r="AM997" s="285"/>
      <c r="AN997" s="285"/>
      <c r="AO997" s="285"/>
      <c r="AP997" s="285"/>
    </row>
    <row r="998" spans="1:44" hidden="1">
      <c r="A998" s="369" t="s">
        <v>267</v>
      </c>
      <c r="B998" s="337"/>
      <c r="C998" s="368">
        <v>0</v>
      </c>
      <c r="D998" s="386">
        <v>1736</v>
      </c>
      <c r="E998" s="404"/>
      <c r="F998" s="305">
        <v>0</v>
      </c>
      <c r="G998" s="386">
        <v>1777</v>
      </c>
      <c r="H998" s="404"/>
      <c r="I998" s="305">
        <v>0</v>
      </c>
      <c r="J998" s="305"/>
      <c r="K998" s="386">
        <v>1736</v>
      </c>
      <c r="L998" s="404"/>
      <c r="M998" s="305">
        <v>0</v>
      </c>
      <c r="N998" s="305"/>
      <c r="O998" s="386" t="s">
        <v>10</v>
      </c>
      <c r="P998" s="404"/>
      <c r="Q998" s="305">
        <v>0</v>
      </c>
      <c r="R998" s="305"/>
      <c r="S998" s="386" t="s">
        <v>10</v>
      </c>
      <c r="T998" s="404"/>
      <c r="U998" s="305">
        <v>0</v>
      </c>
      <c r="V998" s="285"/>
      <c r="W998" s="286"/>
      <c r="X998" s="330"/>
      <c r="Y998" s="331"/>
      <c r="Z998" s="285"/>
      <c r="AA998" s="285"/>
      <c r="AB998" s="285"/>
      <c r="AC998" s="285"/>
      <c r="AD998" s="285"/>
      <c r="AE998" s="285"/>
      <c r="AF998" s="285"/>
      <c r="AG998" s="285"/>
      <c r="AH998" s="285"/>
      <c r="AI998" s="285"/>
      <c r="AJ998" s="285"/>
      <c r="AK998" s="285"/>
      <c r="AL998" s="285"/>
      <c r="AM998" s="285"/>
      <c r="AN998" s="285"/>
      <c r="AO998" s="285"/>
      <c r="AP998" s="285"/>
    </row>
    <row r="999" spans="1:44" hidden="1">
      <c r="A999" s="369" t="s">
        <v>174</v>
      </c>
      <c r="B999" s="337"/>
      <c r="C999" s="368">
        <v>130.3333333333334</v>
      </c>
      <c r="D999" s="386"/>
      <c r="E999" s="383"/>
      <c r="F999" s="305" t="s">
        <v>10</v>
      </c>
      <c r="G999" s="386" t="s">
        <v>10</v>
      </c>
      <c r="H999" s="383"/>
      <c r="I999" s="305" t="s">
        <v>10</v>
      </c>
      <c r="J999" s="305"/>
      <c r="K999" s="386" t="s">
        <v>10</v>
      </c>
      <c r="L999" s="383"/>
      <c r="M999" s="305" t="s">
        <v>10</v>
      </c>
      <c r="N999" s="305"/>
      <c r="O999" s="386" t="s">
        <v>10</v>
      </c>
      <c r="P999" s="383"/>
      <c r="Q999" s="305" t="s">
        <v>10</v>
      </c>
      <c r="R999" s="305"/>
      <c r="S999" s="386" t="s">
        <v>10</v>
      </c>
      <c r="T999" s="383"/>
      <c r="U999" s="305" t="s">
        <v>10</v>
      </c>
      <c r="V999" s="285"/>
      <c r="W999" s="286"/>
      <c r="X999" s="467"/>
      <c r="Y999" s="286"/>
      <c r="Z999" s="285"/>
      <c r="AA999" s="285"/>
      <c r="AB999" s="285"/>
      <c r="AC999" s="285"/>
      <c r="AD999" s="285"/>
      <c r="AE999" s="285"/>
      <c r="AF999" s="285"/>
      <c r="AG999" s="285"/>
      <c r="AH999" s="285"/>
      <c r="AI999" s="285"/>
      <c r="AJ999" s="285"/>
      <c r="AK999" s="285"/>
      <c r="AL999" s="285"/>
      <c r="AM999" s="285"/>
      <c r="AN999" s="285"/>
      <c r="AO999" s="285"/>
      <c r="AP999" s="285"/>
    </row>
    <row r="1000" spans="1:44" hidden="1">
      <c r="A1000" s="369" t="s">
        <v>268</v>
      </c>
      <c r="B1000" s="337"/>
      <c r="C1000" s="368">
        <v>230926.96551724101</v>
      </c>
      <c r="D1000" s="386">
        <v>0.56999999999999995</v>
      </c>
      <c r="E1000" s="383"/>
      <c r="F1000" s="305">
        <v>131628</v>
      </c>
      <c r="G1000" s="386">
        <v>0.57999999999999996</v>
      </c>
      <c r="H1000" s="383"/>
      <c r="I1000" s="305">
        <v>133938</v>
      </c>
      <c r="J1000" s="305"/>
      <c r="K1000" s="386">
        <v>0.56999999999999995</v>
      </c>
      <c r="L1000" s="383"/>
      <c r="M1000" s="305">
        <v>131628</v>
      </c>
      <c r="N1000" s="305"/>
      <c r="O1000" s="386" t="s">
        <v>10</v>
      </c>
      <c r="P1000" s="383"/>
      <c r="Q1000" s="305">
        <v>0</v>
      </c>
      <c r="R1000" s="305"/>
      <c r="S1000" s="386" t="s">
        <v>10</v>
      </c>
      <c r="T1000" s="383"/>
      <c r="U1000" s="305">
        <v>0</v>
      </c>
      <c r="V1000" s="285"/>
      <c r="W1000" s="286"/>
      <c r="X1000" s="330"/>
      <c r="Y1000" s="331"/>
      <c r="Z1000" s="285"/>
      <c r="AA1000" s="285"/>
      <c r="AB1000" s="285"/>
      <c r="AC1000" s="285"/>
      <c r="AD1000" s="285"/>
      <c r="AE1000" s="285"/>
      <c r="AF1000" s="285"/>
      <c r="AG1000" s="285"/>
      <c r="AH1000" s="285"/>
      <c r="AI1000" s="285"/>
      <c r="AJ1000" s="285"/>
      <c r="AK1000" s="285"/>
      <c r="AL1000" s="285"/>
      <c r="AM1000" s="285"/>
      <c r="AN1000" s="285"/>
      <c r="AO1000" s="285"/>
      <c r="AP1000" s="285"/>
    </row>
    <row r="1001" spans="1:44" hidden="1">
      <c r="A1001" s="369" t="s">
        <v>269</v>
      </c>
      <c r="B1001" s="337"/>
      <c r="C1001" s="368">
        <v>0</v>
      </c>
      <c r="D1001" s="386">
        <v>0.46</v>
      </c>
      <c r="E1001" s="383"/>
      <c r="F1001" s="305">
        <v>0</v>
      </c>
      <c r="G1001" s="386">
        <v>0.47</v>
      </c>
      <c r="H1001" s="383"/>
      <c r="I1001" s="305">
        <v>0</v>
      </c>
      <c r="J1001" s="305"/>
      <c r="K1001" s="386">
        <v>0.46</v>
      </c>
      <c r="L1001" s="383"/>
      <c r="M1001" s="305">
        <v>0</v>
      </c>
      <c r="N1001" s="305"/>
      <c r="O1001" s="386" t="s">
        <v>10</v>
      </c>
      <c r="P1001" s="383"/>
      <c r="Q1001" s="305">
        <v>0</v>
      </c>
      <c r="R1001" s="305"/>
      <c r="S1001" s="386" t="s">
        <v>10</v>
      </c>
      <c r="T1001" s="383"/>
      <c r="U1001" s="305">
        <v>0</v>
      </c>
      <c r="V1001" s="285"/>
      <c r="W1001" s="286"/>
      <c r="X1001" s="330"/>
      <c r="Y1001" s="331"/>
      <c r="Z1001" s="285"/>
      <c r="AA1001" s="285"/>
      <c r="AB1001" s="285"/>
      <c r="AC1001" s="285"/>
      <c r="AD1001" s="285"/>
      <c r="AE1001" s="285"/>
      <c r="AF1001" s="285"/>
      <c r="AG1001" s="285"/>
      <c r="AH1001" s="285"/>
      <c r="AI1001" s="285"/>
      <c r="AJ1001" s="285"/>
      <c r="AK1001" s="285"/>
      <c r="AL1001" s="285"/>
      <c r="AM1001" s="285"/>
      <c r="AN1001" s="285"/>
      <c r="AO1001" s="285"/>
      <c r="AP1001" s="285"/>
    </row>
    <row r="1002" spans="1:44" hidden="1">
      <c r="A1002" s="325" t="s">
        <v>188</v>
      </c>
      <c r="B1002" s="337"/>
      <c r="C1002" s="368">
        <v>187022.62068965501</v>
      </c>
      <c r="D1002" s="386">
        <v>7.79</v>
      </c>
      <c r="E1002" s="383"/>
      <c r="F1002" s="305">
        <v>1456906</v>
      </c>
      <c r="G1002" s="386">
        <v>7.9799999999999995</v>
      </c>
      <c r="H1002" s="383"/>
      <c r="I1002" s="305">
        <v>1492441</v>
      </c>
      <c r="J1002" s="305"/>
      <c r="K1002" s="386" t="e">
        <v>#DIV/0!</v>
      </c>
      <c r="L1002" s="383"/>
      <c r="M1002" s="305" t="e">
        <v>#DIV/0!</v>
      </c>
      <c r="N1002" s="305"/>
      <c r="O1002" s="386" t="e">
        <v>#DIV/0!</v>
      </c>
      <c r="P1002" s="383"/>
      <c r="Q1002" s="305" t="e">
        <v>#DIV/0!</v>
      </c>
      <c r="R1002" s="305"/>
      <c r="S1002" s="386" t="e">
        <v>#DIV/0!</v>
      </c>
      <c r="T1002" s="383"/>
      <c r="U1002" s="305" t="e">
        <v>#DIV/0!</v>
      </c>
      <c r="V1002" s="285"/>
      <c r="W1002" s="286"/>
      <c r="X1002" s="330"/>
      <c r="Y1002" s="331"/>
      <c r="Z1002" s="285"/>
      <c r="AA1002" s="285"/>
      <c r="AB1002" s="285"/>
      <c r="AC1002" s="285"/>
      <c r="AD1002" s="285"/>
      <c r="AE1002" s="285"/>
      <c r="AF1002" s="285"/>
      <c r="AG1002" s="285"/>
      <c r="AH1002" s="285"/>
      <c r="AI1002" s="285"/>
      <c r="AJ1002" s="285"/>
      <c r="AK1002" s="285"/>
      <c r="AL1002" s="285"/>
      <c r="AM1002" s="285"/>
      <c r="AN1002" s="285"/>
      <c r="AO1002" s="285"/>
      <c r="AP1002" s="285"/>
    </row>
    <row r="1003" spans="1:44" hidden="1">
      <c r="A1003" s="369" t="s">
        <v>210</v>
      </c>
      <c r="B1003" s="337"/>
      <c r="C1003" s="368"/>
      <c r="D1003" s="386"/>
      <c r="E1003" s="383"/>
      <c r="F1003" s="305"/>
      <c r="G1003" s="386" t="s">
        <v>10</v>
      </c>
      <c r="H1003" s="383"/>
      <c r="I1003" s="305"/>
      <c r="J1003" s="305"/>
      <c r="K1003" s="386" t="s">
        <v>10</v>
      </c>
      <c r="L1003" s="383"/>
      <c r="M1003" s="305"/>
      <c r="N1003" s="305"/>
      <c r="O1003" s="386" t="s">
        <v>10</v>
      </c>
      <c r="P1003" s="383"/>
      <c r="Q1003" s="305"/>
      <c r="R1003" s="305"/>
      <c r="S1003" s="386" t="s">
        <v>10</v>
      </c>
      <c r="T1003" s="383"/>
      <c r="U1003" s="305"/>
      <c r="V1003" s="285"/>
      <c r="W1003" s="286"/>
      <c r="X1003" s="467"/>
      <c r="Y1003" s="286"/>
      <c r="Z1003" s="285"/>
      <c r="AA1003" s="285"/>
      <c r="AB1003" s="285"/>
      <c r="AC1003" s="285"/>
      <c r="AD1003" s="285"/>
      <c r="AE1003" s="285"/>
      <c r="AF1003" s="285"/>
      <c r="AG1003" s="285"/>
      <c r="AH1003" s="285"/>
      <c r="AI1003" s="285"/>
      <c r="AJ1003" s="285"/>
      <c r="AK1003" s="285"/>
      <c r="AL1003" s="285"/>
      <c r="AM1003" s="285"/>
      <c r="AN1003" s="285"/>
      <c r="AO1003" s="285"/>
      <c r="AP1003" s="285"/>
    </row>
    <row r="1004" spans="1:44" hidden="1">
      <c r="A1004" s="369" t="s">
        <v>250</v>
      </c>
      <c r="B1004" s="337"/>
      <c r="C1004" s="368">
        <v>76296887.893373474</v>
      </c>
      <c r="D1004" s="454">
        <v>4.6879999999999997</v>
      </c>
      <c r="E1004" s="383" t="s">
        <v>144</v>
      </c>
      <c r="F1004" s="305">
        <v>3576798</v>
      </c>
      <c r="G1004" s="454">
        <v>4.798</v>
      </c>
      <c r="H1004" s="383" t="s">
        <v>144</v>
      </c>
      <c r="I1004" s="305">
        <v>3660725</v>
      </c>
      <c r="J1004" s="305"/>
      <c r="K1004" s="454" t="s">
        <v>10</v>
      </c>
      <c r="L1004" s="383" t="s">
        <v>10</v>
      </c>
      <c r="M1004" s="305">
        <v>0</v>
      </c>
      <c r="N1004" s="305"/>
      <c r="O1004" s="454" t="e">
        <v>#DIV/0!</v>
      </c>
      <c r="P1004" s="383" t="s">
        <v>144</v>
      </c>
      <c r="Q1004" s="305" t="e">
        <v>#DIV/0!</v>
      </c>
      <c r="R1004" s="305"/>
      <c r="S1004" s="454" t="e">
        <v>#DIV/0!</v>
      </c>
      <c r="T1004" s="383" t="s">
        <v>144</v>
      </c>
      <c r="U1004" s="305" t="e">
        <v>#DIV/0!</v>
      </c>
      <c r="V1004" s="285"/>
      <c r="W1004" s="286"/>
      <c r="X1004" s="330"/>
      <c r="Y1004" s="331"/>
      <c r="Z1004" s="285"/>
      <c r="AA1004" s="285"/>
      <c r="AB1004" s="285"/>
      <c r="AC1004" s="285"/>
      <c r="AD1004" s="285"/>
      <c r="AE1004" s="285"/>
      <c r="AF1004" s="285"/>
      <c r="AG1004" s="285"/>
      <c r="AH1004" s="285"/>
      <c r="AI1004" s="285"/>
      <c r="AJ1004" s="285"/>
      <c r="AK1004" s="285"/>
      <c r="AL1004" s="285"/>
      <c r="AM1004" s="285"/>
      <c r="AN1004" s="285"/>
      <c r="AO1004" s="285"/>
      <c r="AP1004" s="285"/>
    </row>
    <row r="1005" spans="1:44" hidden="1">
      <c r="A1005" s="369" t="s">
        <v>179</v>
      </c>
      <c r="B1005" s="337"/>
      <c r="C1005" s="368">
        <v>15987.3939393939</v>
      </c>
      <c r="D1005" s="386">
        <v>0.55000000000000004</v>
      </c>
      <c r="E1005" s="383"/>
      <c r="F1005" s="305">
        <v>8793</v>
      </c>
      <c r="G1005" s="386">
        <v>0.56000000000000005</v>
      </c>
      <c r="H1005" s="383"/>
      <c r="I1005" s="305">
        <v>8953</v>
      </c>
      <c r="J1005" s="305"/>
      <c r="K1005" s="386" t="s">
        <v>10</v>
      </c>
      <c r="L1005" s="383"/>
      <c r="M1005" s="305">
        <v>0</v>
      </c>
      <c r="N1005" s="305"/>
      <c r="O1005" s="386" t="e">
        <v>#DIV/0!</v>
      </c>
      <c r="P1005" s="383"/>
      <c r="Q1005" s="305" t="e">
        <v>#DIV/0!</v>
      </c>
      <c r="R1005" s="305"/>
      <c r="S1005" s="386" t="e">
        <v>#DIV/0!</v>
      </c>
      <c r="T1005" s="383"/>
      <c r="U1005" s="305" t="e">
        <v>#DIV/0!</v>
      </c>
      <c r="V1005" s="285"/>
      <c r="W1005" s="286"/>
      <c r="X1005" s="330"/>
      <c r="Y1005" s="331"/>
      <c r="Z1005" s="285"/>
      <c r="AA1005" s="285"/>
      <c r="AB1005" s="285"/>
      <c r="AC1005" s="285"/>
      <c r="AD1005" s="285"/>
      <c r="AE1005" s="285"/>
      <c r="AF1005" s="285"/>
      <c r="AG1005" s="285"/>
      <c r="AH1005" s="285"/>
      <c r="AI1005" s="285"/>
      <c r="AJ1005" s="285"/>
      <c r="AK1005" s="285"/>
      <c r="AL1005" s="285"/>
      <c r="AM1005" s="285"/>
      <c r="AN1005" s="285"/>
      <c r="AO1005" s="285"/>
      <c r="AP1005" s="285"/>
    </row>
    <row r="1006" spans="1:44" s="120" customFormat="1" hidden="1">
      <c r="A1006" s="119" t="s">
        <v>251</v>
      </c>
      <c r="C1006" s="121">
        <v>76296887.893373474</v>
      </c>
      <c r="D1006" s="118">
        <v>0</v>
      </c>
      <c r="E1006" s="122"/>
      <c r="F1006" s="123"/>
      <c r="G1006" s="314">
        <v>0</v>
      </c>
      <c r="H1006" s="408" t="s">
        <v>144</v>
      </c>
      <c r="I1006" s="123">
        <v>0</v>
      </c>
      <c r="J1006" s="123"/>
      <c r="K1006" s="314" t="s">
        <v>10</v>
      </c>
      <c r="L1006" s="408" t="s">
        <v>10</v>
      </c>
      <c r="M1006" s="305">
        <v>0</v>
      </c>
      <c r="N1006" s="408"/>
      <c r="O1006" s="314" t="s">
        <v>10</v>
      </c>
      <c r="P1006" s="408" t="s">
        <v>10</v>
      </c>
      <c r="Q1006" s="305">
        <v>0</v>
      </c>
      <c r="R1006" s="408"/>
      <c r="S1006" s="314">
        <v>0</v>
      </c>
      <c r="T1006" s="408" t="s">
        <v>144</v>
      </c>
      <c r="U1006" s="305">
        <v>0</v>
      </c>
      <c r="V1006" s="316"/>
      <c r="W1006" s="311"/>
      <c r="X1006" s="122"/>
      <c r="Y1006" s="122"/>
      <c r="Z1006" s="317"/>
      <c r="AA1006" s="318"/>
      <c r="AF1006" s="122"/>
      <c r="AG1006" s="122"/>
      <c r="AH1006" s="122"/>
      <c r="AI1006" s="122"/>
      <c r="AJ1006" s="122"/>
      <c r="AK1006" s="122"/>
      <c r="AL1006" s="122"/>
      <c r="AM1006" s="122"/>
      <c r="AN1006" s="122"/>
      <c r="AO1006" s="122"/>
      <c r="AP1006" s="122"/>
      <c r="AR1006" s="124"/>
    </row>
    <row r="1007" spans="1:44" s="174" customFormat="1" hidden="1">
      <c r="A1007" s="173" t="s">
        <v>252</v>
      </c>
      <c r="C1007" s="477"/>
      <c r="D1007" s="468">
        <v>4.6879999999999997</v>
      </c>
      <c r="E1007" s="421" t="s">
        <v>144</v>
      </c>
      <c r="F1007" s="178"/>
      <c r="G1007" s="179">
        <v>4.798</v>
      </c>
      <c r="H1007" s="421" t="s">
        <v>144</v>
      </c>
      <c r="I1007" s="178"/>
      <c r="J1007" s="178"/>
      <c r="K1007" s="469" t="s">
        <v>10</v>
      </c>
      <c r="L1007" s="421" t="s">
        <v>10</v>
      </c>
      <c r="M1007" s="421"/>
      <c r="N1007" s="421"/>
      <c r="O1007" s="469" t="e">
        <f>O1004+O1006</f>
        <v>#DIV/0!</v>
      </c>
      <c r="P1007" s="421" t="s">
        <v>144</v>
      </c>
      <c r="Q1007" s="421"/>
      <c r="R1007" s="421"/>
      <c r="S1007" s="469" t="e">
        <f>S1004+S1006</f>
        <v>#DIV/0!</v>
      </c>
      <c r="T1007" s="421" t="s">
        <v>144</v>
      </c>
      <c r="U1007" s="421"/>
      <c r="V1007" s="470"/>
      <c r="W1007" s="471"/>
      <c r="X1007" s="472"/>
      <c r="Y1007" s="177"/>
      <c r="Z1007" s="473"/>
      <c r="AA1007" s="474"/>
      <c r="AF1007" s="177"/>
      <c r="AG1007" s="177"/>
      <c r="AH1007" s="177"/>
      <c r="AI1007" s="177"/>
      <c r="AJ1007" s="177"/>
      <c r="AK1007" s="177"/>
      <c r="AL1007" s="177"/>
      <c r="AM1007" s="177"/>
      <c r="AN1007" s="177"/>
      <c r="AO1007" s="177"/>
      <c r="AP1007" s="177"/>
      <c r="AR1007" s="475"/>
    </row>
    <row r="1008" spans="1:44" hidden="1">
      <c r="A1008" s="337" t="s">
        <v>157</v>
      </c>
      <c r="B1008" s="337"/>
      <c r="C1008" s="368">
        <v>76296887.893373474</v>
      </c>
      <c r="D1008" s="375"/>
      <c r="E1008" s="337"/>
      <c r="F1008" s="305">
        <v>5362196</v>
      </c>
      <c r="G1008" s="375"/>
      <c r="H1008" s="337"/>
      <c r="I1008" s="305">
        <v>5488559</v>
      </c>
      <c r="J1008" s="305"/>
      <c r="K1008" s="375"/>
      <c r="L1008" s="337"/>
      <c r="M1008" s="305" t="e">
        <f>SUM(M997:M1007)</f>
        <v>#DIV/0!</v>
      </c>
      <c r="N1008" s="305"/>
      <c r="O1008" s="375"/>
      <c r="P1008" s="337"/>
      <c r="Q1008" s="305" t="e">
        <f>SUM(Q997:Q1007)</f>
        <v>#DIV/0!</v>
      </c>
      <c r="R1008" s="305"/>
      <c r="S1008" s="375"/>
      <c r="T1008" s="337"/>
      <c r="U1008" s="305" t="e">
        <f>SUM(U997:U1007)</f>
        <v>#DIV/0!</v>
      </c>
      <c r="V1008" s="285"/>
      <c r="W1008" s="286"/>
      <c r="X1008" s="286"/>
      <c r="Y1008" s="286"/>
      <c r="Z1008" s="285"/>
      <c r="AA1008" s="285"/>
      <c r="AB1008" s="285"/>
      <c r="AC1008" s="285"/>
      <c r="AD1008" s="285"/>
      <c r="AE1008" s="285"/>
      <c r="AF1008" s="285"/>
      <c r="AG1008" s="285"/>
      <c r="AH1008" s="285"/>
      <c r="AI1008" s="285"/>
      <c r="AJ1008" s="285"/>
      <c r="AK1008" s="285"/>
      <c r="AL1008" s="285"/>
      <c r="AM1008" s="285"/>
      <c r="AN1008" s="285"/>
      <c r="AO1008" s="285"/>
      <c r="AP1008" s="285"/>
    </row>
    <row r="1009" spans="1:42" hidden="1">
      <c r="A1009" s="337" t="s">
        <v>128</v>
      </c>
      <c r="B1009" s="337"/>
      <c r="C1009" s="368">
        <v>511974.75164792698</v>
      </c>
      <c r="D1009" s="325"/>
      <c r="E1009" s="325"/>
      <c r="F1009" s="391">
        <v>39171.082166675216</v>
      </c>
      <c r="G1009" s="325"/>
      <c r="H1009" s="325"/>
      <c r="I1009" s="391">
        <v>39171.082166675216</v>
      </c>
      <c r="J1009" s="370"/>
      <c r="K1009" s="325"/>
      <c r="L1009" s="325"/>
      <c r="M1009" s="450" t="e">
        <f>$I$1009*V1012/(V1012+$W$1012+$X$1012)</f>
        <v>#DIV/0!</v>
      </c>
      <c r="N1009" s="324"/>
      <c r="O1009" s="325"/>
      <c r="P1009" s="325"/>
      <c r="Q1009" s="450" t="e">
        <f>$I$1009*W1012/(V1012+$W$1012+$X$1012)</f>
        <v>#DIV/0!</v>
      </c>
      <c r="R1009" s="324"/>
      <c r="S1009" s="325"/>
      <c r="T1009" s="325"/>
      <c r="U1009" s="450" t="e">
        <f>$I$1009*X1012/(V1012+$W$1012+$X$1012)</f>
        <v>#DIV/0!</v>
      </c>
      <c r="V1009" s="341"/>
      <c r="W1009" s="141"/>
      <c r="X1009" s="286"/>
      <c r="Y1009" s="286"/>
      <c r="Z1009" s="285"/>
      <c r="AA1009" s="285"/>
      <c r="AB1009" s="285"/>
      <c r="AC1009" s="285"/>
      <c r="AD1009" s="285"/>
      <c r="AE1009" s="285"/>
      <c r="AF1009" s="285"/>
      <c r="AG1009" s="285"/>
      <c r="AH1009" s="285"/>
      <c r="AI1009" s="285"/>
      <c r="AJ1009" s="285"/>
      <c r="AK1009" s="285"/>
      <c r="AL1009" s="285"/>
      <c r="AM1009" s="285"/>
      <c r="AN1009" s="285"/>
      <c r="AO1009" s="285"/>
      <c r="AP1009" s="285"/>
    </row>
    <row r="1010" spans="1:42" ht="16.5" hidden="1" thickBot="1">
      <c r="A1010" s="337" t="s">
        <v>158</v>
      </c>
      <c r="B1010" s="337"/>
      <c r="C1010" s="451">
        <v>76808862.645021409</v>
      </c>
      <c r="D1010" s="399"/>
      <c r="E1010" s="393"/>
      <c r="F1010" s="394">
        <v>5401367.0821666755</v>
      </c>
      <c r="G1010" s="399"/>
      <c r="H1010" s="393"/>
      <c r="I1010" s="394">
        <v>5527730.0821666755</v>
      </c>
      <c r="J1010" s="370"/>
      <c r="K1010" s="399"/>
      <c r="L1010" s="393"/>
      <c r="M1010" s="394" t="e">
        <f>SUM(M1008:M1009)</f>
        <v>#DIV/0!</v>
      </c>
      <c r="N1010" s="394"/>
      <c r="O1010" s="399"/>
      <c r="P1010" s="393"/>
      <c r="Q1010" s="394" t="e">
        <f>SUM(Q1008:Q1009)</f>
        <v>#DIV/0!</v>
      </c>
      <c r="R1010" s="394"/>
      <c r="S1010" s="399"/>
      <c r="T1010" s="393"/>
      <c r="U1010" s="394" t="e">
        <f>SUM(U1008:U1009)</f>
        <v>#DIV/0!</v>
      </c>
      <c r="V1010" s="342"/>
      <c r="W1010" s="331"/>
      <c r="X1010" s="330"/>
      <c r="Y1010" s="286"/>
      <c r="Z1010" s="285"/>
      <c r="AA1010" s="285"/>
      <c r="AB1010" s="285"/>
      <c r="AC1010" s="285"/>
      <c r="AD1010" s="285"/>
      <c r="AE1010" s="285"/>
      <c r="AF1010" s="285"/>
      <c r="AG1010" s="285"/>
      <c r="AH1010" s="285"/>
      <c r="AI1010" s="285"/>
      <c r="AJ1010" s="285"/>
      <c r="AK1010" s="285"/>
      <c r="AL1010" s="285"/>
      <c r="AM1010" s="285"/>
      <c r="AN1010" s="285"/>
      <c r="AO1010" s="285"/>
      <c r="AP1010" s="285"/>
    </row>
    <row r="1011" spans="1:42" ht="16.5" hidden="1" thickTop="1">
      <c r="A1011" s="337"/>
      <c r="B1011" s="337"/>
      <c r="C1011" s="345"/>
      <c r="D1011" s="386" t="s">
        <v>10</v>
      </c>
      <c r="E1011" s="337"/>
      <c r="F1011" s="305"/>
      <c r="G1011" s="382" t="s">
        <v>10</v>
      </c>
      <c r="H1011" s="337"/>
      <c r="I1011" s="305" t="s">
        <v>10</v>
      </c>
      <c r="J1011" s="305"/>
      <c r="K1011" s="382" t="s">
        <v>10</v>
      </c>
      <c r="L1011" s="337"/>
      <c r="M1011" s="305" t="s">
        <v>10</v>
      </c>
      <c r="N1011" s="305"/>
      <c r="O1011" s="382" t="s">
        <v>10</v>
      </c>
      <c r="P1011" s="337"/>
      <c r="Q1011" s="305" t="s">
        <v>10</v>
      </c>
      <c r="R1011" s="305"/>
      <c r="S1011" s="382" t="s">
        <v>10</v>
      </c>
      <c r="T1011" s="337"/>
      <c r="U1011" s="305" t="s">
        <v>10</v>
      </c>
      <c r="V1011" s="476"/>
      <c r="W1011" s="476"/>
      <c r="X1011" s="476"/>
      <c r="Y1011" s="286"/>
      <c r="Z1011" s="285"/>
      <c r="AA1011" s="285"/>
      <c r="AB1011" s="285"/>
      <c r="AC1011" s="285"/>
      <c r="AD1011" s="285"/>
      <c r="AE1011" s="285"/>
      <c r="AF1011" s="285"/>
      <c r="AG1011" s="285"/>
      <c r="AH1011" s="285"/>
      <c r="AI1011" s="285"/>
      <c r="AJ1011" s="285"/>
      <c r="AK1011" s="285"/>
      <c r="AL1011" s="285"/>
      <c r="AM1011" s="285"/>
      <c r="AN1011" s="285"/>
      <c r="AO1011" s="285"/>
      <c r="AP1011" s="285"/>
    </row>
    <row r="1012" spans="1:42" hidden="1">
      <c r="A1012" s="337"/>
      <c r="B1012" s="337"/>
      <c r="C1012" s="345"/>
      <c r="D1012" s="386" t="s">
        <v>10</v>
      </c>
      <c r="E1012" s="337"/>
      <c r="F1012" s="305"/>
      <c r="G1012" s="382" t="s">
        <v>10</v>
      </c>
      <c r="H1012" s="337"/>
      <c r="I1012" s="305" t="s">
        <v>10</v>
      </c>
      <c r="J1012" s="305"/>
      <c r="K1012" s="382" t="s">
        <v>10</v>
      </c>
      <c r="L1012" s="337"/>
      <c r="M1012" s="305" t="s">
        <v>10</v>
      </c>
      <c r="N1012" s="305"/>
      <c r="O1012" s="382" t="s">
        <v>10</v>
      </c>
      <c r="P1012" s="337"/>
      <c r="Q1012" s="305" t="s">
        <v>10</v>
      </c>
      <c r="R1012" s="305"/>
      <c r="S1012" s="382" t="s">
        <v>10</v>
      </c>
      <c r="T1012" s="337"/>
      <c r="U1012" s="305" t="s">
        <v>10</v>
      </c>
      <c r="V1012" s="342"/>
      <c r="W1012" s="342"/>
      <c r="X1012" s="342"/>
      <c r="Y1012" s="286"/>
      <c r="Z1012" s="285"/>
      <c r="AA1012" s="285"/>
      <c r="AB1012" s="285"/>
      <c r="AC1012" s="285"/>
      <c r="AD1012" s="285"/>
      <c r="AE1012" s="285"/>
      <c r="AF1012" s="285"/>
      <c r="AG1012" s="285"/>
      <c r="AH1012" s="285"/>
      <c r="AI1012" s="285"/>
      <c r="AJ1012" s="285"/>
      <c r="AK1012" s="285"/>
      <c r="AL1012" s="285"/>
      <c r="AM1012" s="285"/>
      <c r="AN1012" s="285"/>
      <c r="AO1012" s="285"/>
      <c r="AP1012" s="285"/>
    </row>
    <row r="1013" spans="1:42" hidden="1">
      <c r="A1013" s="337"/>
      <c r="B1013" s="337"/>
      <c r="C1013" s="345"/>
      <c r="D1013" s="386"/>
      <c r="E1013" s="337"/>
      <c r="F1013" s="305"/>
      <c r="G1013" s="386"/>
      <c r="H1013" s="337"/>
      <c r="I1013" s="400"/>
      <c r="J1013" s="400"/>
      <c r="K1013" s="386"/>
      <c r="L1013" s="337"/>
      <c r="M1013" s="400"/>
      <c r="N1013" s="400"/>
      <c r="O1013" s="386"/>
      <c r="P1013" s="337"/>
      <c r="Q1013" s="400"/>
      <c r="R1013" s="400"/>
      <c r="S1013" s="386"/>
      <c r="T1013" s="337"/>
      <c r="U1013" s="400"/>
      <c r="V1013" s="285"/>
      <c r="W1013" s="286"/>
      <c r="X1013" s="286"/>
      <c r="Y1013" s="286"/>
      <c r="Z1013" s="285"/>
      <c r="AA1013" s="285"/>
      <c r="AB1013" s="285"/>
      <c r="AC1013" s="285"/>
      <c r="AD1013" s="285"/>
      <c r="AE1013" s="285"/>
      <c r="AF1013" s="285"/>
      <c r="AG1013" s="285"/>
      <c r="AH1013" s="285"/>
      <c r="AI1013" s="285"/>
      <c r="AJ1013" s="285"/>
      <c r="AK1013" s="285"/>
      <c r="AL1013" s="285"/>
      <c r="AM1013" s="285"/>
      <c r="AN1013" s="285"/>
      <c r="AO1013" s="285"/>
      <c r="AP1013" s="285"/>
    </row>
    <row r="1014" spans="1:42" hidden="1">
      <c r="A1014" s="344" t="s">
        <v>270</v>
      </c>
      <c r="B1014" s="337"/>
      <c r="C1014" s="337"/>
      <c r="D1014" s="305"/>
      <c r="E1014" s="337"/>
      <c r="F1014" s="337"/>
      <c r="G1014" s="305"/>
      <c r="H1014" s="337"/>
      <c r="I1014" s="337"/>
      <c r="J1014" s="337"/>
      <c r="K1014" s="305"/>
      <c r="L1014" s="337"/>
      <c r="M1014" s="337"/>
      <c r="N1014" s="337"/>
      <c r="O1014" s="305"/>
      <c r="P1014" s="337"/>
      <c r="Q1014" s="337"/>
      <c r="R1014" s="337"/>
      <c r="S1014" s="305"/>
      <c r="T1014" s="337"/>
      <c r="U1014" s="337"/>
      <c r="V1014" s="285"/>
      <c r="W1014" s="286"/>
      <c r="X1014" s="286"/>
      <c r="Y1014" s="286"/>
      <c r="Z1014" s="285"/>
      <c r="AA1014" s="285"/>
      <c r="AB1014" s="285"/>
      <c r="AC1014" s="285"/>
      <c r="AD1014" s="285"/>
      <c r="AE1014" s="285"/>
      <c r="AF1014" s="285"/>
      <c r="AG1014" s="285"/>
      <c r="AH1014" s="285"/>
      <c r="AI1014" s="285"/>
      <c r="AJ1014" s="285"/>
      <c r="AK1014" s="285"/>
      <c r="AL1014" s="285"/>
      <c r="AM1014" s="285"/>
      <c r="AN1014" s="285"/>
      <c r="AO1014" s="285"/>
      <c r="AP1014" s="285"/>
    </row>
    <row r="1015" spans="1:42" hidden="1">
      <c r="A1015" s="325" t="s">
        <v>278</v>
      </c>
      <c r="B1015" s="337"/>
      <c r="C1015" s="337"/>
      <c r="D1015" s="305"/>
      <c r="E1015" s="337"/>
      <c r="F1015" s="337"/>
      <c r="G1015" s="305"/>
      <c r="H1015" s="337"/>
      <c r="I1015" s="337"/>
      <c r="J1015" s="337"/>
      <c r="K1015" s="305"/>
      <c r="L1015" s="337"/>
      <c r="M1015" s="337"/>
      <c r="N1015" s="337"/>
      <c r="O1015" s="305"/>
      <c r="P1015" s="337"/>
      <c r="Q1015" s="337"/>
      <c r="R1015" s="337"/>
      <c r="S1015" s="305"/>
      <c r="T1015" s="337"/>
      <c r="U1015" s="337"/>
      <c r="V1015" s="285"/>
      <c r="W1015" s="286"/>
      <c r="X1015" s="286"/>
      <c r="Y1015" s="286"/>
      <c r="Z1015" s="285"/>
      <c r="AA1015" s="285"/>
      <c r="AB1015" s="285"/>
      <c r="AC1015" s="285"/>
      <c r="AD1015" s="285"/>
      <c r="AE1015" s="285"/>
      <c r="AF1015" s="285"/>
      <c r="AG1015" s="285"/>
      <c r="AH1015" s="285"/>
      <c r="AI1015" s="285"/>
      <c r="AJ1015" s="285"/>
      <c r="AK1015" s="285"/>
      <c r="AL1015" s="285"/>
      <c r="AM1015" s="285"/>
      <c r="AN1015" s="285"/>
      <c r="AO1015" s="285"/>
      <c r="AP1015" s="285"/>
    </row>
    <row r="1016" spans="1:42" hidden="1">
      <c r="A1016" s="337" t="s">
        <v>10</v>
      </c>
      <c r="B1016" s="337"/>
      <c r="C1016" s="337"/>
      <c r="D1016" s="305"/>
      <c r="E1016" s="337"/>
      <c r="F1016" s="337"/>
      <c r="G1016" s="305"/>
      <c r="H1016" s="337"/>
      <c r="I1016" s="337"/>
      <c r="J1016" s="337"/>
      <c r="K1016" s="305"/>
      <c r="L1016" s="337"/>
      <c r="M1016" s="337"/>
      <c r="N1016" s="337"/>
      <c r="O1016" s="305"/>
      <c r="P1016" s="337"/>
      <c r="Q1016" s="337"/>
      <c r="R1016" s="337"/>
      <c r="S1016" s="305"/>
      <c r="T1016" s="337"/>
      <c r="U1016" s="337"/>
      <c r="V1016" s="285"/>
      <c r="W1016" s="286"/>
      <c r="X1016" s="286"/>
      <c r="Y1016" s="286"/>
      <c r="Z1016" s="285"/>
      <c r="AA1016" s="285"/>
      <c r="AB1016" s="285"/>
      <c r="AC1016" s="285"/>
      <c r="AD1016" s="285"/>
      <c r="AE1016" s="285"/>
      <c r="AF1016" s="285"/>
      <c r="AG1016" s="285"/>
      <c r="AH1016" s="285"/>
      <c r="AI1016" s="285"/>
      <c r="AJ1016" s="285"/>
      <c r="AK1016" s="285"/>
      <c r="AL1016" s="285"/>
      <c r="AM1016" s="285"/>
      <c r="AN1016" s="285"/>
      <c r="AO1016" s="285"/>
      <c r="AP1016" s="285"/>
    </row>
    <row r="1017" spans="1:42" hidden="1">
      <c r="A1017" s="369" t="s">
        <v>173</v>
      </c>
      <c r="B1017" s="337"/>
      <c r="C1017" s="368"/>
      <c r="D1017" s="305"/>
      <c r="E1017" s="337"/>
      <c r="F1017" s="337"/>
      <c r="G1017" s="305"/>
      <c r="H1017" s="337"/>
      <c r="I1017" s="337"/>
      <c r="J1017" s="337"/>
      <c r="K1017" s="305"/>
      <c r="L1017" s="337"/>
      <c r="M1017" s="337"/>
      <c r="N1017" s="337"/>
      <c r="O1017" s="305"/>
      <c r="P1017" s="337"/>
      <c r="Q1017" s="337"/>
      <c r="R1017" s="337"/>
      <c r="S1017" s="305"/>
      <c r="T1017" s="337"/>
      <c r="U1017" s="337"/>
      <c r="V1017" s="285"/>
      <c r="W1017" s="286"/>
      <c r="X1017" s="286"/>
      <c r="Y1017" s="286"/>
      <c r="Z1017" s="285"/>
      <c r="AA1017" s="285"/>
      <c r="AB1017" s="285"/>
      <c r="AC1017" s="285"/>
      <c r="AD1017" s="285"/>
      <c r="AE1017" s="285"/>
      <c r="AF1017" s="285"/>
      <c r="AG1017" s="285"/>
      <c r="AH1017" s="285"/>
      <c r="AI1017" s="285"/>
      <c r="AJ1017" s="285"/>
      <c r="AK1017" s="285"/>
      <c r="AL1017" s="285"/>
      <c r="AM1017" s="285"/>
      <c r="AN1017" s="285"/>
      <c r="AO1017" s="285"/>
      <c r="AP1017" s="285"/>
    </row>
    <row r="1018" spans="1:42" hidden="1">
      <c r="A1018" s="369" t="s">
        <v>266</v>
      </c>
      <c r="B1018" s="337"/>
      <c r="C1018" s="368">
        <v>106.57575757575761</v>
      </c>
      <c r="D1018" s="386">
        <v>1443</v>
      </c>
      <c r="E1018" s="383"/>
      <c r="F1018" s="305">
        <v>153789</v>
      </c>
      <c r="G1018" s="386">
        <v>1477</v>
      </c>
      <c r="H1018" s="383"/>
      <c r="I1018" s="305">
        <v>157412</v>
      </c>
      <c r="J1018" s="305"/>
      <c r="K1018" s="386">
        <f>K997</f>
        <v>1443</v>
      </c>
      <c r="L1018" s="383"/>
      <c r="M1018" s="305">
        <f>ROUND(K1018*$C1018,0)</f>
        <v>153789</v>
      </c>
      <c r="N1018" s="305"/>
      <c r="O1018" s="386" t="str">
        <f>O997</f>
        <v xml:space="preserve"> </v>
      </c>
      <c r="P1018" s="383"/>
      <c r="Q1018" s="305" t="e">
        <f>ROUND(O1018*$C1018,0)</f>
        <v>#VALUE!</v>
      </c>
      <c r="R1018" s="305"/>
      <c r="S1018" s="386" t="str">
        <f>S997</f>
        <v xml:space="preserve"> </v>
      </c>
      <c r="T1018" s="383"/>
      <c r="U1018" s="305" t="e">
        <f>ROUND(S1018*$C1018,0)</f>
        <v>#VALUE!</v>
      </c>
      <c r="V1018" s="285"/>
      <c r="W1018" s="286"/>
      <c r="X1018" s="286"/>
      <c r="Y1018" s="286"/>
      <c r="Z1018" s="285"/>
      <c r="AA1018" s="285"/>
      <c r="AB1018" s="285"/>
      <c r="AC1018" s="285"/>
      <c r="AD1018" s="285"/>
      <c r="AE1018" s="285"/>
      <c r="AF1018" s="285"/>
      <c r="AG1018" s="285"/>
      <c r="AH1018" s="285"/>
      <c r="AI1018" s="285"/>
      <c r="AJ1018" s="285"/>
      <c r="AK1018" s="285"/>
      <c r="AL1018" s="285"/>
      <c r="AM1018" s="285"/>
      <c r="AN1018" s="285"/>
      <c r="AO1018" s="285"/>
      <c r="AP1018" s="285"/>
    </row>
    <row r="1019" spans="1:42" hidden="1">
      <c r="A1019" s="369" t="s">
        <v>267</v>
      </c>
      <c r="B1019" s="337"/>
      <c r="C1019" s="368">
        <v>0</v>
      </c>
      <c r="D1019" s="386">
        <v>1736</v>
      </c>
      <c r="E1019" s="404"/>
      <c r="F1019" s="305">
        <v>0</v>
      </c>
      <c r="G1019" s="386">
        <v>1777</v>
      </c>
      <c r="H1019" s="404"/>
      <c r="I1019" s="305">
        <v>0</v>
      </c>
      <c r="J1019" s="305"/>
      <c r="K1019" s="386">
        <f>K998</f>
        <v>1736</v>
      </c>
      <c r="L1019" s="404"/>
      <c r="M1019" s="305">
        <f>ROUND(K1019*$C1019,0)</f>
        <v>0</v>
      </c>
      <c r="N1019" s="305"/>
      <c r="O1019" s="386" t="str">
        <f>O998</f>
        <v xml:space="preserve"> </v>
      </c>
      <c r="P1019" s="404"/>
      <c r="Q1019" s="305" t="e">
        <f>ROUND(O1019*$C1019,0)</f>
        <v>#VALUE!</v>
      </c>
      <c r="R1019" s="305"/>
      <c r="S1019" s="386" t="str">
        <f>S998</f>
        <v xml:space="preserve"> </v>
      </c>
      <c r="T1019" s="404"/>
      <c r="U1019" s="305" t="e">
        <f>ROUND(S1019*$C1019,0)</f>
        <v>#VALUE!</v>
      </c>
      <c r="V1019" s="285"/>
      <c r="W1019" s="286"/>
      <c r="X1019" s="286"/>
      <c r="Y1019" s="286"/>
      <c r="Z1019" s="285"/>
      <c r="AA1019" s="285"/>
      <c r="AB1019" s="285"/>
      <c r="AC1019" s="285"/>
      <c r="AD1019" s="285"/>
      <c r="AE1019" s="285"/>
      <c r="AF1019" s="285"/>
      <c r="AG1019" s="285"/>
      <c r="AH1019" s="285"/>
      <c r="AI1019" s="285"/>
      <c r="AJ1019" s="285"/>
      <c r="AK1019" s="285"/>
      <c r="AL1019" s="285"/>
      <c r="AM1019" s="285"/>
      <c r="AN1019" s="285"/>
      <c r="AO1019" s="285"/>
      <c r="AP1019" s="285"/>
    </row>
    <row r="1020" spans="1:42" hidden="1">
      <c r="A1020" s="369" t="s">
        <v>174</v>
      </c>
      <c r="B1020" s="337"/>
      <c r="C1020" s="368">
        <v>106.57575757575761</v>
      </c>
      <c r="D1020" s="386"/>
      <c r="E1020" s="383"/>
      <c r="F1020" s="305" t="s">
        <v>10</v>
      </c>
      <c r="G1020" s="386" t="s">
        <v>10</v>
      </c>
      <c r="H1020" s="383"/>
      <c r="I1020" s="305" t="s">
        <v>10</v>
      </c>
      <c r="J1020" s="305"/>
      <c r="K1020" s="386" t="s">
        <v>10</v>
      </c>
      <c r="L1020" s="383"/>
      <c r="M1020" s="305" t="s">
        <v>10</v>
      </c>
      <c r="N1020" s="305"/>
      <c r="O1020" s="386" t="s">
        <v>10</v>
      </c>
      <c r="P1020" s="383"/>
      <c r="Q1020" s="305" t="s">
        <v>10</v>
      </c>
      <c r="R1020" s="305"/>
      <c r="S1020" s="386" t="s">
        <v>10</v>
      </c>
      <c r="T1020" s="383"/>
      <c r="U1020" s="305" t="s">
        <v>10</v>
      </c>
      <c r="V1020" s="285"/>
      <c r="W1020" s="286"/>
      <c r="X1020" s="286"/>
      <c r="Y1020" s="286"/>
      <c r="Z1020" s="285"/>
      <c r="AA1020" s="285"/>
      <c r="AB1020" s="285"/>
      <c r="AC1020" s="285"/>
      <c r="AD1020" s="285"/>
      <c r="AE1020" s="285"/>
      <c r="AF1020" s="285"/>
      <c r="AG1020" s="285"/>
      <c r="AH1020" s="285"/>
      <c r="AI1020" s="285"/>
      <c r="AJ1020" s="285"/>
      <c r="AK1020" s="285"/>
      <c r="AL1020" s="285"/>
      <c r="AM1020" s="285"/>
      <c r="AN1020" s="285"/>
      <c r="AO1020" s="285"/>
      <c r="AP1020" s="285"/>
    </row>
    <row r="1021" spans="1:42" hidden="1">
      <c r="A1021" s="369" t="s">
        <v>268</v>
      </c>
      <c r="B1021" s="337"/>
      <c r="C1021" s="368">
        <v>201387.96551724101</v>
      </c>
      <c r="D1021" s="386">
        <v>0.56999999999999995</v>
      </c>
      <c r="E1021" s="383"/>
      <c r="F1021" s="305">
        <v>114791</v>
      </c>
      <c r="G1021" s="386">
        <v>0.57999999999999996</v>
      </c>
      <c r="H1021" s="383"/>
      <c r="I1021" s="305">
        <v>116805</v>
      </c>
      <c r="J1021" s="305"/>
      <c r="K1021" s="386">
        <f>K1000</f>
        <v>0.56999999999999995</v>
      </c>
      <c r="L1021" s="383"/>
      <c r="M1021" s="305">
        <f>ROUND(K1021*$C1021,0)</f>
        <v>114791</v>
      </c>
      <c r="N1021" s="305"/>
      <c r="O1021" s="386" t="str">
        <f>O1000</f>
        <v xml:space="preserve"> </v>
      </c>
      <c r="P1021" s="383"/>
      <c r="Q1021" s="305" t="e">
        <f>ROUND(O1021*$C1021,0)</f>
        <v>#VALUE!</v>
      </c>
      <c r="R1021" s="305"/>
      <c r="S1021" s="386" t="str">
        <f>S1000</f>
        <v xml:space="preserve"> </v>
      </c>
      <c r="T1021" s="383"/>
      <c r="U1021" s="305" t="e">
        <f>ROUND(S1021*$C1021,0)</f>
        <v>#VALUE!</v>
      </c>
      <c r="V1021" s="313"/>
      <c r="W1021" s="286"/>
      <c r="X1021" s="286"/>
      <c r="Y1021" s="286"/>
      <c r="Z1021" s="285"/>
      <c r="AA1021" s="285"/>
      <c r="AB1021" s="285"/>
      <c r="AC1021" s="285"/>
      <c r="AD1021" s="285"/>
      <c r="AE1021" s="285"/>
      <c r="AF1021" s="285"/>
      <c r="AG1021" s="285"/>
      <c r="AH1021" s="285"/>
      <c r="AI1021" s="285"/>
      <c r="AJ1021" s="285"/>
      <c r="AK1021" s="285"/>
      <c r="AL1021" s="285"/>
      <c r="AM1021" s="285"/>
      <c r="AN1021" s="285"/>
      <c r="AO1021" s="285"/>
      <c r="AP1021" s="285"/>
    </row>
    <row r="1022" spans="1:42" hidden="1">
      <c r="A1022" s="369" t="s">
        <v>269</v>
      </c>
      <c r="B1022" s="337"/>
      <c r="C1022" s="368">
        <v>0</v>
      </c>
      <c r="D1022" s="386">
        <v>0.46</v>
      </c>
      <c r="E1022" s="383"/>
      <c r="F1022" s="305">
        <v>0</v>
      </c>
      <c r="G1022" s="386">
        <v>0.47</v>
      </c>
      <c r="H1022" s="383"/>
      <c r="I1022" s="305">
        <v>0</v>
      </c>
      <c r="J1022" s="305"/>
      <c r="K1022" s="386">
        <f>K1001</f>
        <v>0.46</v>
      </c>
      <c r="L1022" s="383"/>
      <c r="M1022" s="305">
        <f>ROUND(K1022*$C1022,0)</f>
        <v>0</v>
      </c>
      <c r="N1022" s="305"/>
      <c r="O1022" s="386" t="str">
        <f>O1001</f>
        <v xml:space="preserve"> </v>
      </c>
      <c r="P1022" s="383"/>
      <c r="Q1022" s="305" t="e">
        <f>ROUND(O1022*$C1022,0)</f>
        <v>#VALUE!</v>
      </c>
      <c r="R1022" s="305"/>
      <c r="S1022" s="386" t="str">
        <f>S1001</f>
        <v xml:space="preserve"> </v>
      </c>
      <c r="T1022" s="383"/>
      <c r="U1022" s="305" t="e">
        <f>ROUND(S1022*$C1022,0)</f>
        <v>#VALUE!</v>
      </c>
      <c r="V1022" s="285"/>
      <c r="W1022" s="286"/>
      <c r="X1022" s="286"/>
      <c r="Y1022" s="286"/>
      <c r="Z1022" s="285"/>
      <c r="AA1022" s="285"/>
      <c r="AB1022" s="285"/>
      <c r="AC1022" s="285"/>
      <c r="AD1022" s="285"/>
      <c r="AE1022" s="285"/>
      <c r="AF1022" s="285"/>
      <c r="AG1022" s="285"/>
      <c r="AH1022" s="285"/>
      <c r="AI1022" s="285"/>
      <c r="AJ1022" s="285"/>
      <c r="AK1022" s="285"/>
      <c r="AL1022" s="285"/>
      <c r="AM1022" s="285"/>
      <c r="AN1022" s="285"/>
      <c r="AO1022" s="285"/>
      <c r="AP1022" s="285"/>
    </row>
    <row r="1023" spans="1:42" hidden="1">
      <c r="A1023" s="325" t="s">
        <v>188</v>
      </c>
      <c r="B1023" s="337"/>
      <c r="C1023" s="368">
        <v>162363.62068965501</v>
      </c>
      <c r="D1023" s="386">
        <v>7.79</v>
      </c>
      <c r="E1023" s="383"/>
      <c r="F1023" s="305">
        <v>1264813</v>
      </c>
      <c r="G1023" s="386">
        <v>7.9799999999999995</v>
      </c>
      <c r="H1023" s="383"/>
      <c r="I1023" s="305">
        <v>1295662</v>
      </c>
      <c r="J1023" s="305"/>
      <c r="K1023" s="386" t="e">
        <f>K1002</f>
        <v>#DIV/0!</v>
      </c>
      <c r="L1023" s="383"/>
      <c r="M1023" s="305" t="e">
        <f>ROUND(K1023*$C1023,0)</f>
        <v>#DIV/0!</v>
      </c>
      <c r="N1023" s="305"/>
      <c r="O1023" s="386" t="e">
        <f>O1002</f>
        <v>#DIV/0!</v>
      </c>
      <c r="P1023" s="383"/>
      <c r="Q1023" s="305" t="e">
        <f>ROUND(O1023*$C1023,0)</f>
        <v>#DIV/0!</v>
      </c>
      <c r="R1023" s="305"/>
      <c r="S1023" s="386" t="e">
        <f>S1002</f>
        <v>#DIV/0!</v>
      </c>
      <c r="T1023" s="383"/>
      <c r="U1023" s="305" t="e">
        <f>ROUND(S1023*$C1023,0)</f>
        <v>#DIV/0!</v>
      </c>
      <c r="V1023" s="285"/>
      <c r="W1023" s="286"/>
      <c r="X1023" s="286"/>
      <c r="Y1023" s="286"/>
      <c r="Z1023" s="285"/>
      <c r="AA1023" s="285"/>
      <c r="AB1023" s="285"/>
      <c r="AC1023" s="285"/>
      <c r="AD1023" s="285"/>
      <c r="AE1023" s="285"/>
      <c r="AF1023" s="285"/>
      <c r="AG1023" s="285"/>
      <c r="AH1023" s="285"/>
      <c r="AI1023" s="285"/>
      <c r="AJ1023" s="285"/>
      <c r="AK1023" s="285"/>
      <c r="AL1023" s="285"/>
      <c r="AM1023" s="285"/>
      <c r="AN1023" s="285"/>
      <c r="AO1023" s="285"/>
      <c r="AP1023" s="285"/>
    </row>
    <row r="1024" spans="1:42" hidden="1">
      <c r="A1024" s="369" t="s">
        <v>210</v>
      </c>
      <c r="B1024" s="337"/>
      <c r="C1024" s="368"/>
      <c r="D1024" s="386"/>
      <c r="E1024" s="383"/>
      <c r="F1024" s="305"/>
      <c r="G1024" s="386" t="s">
        <v>10</v>
      </c>
      <c r="H1024" s="383"/>
      <c r="I1024" s="305"/>
      <c r="J1024" s="305"/>
      <c r="K1024" s="386" t="s">
        <v>10</v>
      </c>
      <c r="L1024" s="383"/>
      <c r="M1024" s="305"/>
      <c r="N1024" s="305"/>
      <c r="O1024" s="386" t="s">
        <v>10</v>
      </c>
      <c r="P1024" s="383"/>
      <c r="Q1024" s="305"/>
      <c r="R1024" s="305"/>
      <c r="S1024" s="386" t="s">
        <v>10</v>
      </c>
      <c r="T1024" s="383"/>
      <c r="U1024" s="305"/>
      <c r="V1024" s="285"/>
      <c r="W1024" s="286"/>
      <c r="X1024" s="286"/>
      <c r="Y1024" s="286"/>
      <c r="Z1024" s="285"/>
      <c r="AA1024" s="285"/>
      <c r="AB1024" s="285"/>
      <c r="AC1024" s="285"/>
      <c r="AD1024" s="285"/>
      <c r="AE1024" s="285"/>
      <c r="AF1024" s="285"/>
      <c r="AG1024" s="285"/>
      <c r="AH1024" s="285"/>
      <c r="AI1024" s="285"/>
      <c r="AJ1024" s="285"/>
      <c r="AK1024" s="285"/>
      <c r="AL1024" s="285"/>
      <c r="AM1024" s="285"/>
      <c r="AN1024" s="285"/>
      <c r="AO1024" s="285"/>
      <c r="AP1024" s="285"/>
    </row>
    <row r="1025" spans="1:44" hidden="1">
      <c r="A1025" s="369" t="s">
        <v>250</v>
      </c>
      <c r="B1025" s="337"/>
      <c r="C1025" s="368">
        <v>69500087.893373474</v>
      </c>
      <c r="D1025" s="454">
        <v>4.6879999999999997</v>
      </c>
      <c r="E1025" s="383" t="s">
        <v>144</v>
      </c>
      <c r="F1025" s="305">
        <v>3258164</v>
      </c>
      <c r="G1025" s="454">
        <v>4.798</v>
      </c>
      <c r="H1025" s="383" t="s">
        <v>144</v>
      </c>
      <c r="I1025" s="305">
        <v>3334614</v>
      </c>
      <c r="J1025" s="305"/>
      <c r="K1025" s="454" t="str">
        <f>K1004</f>
        <v xml:space="preserve"> </v>
      </c>
      <c r="L1025" s="383" t="s">
        <v>144</v>
      </c>
      <c r="M1025" s="305" t="e">
        <f>ROUND(K1025/100*$C1025,0)</f>
        <v>#VALUE!</v>
      </c>
      <c r="N1025" s="305"/>
      <c r="O1025" s="454" t="e">
        <f>O1004</f>
        <v>#DIV/0!</v>
      </c>
      <c r="P1025" s="383" t="s">
        <v>144</v>
      </c>
      <c r="Q1025" s="305" t="e">
        <f>ROUND(O1025/100*$C1025,0)</f>
        <v>#DIV/0!</v>
      </c>
      <c r="R1025" s="305"/>
      <c r="S1025" s="454" t="e">
        <f>S1004</f>
        <v>#DIV/0!</v>
      </c>
      <c r="T1025" s="383" t="s">
        <v>144</v>
      </c>
      <c r="U1025" s="305" t="e">
        <f>ROUND(S1025/100*$C1025,0)</f>
        <v>#DIV/0!</v>
      </c>
      <c r="V1025" s="285"/>
      <c r="W1025" s="286"/>
      <c r="X1025" s="286"/>
      <c r="Y1025" s="286"/>
      <c r="Z1025" s="285"/>
      <c r="AA1025" s="285"/>
      <c r="AB1025" s="285"/>
      <c r="AC1025" s="285"/>
      <c r="AD1025" s="285"/>
      <c r="AE1025" s="285"/>
      <c r="AF1025" s="285"/>
      <c r="AG1025" s="285"/>
      <c r="AH1025" s="285"/>
      <c r="AI1025" s="285"/>
      <c r="AJ1025" s="285"/>
      <c r="AK1025" s="285"/>
      <c r="AL1025" s="285"/>
      <c r="AM1025" s="285"/>
      <c r="AN1025" s="285"/>
      <c r="AO1025" s="285"/>
      <c r="AP1025" s="285"/>
    </row>
    <row r="1026" spans="1:44" hidden="1">
      <c r="A1026" s="369" t="s">
        <v>179</v>
      </c>
      <c r="B1026" s="337"/>
      <c r="C1026" s="368">
        <v>14336.3939393939</v>
      </c>
      <c r="D1026" s="386">
        <v>0.55000000000000004</v>
      </c>
      <c r="E1026" s="383"/>
      <c r="F1026" s="305">
        <v>7885</v>
      </c>
      <c r="G1026" s="386">
        <v>0.56000000000000005</v>
      </c>
      <c r="H1026" s="383"/>
      <c r="I1026" s="305">
        <v>8028</v>
      </c>
      <c r="J1026" s="305"/>
      <c r="K1026" s="386" t="str">
        <f>K1005</f>
        <v xml:space="preserve"> </v>
      </c>
      <c r="L1026" s="383"/>
      <c r="M1026" s="305" t="e">
        <f>ROUND(K1026*$C1026,0)</f>
        <v>#VALUE!</v>
      </c>
      <c r="N1026" s="305"/>
      <c r="O1026" s="386" t="e">
        <f>O1005</f>
        <v>#DIV/0!</v>
      </c>
      <c r="P1026" s="383"/>
      <c r="Q1026" s="305" t="e">
        <f>ROUND(O1026*$C1026,0)</f>
        <v>#DIV/0!</v>
      </c>
      <c r="R1026" s="305"/>
      <c r="S1026" s="386" t="e">
        <f>S1005</f>
        <v>#DIV/0!</v>
      </c>
      <c r="T1026" s="383"/>
      <c r="U1026" s="305" t="e">
        <f>ROUND(S1026*$C1026,0)</f>
        <v>#DIV/0!</v>
      </c>
      <c r="V1026" s="285"/>
      <c r="W1026" s="286"/>
      <c r="X1026" s="286"/>
      <c r="Y1026" s="286"/>
      <c r="Z1026" s="285"/>
      <c r="AA1026" s="285"/>
      <c r="AB1026" s="285"/>
      <c r="AC1026" s="285"/>
      <c r="AD1026" s="285"/>
      <c r="AE1026" s="285"/>
      <c r="AF1026" s="285"/>
      <c r="AG1026" s="285"/>
      <c r="AH1026" s="285"/>
      <c r="AI1026" s="285"/>
      <c r="AJ1026" s="285"/>
      <c r="AK1026" s="285"/>
      <c r="AL1026" s="285"/>
      <c r="AM1026" s="285"/>
      <c r="AN1026" s="285"/>
      <c r="AO1026" s="285"/>
      <c r="AP1026" s="285"/>
    </row>
    <row r="1027" spans="1:44" s="120" customFormat="1" hidden="1">
      <c r="A1027" s="119" t="s">
        <v>251</v>
      </c>
      <c r="C1027" s="121">
        <v>69500087.893373474</v>
      </c>
      <c r="D1027" s="118">
        <v>0</v>
      </c>
      <c r="E1027" s="122"/>
      <c r="F1027" s="123"/>
      <c r="G1027" s="314">
        <v>0</v>
      </c>
      <c r="H1027" s="408" t="s">
        <v>144</v>
      </c>
      <c r="I1027" s="123">
        <v>0</v>
      </c>
      <c r="J1027" s="123"/>
      <c r="K1027" s="314" t="str">
        <f>K1006</f>
        <v xml:space="preserve"> </v>
      </c>
      <c r="L1027" s="408" t="s">
        <v>144</v>
      </c>
      <c r="M1027" s="123" t="e">
        <f>ROUND(K1027/100*$C1027,0)</f>
        <v>#VALUE!</v>
      </c>
      <c r="N1027" s="123"/>
      <c r="O1027" s="314" t="str">
        <f>O1006</f>
        <v xml:space="preserve"> </v>
      </c>
      <c r="P1027" s="408" t="s">
        <v>144</v>
      </c>
      <c r="Q1027" s="123" t="e">
        <f>ROUND(O1027/100*$C1027,0)</f>
        <v>#VALUE!</v>
      </c>
      <c r="R1027" s="123"/>
      <c r="S1027" s="314">
        <f>S1006</f>
        <v>0</v>
      </c>
      <c r="T1027" s="408" t="s">
        <v>144</v>
      </c>
      <c r="U1027" s="123">
        <f>ROUND(S1027/100*$C1027,0)</f>
        <v>0</v>
      </c>
      <c r="V1027" s="122"/>
      <c r="W1027" s="311"/>
      <c r="X1027" s="122"/>
      <c r="Y1027" s="122"/>
      <c r="Z1027" s="317"/>
      <c r="AA1027" s="318"/>
      <c r="AF1027" s="122"/>
      <c r="AG1027" s="122"/>
      <c r="AH1027" s="122"/>
      <c r="AI1027" s="122"/>
      <c r="AJ1027" s="122"/>
      <c r="AK1027" s="122"/>
      <c r="AL1027" s="122"/>
      <c r="AM1027" s="122"/>
      <c r="AN1027" s="122"/>
      <c r="AO1027" s="122"/>
      <c r="AP1027" s="122"/>
      <c r="AR1027" s="124"/>
    </row>
    <row r="1028" spans="1:44" hidden="1">
      <c r="A1028" s="337" t="s">
        <v>157</v>
      </c>
      <c r="B1028" s="337"/>
      <c r="C1028" s="368">
        <v>69500087.893373474</v>
      </c>
      <c r="D1028" s="375"/>
      <c r="E1028" s="337"/>
      <c r="F1028" s="305">
        <v>4799442</v>
      </c>
      <c r="G1028" s="375"/>
      <c r="H1028" s="337"/>
      <c r="I1028" s="305">
        <v>4912521</v>
      </c>
      <c r="J1028" s="305"/>
      <c r="K1028" s="375"/>
      <c r="L1028" s="337"/>
      <c r="M1028" s="305" t="e">
        <f>SUM(M1018:M1027)</f>
        <v>#DIV/0!</v>
      </c>
      <c r="N1028" s="305"/>
      <c r="O1028" s="375"/>
      <c r="P1028" s="337"/>
      <c r="Q1028" s="305" t="e">
        <f>SUM(Q1018:Q1027)</f>
        <v>#VALUE!</v>
      </c>
      <c r="R1028" s="305"/>
      <c r="S1028" s="375"/>
      <c r="T1028" s="337"/>
      <c r="U1028" s="305" t="e">
        <f>SUM(U1018:U1027)</f>
        <v>#VALUE!</v>
      </c>
      <c r="V1028" s="285"/>
      <c r="W1028" s="286"/>
      <c r="X1028" s="286"/>
      <c r="Y1028" s="286"/>
      <c r="Z1028" s="285"/>
      <c r="AA1028" s="285"/>
      <c r="AB1028" s="285"/>
      <c r="AC1028" s="285"/>
      <c r="AD1028" s="285"/>
      <c r="AE1028" s="285"/>
      <c r="AF1028" s="285"/>
      <c r="AG1028" s="285"/>
      <c r="AH1028" s="285"/>
      <c r="AI1028" s="285"/>
      <c r="AJ1028" s="285"/>
      <c r="AK1028" s="285"/>
      <c r="AL1028" s="285"/>
      <c r="AM1028" s="285"/>
      <c r="AN1028" s="285"/>
      <c r="AO1028" s="285"/>
      <c r="AP1028" s="285"/>
    </row>
    <row r="1029" spans="1:44" hidden="1">
      <c r="A1029" s="337" t="s">
        <v>128</v>
      </c>
      <c r="B1029" s="337"/>
      <c r="C1029" s="368">
        <v>490842.11068979814</v>
      </c>
      <c r="D1029" s="325"/>
      <c r="E1029" s="325"/>
      <c r="F1029" s="391">
        <v>37420.908455534263</v>
      </c>
      <c r="G1029" s="325"/>
      <c r="H1029" s="325"/>
      <c r="I1029" s="391">
        <v>37420.908455534263</v>
      </c>
      <c r="J1029" s="370"/>
      <c r="K1029" s="325"/>
      <c r="L1029" s="325"/>
      <c r="M1029" s="391" t="e">
        <f>$I$1029*V1012/(V1012+$W$1012+$X$1012)</f>
        <v>#DIV/0!</v>
      </c>
      <c r="N1029" s="324"/>
      <c r="O1029" s="325"/>
      <c r="P1029" s="325"/>
      <c r="Q1029" s="391" t="e">
        <f>$I$1029*W1012/(V1012+$W$1012+$X$1012)</f>
        <v>#DIV/0!</v>
      </c>
      <c r="R1029" s="324"/>
      <c r="S1029" s="325"/>
      <c r="T1029" s="325"/>
      <c r="U1029" s="391" t="e">
        <f>$I$1029*X1012/(V1012+$W$1012+$X$1012)</f>
        <v>#DIV/0!</v>
      </c>
      <c r="V1029" s="341"/>
      <c r="W1029" s="141"/>
      <c r="X1029" s="286"/>
      <c r="Y1029" s="286"/>
      <c r="Z1029" s="285"/>
      <c r="AA1029" s="285"/>
      <c r="AB1029" s="285"/>
      <c r="AC1029" s="285"/>
      <c r="AD1029" s="285"/>
      <c r="AE1029" s="285"/>
      <c r="AF1029" s="285"/>
      <c r="AG1029" s="285"/>
      <c r="AH1029" s="285"/>
      <c r="AI1029" s="285"/>
      <c r="AJ1029" s="285"/>
      <c r="AK1029" s="285"/>
      <c r="AL1029" s="285"/>
      <c r="AM1029" s="285"/>
      <c r="AN1029" s="285"/>
      <c r="AO1029" s="285"/>
      <c r="AP1029" s="285"/>
    </row>
    <row r="1030" spans="1:44" ht="16.5" hidden="1" thickBot="1">
      <c r="A1030" s="337" t="s">
        <v>158</v>
      </c>
      <c r="B1030" s="337"/>
      <c r="C1030" s="451">
        <v>69990930.004063278</v>
      </c>
      <c r="D1030" s="399"/>
      <c r="E1030" s="393"/>
      <c r="F1030" s="394">
        <v>4836862.9084555339</v>
      </c>
      <c r="G1030" s="399"/>
      <c r="H1030" s="393"/>
      <c r="I1030" s="394">
        <v>4949941.9084555339</v>
      </c>
      <c r="J1030" s="370"/>
      <c r="K1030" s="399"/>
      <c r="L1030" s="393"/>
      <c r="M1030" s="394" t="e">
        <f>M1028+M1029</f>
        <v>#DIV/0!</v>
      </c>
      <c r="N1030" s="394"/>
      <c r="O1030" s="399"/>
      <c r="P1030" s="393"/>
      <c r="Q1030" s="394" t="e">
        <f>Q1028+Q1029</f>
        <v>#VALUE!</v>
      </c>
      <c r="R1030" s="394"/>
      <c r="S1030" s="399"/>
      <c r="T1030" s="393"/>
      <c r="U1030" s="394" t="e">
        <f>U1028+U1029</f>
        <v>#VALUE!</v>
      </c>
      <c r="V1030" s="342"/>
      <c r="W1030" s="343"/>
      <c r="X1030" s="286"/>
      <c r="Y1030" s="286"/>
      <c r="Z1030" s="352"/>
      <c r="AA1030" s="285"/>
      <c r="AB1030" s="285"/>
      <c r="AC1030" s="285"/>
      <c r="AD1030" s="285"/>
      <c r="AE1030" s="285"/>
      <c r="AF1030" s="285"/>
      <c r="AG1030" s="285"/>
      <c r="AH1030" s="285"/>
      <c r="AI1030" s="285"/>
      <c r="AJ1030" s="285"/>
      <c r="AK1030" s="285"/>
      <c r="AL1030" s="285"/>
      <c r="AM1030" s="285"/>
      <c r="AN1030" s="285"/>
      <c r="AO1030" s="285"/>
      <c r="AP1030" s="285"/>
    </row>
    <row r="1031" spans="1:44" ht="16.5" hidden="1" thickTop="1">
      <c r="A1031" s="337"/>
      <c r="B1031" s="337"/>
      <c r="C1031" s="345"/>
      <c r="D1031" s="386" t="s">
        <v>10</v>
      </c>
      <c r="E1031" s="337"/>
      <c r="F1031" s="305"/>
      <c r="G1031" s="382" t="s">
        <v>10</v>
      </c>
      <c r="H1031" s="337"/>
      <c r="I1031" s="305" t="s">
        <v>10</v>
      </c>
      <c r="J1031" s="305"/>
      <c r="K1031" s="382" t="s">
        <v>10</v>
      </c>
      <c r="L1031" s="337"/>
      <c r="M1031" s="305" t="s">
        <v>10</v>
      </c>
      <c r="N1031" s="305"/>
      <c r="O1031" s="382" t="s">
        <v>10</v>
      </c>
      <c r="P1031" s="337"/>
      <c r="Q1031" s="305" t="s">
        <v>10</v>
      </c>
      <c r="R1031" s="305"/>
      <c r="S1031" s="382" t="s">
        <v>10</v>
      </c>
      <c r="T1031" s="337"/>
      <c r="U1031" s="305" t="s">
        <v>10</v>
      </c>
      <c r="V1031" s="285"/>
      <c r="W1031" s="286"/>
      <c r="X1031" s="286"/>
      <c r="Y1031" s="286"/>
      <c r="Z1031" s="285"/>
      <c r="AA1031" s="285"/>
      <c r="AB1031" s="285"/>
      <c r="AC1031" s="285"/>
      <c r="AD1031" s="285"/>
      <c r="AE1031" s="285"/>
      <c r="AF1031" s="285"/>
      <c r="AG1031" s="285"/>
      <c r="AH1031" s="285"/>
      <c r="AI1031" s="285"/>
      <c r="AJ1031" s="285"/>
      <c r="AK1031" s="285"/>
      <c r="AL1031" s="285"/>
      <c r="AM1031" s="285"/>
      <c r="AN1031" s="285"/>
      <c r="AO1031" s="285"/>
      <c r="AP1031" s="285"/>
    </row>
    <row r="1032" spans="1:44" hidden="1">
      <c r="A1032" s="344" t="s">
        <v>270</v>
      </c>
      <c r="B1032" s="337"/>
      <c r="C1032" s="337"/>
      <c r="D1032" s="305"/>
      <c r="E1032" s="337"/>
      <c r="F1032" s="337"/>
      <c r="G1032" s="305"/>
      <c r="H1032" s="337"/>
      <c r="I1032" s="337"/>
      <c r="J1032" s="337"/>
      <c r="K1032" s="305"/>
      <c r="L1032" s="337"/>
      <c r="M1032" s="337"/>
      <c r="N1032" s="337"/>
      <c r="O1032" s="305"/>
      <c r="P1032" s="337"/>
      <c r="Q1032" s="337"/>
      <c r="R1032" s="337"/>
      <c r="S1032" s="305"/>
      <c r="T1032" s="337"/>
      <c r="U1032" s="337"/>
      <c r="V1032" s="285"/>
      <c r="W1032" s="286"/>
      <c r="X1032" s="286"/>
      <c r="Y1032" s="286"/>
      <c r="Z1032" s="285"/>
      <c r="AA1032" s="285"/>
      <c r="AB1032" s="285"/>
      <c r="AC1032" s="285"/>
      <c r="AD1032" s="285"/>
      <c r="AE1032" s="285"/>
      <c r="AF1032" s="285"/>
      <c r="AG1032" s="285"/>
      <c r="AH1032" s="285"/>
      <c r="AI1032" s="285"/>
      <c r="AJ1032" s="285"/>
      <c r="AK1032" s="285"/>
      <c r="AL1032" s="285"/>
      <c r="AM1032" s="285"/>
      <c r="AN1032" s="285"/>
      <c r="AO1032" s="285"/>
      <c r="AP1032" s="285"/>
    </row>
    <row r="1033" spans="1:44" hidden="1">
      <c r="A1033" s="325" t="s">
        <v>279</v>
      </c>
      <c r="B1033" s="337"/>
      <c r="C1033" s="337"/>
      <c r="D1033" s="305"/>
      <c r="E1033" s="337"/>
      <c r="F1033" s="337"/>
      <c r="G1033" s="305"/>
      <c r="H1033" s="337"/>
      <c r="I1033" s="337"/>
      <c r="J1033" s="337"/>
      <c r="K1033" s="305"/>
      <c r="L1033" s="337"/>
      <c r="M1033" s="337"/>
      <c r="N1033" s="337"/>
      <c r="O1033" s="305"/>
      <c r="P1033" s="337"/>
      <c r="Q1033" s="337"/>
      <c r="R1033" s="337"/>
      <c r="S1033" s="305"/>
      <c r="T1033" s="337"/>
      <c r="U1033" s="337"/>
      <c r="V1033" s="285"/>
      <c r="W1033" s="286"/>
      <c r="X1033" s="286"/>
      <c r="Y1033" s="286"/>
      <c r="Z1033" s="285"/>
      <c r="AA1033" s="285"/>
      <c r="AB1033" s="285"/>
      <c r="AC1033" s="285"/>
      <c r="AD1033" s="285"/>
      <c r="AE1033" s="285"/>
      <c r="AF1033" s="285"/>
      <c r="AG1033" s="285"/>
      <c r="AH1033" s="285"/>
      <c r="AI1033" s="285"/>
      <c r="AJ1033" s="285"/>
      <c r="AK1033" s="285"/>
      <c r="AL1033" s="285"/>
      <c r="AM1033" s="285"/>
      <c r="AN1033" s="285"/>
      <c r="AO1033" s="285"/>
      <c r="AP1033" s="285"/>
    </row>
    <row r="1034" spans="1:44" hidden="1">
      <c r="A1034" s="337" t="s">
        <v>10</v>
      </c>
      <c r="B1034" s="337"/>
      <c r="C1034" s="337"/>
      <c r="D1034" s="305"/>
      <c r="E1034" s="337"/>
      <c r="F1034" s="337"/>
      <c r="G1034" s="305"/>
      <c r="H1034" s="337"/>
      <c r="I1034" s="337"/>
      <c r="J1034" s="337"/>
      <c r="K1034" s="305"/>
      <c r="L1034" s="337"/>
      <c r="M1034" s="337"/>
      <c r="N1034" s="337"/>
      <c r="O1034" s="305"/>
      <c r="P1034" s="337"/>
      <c r="Q1034" s="337"/>
      <c r="R1034" s="337"/>
      <c r="S1034" s="305"/>
      <c r="T1034" s="337"/>
      <c r="U1034" s="337"/>
      <c r="V1034" s="285"/>
      <c r="W1034" s="286"/>
      <c r="X1034" s="286"/>
      <c r="Y1034" s="286"/>
      <c r="Z1034" s="285"/>
      <c r="AA1034" s="285"/>
      <c r="AB1034" s="285"/>
      <c r="AC1034" s="285"/>
      <c r="AD1034" s="285"/>
      <c r="AE1034" s="285"/>
      <c r="AF1034" s="285"/>
      <c r="AG1034" s="285"/>
      <c r="AH1034" s="285"/>
      <c r="AI1034" s="285"/>
      <c r="AJ1034" s="285"/>
      <c r="AK1034" s="285"/>
      <c r="AL1034" s="285"/>
      <c r="AM1034" s="285"/>
      <c r="AN1034" s="285"/>
      <c r="AO1034" s="285"/>
      <c r="AP1034" s="285"/>
    </row>
    <row r="1035" spans="1:44" hidden="1">
      <c r="A1035" s="369" t="s">
        <v>173</v>
      </c>
      <c r="B1035" s="337"/>
      <c r="C1035" s="368"/>
      <c r="D1035" s="305"/>
      <c r="E1035" s="337"/>
      <c r="F1035" s="337"/>
      <c r="G1035" s="305"/>
      <c r="H1035" s="337"/>
      <c r="I1035" s="337"/>
      <c r="J1035" s="337"/>
      <c r="K1035" s="305"/>
      <c r="L1035" s="337"/>
      <c r="M1035" s="337"/>
      <c r="N1035" s="337"/>
      <c r="O1035" s="305"/>
      <c r="P1035" s="337"/>
      <c r="Q1035" s="337"/>
      <c r="R1035" s="337"/>
      <c r="S1035" s="305"/>
      <c r="T1035" s="337"/>
      <c r="U1035" s="337"/>
      <c r="V1035" s="285"/>
      <c r="W1035" s="286"/>
      <c r="X1035" s="286"/>
      <c r="Y1035" s="286"/>
      <c r="Z1035" s="285"/>
      <c r="AA1035" s="285"/>
      <c r="AB1035" s="285"/>
      <c r="AC1035" s="285"/>
      <c r="AD1035" s="285"/>
      <c r="AE1035" s="285"/>
      <c r="AF1035" s="285"/>
      <c r="AG1035" s="285"/>
      <c r="AH1035" s="285"/>
      <c r="AI1035" s="285"/>
      <c r="AJ1035" s="285"/>
      <c r="AK1035" s="285"/>
      <c r="AL1035" s="285"/>
      <c r="AM1035" s="285"/>
      <c r="AN1035" s="285"/>
      <c r="AO1035" s="285"/>
      <c r="AP1035" s="285"/>
    </row>
    <row r="1036" spans="1:44" hidden="1">
      <c r="A1036" s="369" t="s">
        <v>266</v>
      </c>
      <c r="B1036" s="337"/>
      <c r="C1036" s="368">
        <v>23.7575757575758</v>
      </c>
      <c r="D1036" s="386">
        <v>1443</v>
      </c>
      <c r="E1036" s="383"/>
      <c r="F1036" s="305">
        <v>34282</v>
      </c>
      <c r="G1036" s="386">
        <v>1477</v>
      </c>
      <c r="H1036" s="383"/>
      <c r="I1036" s="305">
        <v>35090</v>
      </c>
      <c r="J1036" s="305"/>
      <c r="K1036" s="386">
        <f>K997</f>
        <v>1443</v>
      </c>
      <c r="L1036" s="383"/>
      <c r="M1036" s="305">
        <f>ROUND(K1036*$C1036,0)</f>
        <v>34282</v>
      </c>
      <c r="N1036" s="305"/>
      <c r="O1036" s="386" t="str">
        <f>O997</f>
        <v xml:space="preserve"> </v>
      </c>
      <c r="P1036" s="383"/>
      <c r="Q1036" s="305" t="e">
        <f>ROUND(O1036*$C1036,0)</f>
        <v>#VALUE!</v>
      </c>
      <c r="R1036" s="305"/>
      <c r="S1036" s="386" t="str">
        <f>S997</f>
        <v xml:space="preserve"> </v>
      </c>
      <c r="T1036" s="383"/>
      <c r="U1036" s="305" t="e">
        <f>ROUND(S1036*$C1036,0)</f>
        <v>#VALUE!</v>
      </c>
      <c r="V1036" s="285"/>
      <c r="W1036" s="286"/>
      <c r="X1036" s="286"/>
      <c r="Y1036" s="286"/>
      <c r="Z1036" s="285"/>
      <c r="AA1036" s="285"/>
      <c r="AB1036" s="285"/>
      <c r="AC1036" s="285"/>
      <c r="AD1036" s="285"/>
      <c r="AE1036" s="285"/>
      <c r="AF1036" s="285"/>
      <c r="AG1036" s="285"/>
      <c r="AH1036" s="285"/>
      <c r="AI1036" s="285"/>
      <c r="AJ1036" s="285"/>
      <c r="AK1036" s="285"/>
      <c r="AL1036" s="285"/>
      <c r="AM1036" s="285"/>
      <c r="AN1036" s="285"/>
      <c r="AO1036" s="285"/>
      <c r="AP1036" s="285"/>
    </row>
    <row r="1037" spans="1:44" hidden="1">
      <c r="A1037" s="369" t="s">
        <v>267</v>
      </c>
      <c r="B1037" s="337"/>
      <c r="C1037" s="368">
        <v>0</v>
      </c>
      <c r="D1037" s="386">
        <v>1736</v>
      </c>
      <c r="E1037" s="404"/>
      <c r="F1037" s="305">
        <v>0</v>
      </c>
      <c r="G1037" s="386">
        <v>1777</v>
      </c>
      <c r="H1037" s="404"/>
      <c r="I1037" s="305">
        <v>0</v>
      </c>
      <c r="J1037" s="305"/>
      <c r="K1037" s="386">
        <f>K998</f>
        <v>1736</v>
      </c>
      <c r="L1037" s="404"/>
      <c r="M1037" s="305">
        <f>ROUND(K1037*$C1037,0)</f>
        <v>0</v>
      </c>
      <c r="N1037" s="305"/>
      <c r="O1037" s="386" t="str">
        <f>O998</f>
        <v xml:space="preserve"> </v>
      </c>
      <c r="P1037" s="404"/>
      <c r="Q1037" s="305" t="e">
        <f>ROUND(O1037*$C1037,0)</f>
        <v>#VALUE!</v>
      </c>
      <c r="R1037" s="305"/>
      <c r="S1037" s="386" t="str">
        <f>S998</f>
        <v xml:space="preserve"> </v>
      </c>
      <c r="T1037" s="404"/>
      <c r="U1037" s="305" t="e">
        <f>ROUND(S1037*$C1037,0)</f>
        <v>#VALUE!</v>
      </c>
      <c r="V1037" s="285"/>
      <c r="W1037" s="286"/>
      <c r="X1037" s="286"/>
      <c r="Y1037" s="286"/>
      <c r="Z1037" s="285"/>
      <c r="AA1037" s="285"/>
      <c r="AB1037" s="285"/>
      <c r="AC1037" s="285"/>
      <c r="AD1037" s="285"/>
      <c r="AE1037" s="285"/>
      <c r="AF1037" s="285"/>
      <c r="AG1037" s="285"/>
      <c r="AH1037" s="285"/>
      <c r="AI1037" s="285"/>
      <c r="AJ1037" s="285"/>
      <c r="AK1037" s="285"/>
      <c r="AL1037" s="285"/>
      <c r="AM1037" s="285"/>
      <c r="AN1037" s="285"/>
      <c r="AO1037" s="285"/>
      <c r="AP1037" s="285"/>
    </row>
    <row r="1038" spans="1:44" hidden="1">
      <c r="A1038" s="369" t="s">
        <v>174</v>
      </c>
      <c r="B1038" s="337"/>
      <c r="C1038" s="368">
        <v>23.7575757575758</v>
      </c>
      <c r="D1038" s="386"/>
      <c r="E1038" s="383"/>
      <c r="F1038" s="305" t="s">
        <v>10</v>
      </c>
      <c r="G1038" s="386" t="s">
        <v>10</v>
      </c>
      <c r="H1038" s="383"/>
      <c r="I1038" s="305" t="s">
        <v>10</v>
      </c>
      <c r="J1038" s="305"/>
      <c r="K1038" s="386" t="s">
        <v>10</v>
      </c>
      <c r="L1038" s="383"/>
      <c r="M1038" s="305" t="s">
        <v>10</v>
      </c>
      <c r="N1038" s="305"/>
      <c r="O1038" s="386" t="s">
        <v>10</v>
      </c>
      <c r="P1038" s="383"/>
      <c r="Q1038" s="305" t="s">
        <v>10</v>
      </c>
      <c r="R1038" s="305"/>
      <c r="S1038" s="386" t="s">
        <v>10</v>
      </c>
      <c r="T1038" s="383"/>
      <c r="U1038" s="305" t="s">
        <v>10</v>
      </c>
      <c r="V1038" s="285"/>
      <c r="W1038" s="286"/>
      <c r="X1038" s="286"/>
      <c r="Y1038" s="286"/>
      <c r="Z1038" s="285"/>
      <c r="AA1038" s="285"/>
      <c r="AB1038" s="285"/>
      <c r="AC1038" s="285"/>
      <c r="AD1038" s="285"/>
      <c r="AE1038" s="285"/>
      <c r="AF1038" s="285"/>
      <c r="AG1038" s="285"/>
      <c r="AH1038" s="285"/>
      <c r="AI1038" s="285"/>
      <c r="AJ1038" s="285"/>
      <c r="AK1038" s="285"/>
      <c r="AL1038" s="285"/>
      <c r="AM1038" s="285"/>
      <c r="AN1038" s="285"/>
      <c r="AO1038" s="285"/>
      <c r="AP1038" s="285"/>
    </row>
    <row r="1039" spans="1:44" hidden="1">
      <c r="A1039" s="369" t="s">
        <v>268</v>
      </c>
      <c r="B1039" s="337"/>
      <c r="C1039" s="368">
        <v>29539</v>
      </c>
      <c r="D1039" s="386">
        <v>0.56999999999999995</v>
      </c>
      <c r="E1039" s="383"/>
      <c r="F1039" s="305">
        <v>16837</v>
      </c>
      <c r="G1039" s="386">
        <v>0.57999999999999996</v>
      </c>
      <c r="H1039" s="383"/>
      <c r="I1039" s="305">
        <v>17133</v>
      </c>
      <c r="J1039" s="305"/>
      <c r="K1039" s="386">
        <f>K1000</f>
        <v>0.56999999999999995</v>
      </c>
      <c r="L1039" s="383"/>
      <c r="M1039" s="305">
        <f>ROUND(K1039*$C1039,0)</f>
        <v>16837</v>
      </c>
      <c r="N1039" s="305"/>
      <c r="O1039" s="386" t="str">
        <f>O1000</f>
        <v xml:space="preserve"> </v>
      </c>
      <c r="P1039" s="383"/>
      <c r="Q1039" s="305" t="e">
        <f>ROUND(O1039*$C1039,0)</f>
        <v>#VALUE!</v>
      </c>
      <c r="R1039" s="305"/>
      <c r="S1039" s="386" t="str">
        <f>S1000</f>
        <v xml:space="preserve"> </v>
      </c>
      <c r="T1039" s="383"/>
      <c r="U1039" s="305" t="e">
        <f>ROUND(S1039*$C1039,0)</f>
        <v>#VALUE!</v>
      </c>
      <c r="V1039" s="313"/>
      <c r="W1039" s="286"/>
      <c r="X1039" s="286"/>
      <c r="Y1039" s="286"/>
      <c r="Z1039" s="285"/>
      <c r="AA1039" s="285"/>
      <c r="AB1039" s="285"/>
      <c r="AC1039" s="285"/>
      <c r="AD1039" s="285"/>
      <c r="AE1039" s="285"/>
      <c r="AF1039" s="285"/>
      <c r="AG1039" s="285"/>
      <c r="AH1039" s="285"/>
      <c r="AI1039" s="285"/>
      <c r="AJ1039" s="285"/>
      <c r="AK1039" s="285"/>
      <c r="AL1039" s="285"/>
      <c r="AM1039" s="285"/>
      <c r="AN1039" s="285"/>
      <c r="AO1039" s="285"/>
      <c r="AP1039" s="285"/>
    </row>
    <row r="1040" spans="1:44" hidden="1">
      <c r="A1040" s="369" t="s">
        <v>269</v>
      </c>
      <c r="B1040" s="337"/>
      <c r="C1040" s="368">
        <v>0</v>
      </c>
      <c r="D1040" s="386">
        <v>0.46</v>
      </c>
      <c r="E1040" s="383"/>
      <c r="F1040" s="305">
        <v>0</v>
      </c>
      <c r="G1040" s="386">
        <v>0.47</v>
      </c>
      <c r="H1040" s="383"/>
      <c r="I1040" s="305">
        <v>0</v>
      </c>
      <c r="J1040" s="305"/>
      <c r="K1040" s="386">
        <f>K1001</f>
        <v>0.46</v>
      </c>
      <c r="L1040" s="383"/>
      <c r="M1040" s="305">
        <f>ROUND(K1040*$C1040,0)</f>
        <v>0</v>
      </c>
      <c r="N1040" s="305"/>
      <c r="O1040" s="386" t="str">
        <f>O1001</f>
        <v xml:space="preserve"> </v>
      </c>
      <c r="P1040" s="383"/>
      <c r="Q1040" s="305" t="e">
        <f>ROUND(O1040*$C1040,0)</f>
        <v>#VALUE!</v>
      </c>
      <c r="R1040" s="305"/>
      <c r="S1040" s="386" t="str">
        <f>S1001</f>
        <v xml:space="preserve"> </v>
      </c>
      <c r="T1040" s="383"/>
      <c r="U1040" s="305" t="e">
        <f>ROUND(S1040*$C1040,0)</f>
        <v>#VALUE!</v>
      </c>
      <c r="V1040" s="285"/>
      <c r="W1040" s="286"/>
      <c r="X1040" s="286"/>
      <c r="Y1040" s="286"/>
      <c r="Z1040" s="285"/>
      <c r="AA1040" s="285"/>
      <c r="AB1040" s="285"/>
      <c r="AC1040" s="285"/>
      <c r="AD1040" s="285"/>
      <c r="AE1040" s="285"/>
      <c r="AF1040" s="285"/>
      <c r="AG1040" s="285"/>
      <c r="AH1040" s="285"/>
      <c r="AI1040" s="285"/>
      <c r="AJ1040" s="285"/>
      <c r="AK1040" s="285"/>
      <c r="AL1040" s="285"/>
      <c r="AM1040" s="285"/>
      <c r="AN1040" s="285"/>
      <c r="AO1040" s="285"/>
      <c r="AP1040" s="285"/>
    </row>
    <row r="1041" spans="1:44" hidden="1">
      <c r="A1041" s="325" t="s">
        <v>188</v>
      </c>
      <c r="B1041" s="337"/>
      <c r="C1041" s="368">
        <v>24659</v>
      </c>
      <c r="D1041" s="386">
        <v>7.79</v>
      </c>
      <c r="E1041" s="383"/>
      <c r="F1041" s="305">
        <v>192094</v>
      </c>
      <c r="G1041" s="386">
        <v>7.9799999999999995</v>
      </c>
      <c r="H1041" s="383"/>
      <c r="I1041" s="305">
        <v>196779</v>
      </c>
      <c r="J1041" s="305"/>
      <c r="K1041" s="386" t="e">
        <f>K1002</f>
        <v>#DIV/0!</v>
      </c>
      <c r="L1041" s="383"/>
      <c r="M1041" s="305" t="e">
        <f>ROUND(K1041*$C1041,0)</f>
        <v>#DIV/0!</v>
      </c>
      <c r="N1041" s="305"/>
      <c r="O1041" s="386" t="e">
        <f>O1002</f>
        <v>#DIV/0!</v>
      </c>
      <c r="P1041" s="383"/>
      <c r="Q1041" s="305" t="e">
        <f>ROUND(O1041*$C1041,0)</f>
        <v>#DIV/0!</v>
      </c>
      <c r="R1041" s="305"/>
      <c r="S1041" s="386" t="e">
        <f>S1002</f>
        <v>#DIV/0!</v>
      </c>
      <c r="T1041" s="383"/>
      <c r="U1041" s="305" t="e">
        <f>ROUND(S1041*$C1041,0)</f>
        <v>#DIV/0!</v>
      </c>
      <c r="V1041" s="285"/>
      <c r="W1041" s="286"/>
      <c r="X1041" s="286"/>
      <c r="Y1041" s="286"/>
      <c r="Z1041" s="285"/>
      <c r="AA1041" s="285"/>
      <c r="AB1041" s="285"/>
      <c r="AC1041" s="285"/>
      <c r="AD1041" s="285"/>
      <c r="AE1041" s="285"/>
      <c r="AF1041" s="285"/>
      <c r="AG1041" s="285"/>
      <c r="AH1041" s="285"/>
      <c r="AI1041" s="285"/>
      <c r="AJ1041" s="285"/>
      <c r="AK1041" s="285"/>
      <c r="AL1041" s="285"/>
      <c r="AM1041" s="285"/>
      <c r="AN1041" s="285"/>
      <c r="AO1041" s="285"/>
      <c r="AP1041" s="285"/>
    </row>
    <row r="1042" spans="1:44" hidden="1">
      <c r="A1042" s="369" t="s">
        <v>210</v>
      </c>
      <c r="B1042" s="337"/>
      <c r="C1042" s="368"/>
      <c r="D1042" s="386"/>
      <c r="E1042" s="383"/>
      <c r="F1042" s="305"/>
      <c r="G1042" s="386" t="s">
        <v>10</v>
      </c>
      <c r="H1042" s="383"/>
      <c r="I1042" s="305"/>
      <c r="J1042" s="305"/>
      <c r="K1042" s="386" t="s">
        <v>10</v>
      </c>
      <c r="L1042" s="383"/>
      <c r="M1042" s="305"/>
      <c r="N1042" s="305"/>
      <c r="O1042" s="386" t="s">
        <v>10</v>
      </c>
      <c r="P1042" s="383"/>
      <c r="Q1042" s="305"/>
      <c r="R1042" s="305"/>
      <c r="S1042" s="386" t="s">
        <v>10</v>
      </c>
      <c r="T1042" s="383"/>
      <c r="U1042" s="305"/>
      <c r="V1042" s="285"/>
      <c r="W1042" s="286"/>
      <c r="X1042" s="286"/>
      <c r="Y1042" s="286"/>
      <c r="Z1042" s="285"/>
      <c r="AA1042" s="285"/>
      <c r="AB1042" s="285"/>
      <c r="AC1042" s="285"/>
      <c r="AD1042" s="285"/>
      <c r="AE1042" s="285"/>
      <c r="AF1042" s="285"/>
      <c r="AG1042" s="285"/>
      <c r="AH1042" s="285"/>
      <c r="AI1042" s="285"/>
      <c r="AJ1042" s="285"/>
      <c r="AK1042" s="285"/>
      <c r="AL1042" s="285"/>
      <c r="AM1042" s="285"/>
      <c r="AN1042" s="285"/>
      <c r="AO1042" s="285"/>
      <c r="AP1042" s="285"/>
    </row>
    <row r="1043" spans="1:44" hidden="1">
      <c r="A1043" s="369" t="s">
        <v>250</v>
      </c>
      <c r="B1043" s="337"/>
      <c r="C1043" s="368">
        <v>6796800</v>
      </c>
      <c r="D1043" s="454">
        <v>4.6879999999999997</v>
      </c>
      <c r="E1043" s="383" t="s">
        <v>144</v>
      </c>
      <c r="F1043" s="305">
        <v>318634</v>
      </c>
      <c r="G1043" s="454">
        <v>4.798</v>
      </c>
      <c r="H1043" s="383" t="s">
        <v>144</v>
      </c>
      <c r="I1043" s="305">
        <v>326110</v>
      </c>
      <c r="J1043" s="305"/>
      <c r="K1043" s="454" t="str">
        <f>K1004</f>
        <v xml:space="preserve"> </v>
      </c>
      <c r="L1043" s="383" t="s">
        <v>144</v>
      </c>
      <c r="M1043" s="305" t="e">
        <f>ROUND(K1043/100*$C1043,0)</f>
        <v>#VALUE!</v>
      </c>
      <c r="N1043" s="305"/>
      <c r="O1043" s="454" t="e">
        <f>O1004</f>
        <v>#DIV/0!</v>
      </c>
      <c r="P1043" s="383" t="s">
        <v>144</v>
      </c>
      <c r="Q1043" s="305" t="e">
        <f>ROUND(O1043/100*$C1043,0)</f>
        <v>#DIV/0!</v>
      </c>
      <c r="R1043" s="305"/>
      <c r="S1043" s="454" t="e">
        <f>S1004</f>
        <v>#DIV/0!</v>
      </c>
      <c r="T1043" s="383" t="s">
        <v>144</v>
      </c>
      <c r="U1043" s="305" t="e">
        <f>ROUND(S1043/100*$C1043,0)</f>
        <v>#DIV/0!</v>
      </c>
      <c r="V1043" s="285"/>
      <c r="W1043" s="286"/>
      <c r="X1043" s="286"/>
      <c r="Y1043" s="286"/>
      <c r="Z1043" s="285"/>
      <c r="AA1043" s="285"/>
      <c r="AB1043" s="285"/>
      <c r="AC1043" s="285"/>
      <c r="AD1043" s="285"/>
      <c r="AE1043" s="285"/>
      <c r="AF1043" s="285"/>
      <c r="AG1043" s="285"/>
      <c r="AH1043" s="285"/>
      <c r="AI1043" s="285"/>
      <c r="AJ1043" s="285"/>
      <c r="AK1043" s="285"/>
      <c r="AL1043" s="285"/>
      <c r="AM1043" s="285"/>
      <c r="AN1043" s="285"/>
      <c r="AO1043" s="285"/>
      <c r="AP1043" s="285"/>
    </row>
    <row r="1044" spans="1:44" hidden="1">
      <c r="A1044" s="369" t="s">
        <v>179</v>
      </c>
      <c r="B1044" s="337"/>
      <c r="C1044" s="368">
        <v>1651</v>
      </c>
      <c r="D1044" s="386">
        <v>0.55000000000000004</v>
      </c>
      <c r="E1044" s="383"/>
      <c r="F1044" s="305">
        <v>908</v>
      </c>
      <c r="G1044" s="386">
        <v>0.56000000000000005</v>
      </c>
      <c r="H1044" s="383"/>
      <c r="I1044" s="305">
        <v>925</v>
      </c>
      <c r="J1044" s="305"/>
      <c r="K1044" s="386" t="str">
        <f>K1005</f>
        <v xml:space="preserve"> </v>
      </c>
      <c r="L1044" s="383"/>
      <c r="M1044" s="305" t="e">
        <f>ROUND(K1044*$C1044,0)</f>
        <v>#VALUE!</v>
      </c>
      <c r="N1044" s="305"/>
      <c r="O1044" s="386" t="e">
        <f>O1005</f>
        <v>#DIV/0!</v>
      </c>
      <c r="P1044" s="383"/>
      <c r="Q1044" s="305" t="e">
        <f>ROUND(O1044*$C1044,0)</f>
        <v>#DIV/0!</v>
      </c>
      <c r="R1044" s="305"/>
      <c r="S1044" s="386" t="e">
        <f>S1005</f>
        <v>#DIV/0!</v>
      </c>
      <c r="T1044" s="383"/>
      <c r="U1044" s="305" t="e">
        <f>ROUND(S1044*$C1044,0)</f>
        <v>#DIV/0!</v>
      </c>
      <c r="V1044" s="285"/>
      <c r="W1044" s="286"/>
      <c r="X1044" s="286"/>
      <c r="Y1044" s="286"/>
      <c r="Z1044" s="285"/>
      <c r="AA1044" s="285"/>
      <c r="AB1044" s="285"/>
      <c r="AC1044" s="285"/>
      <c r="AD1044" s="285"/>
      <c r="AE1044" s="285"/>
      <c r="AF1044" s="285"/>
      <c r="AG1044" s="285"/>
      <c r="AH1044" s="285"/>
      <c r="AI1044" s="285"/>
      <c r="AJ1044" s="285"/>
      <c r="AK1044" s="285"/>
      <c r="AL1044" s="285"/>
      <c r="AM1044" s="285"/>
      <c r="AN1044" s="285"/>
      <c r="AO1044" s="285"/>
      <c r="AP1044" s="285"/>
    </row>
    <row r="1045" spans="1:44" s="120" customFormat="1" hidden="1">
      <c r="A1045" s="119" t="s">
        <v>251</v>
      </c>
      <c r="C1045" s="121">
        <v>6796800</v>
      </c>
      <c r="D1045" s="118">
        <v>0</v>
      </c>
      <c r="E1045" s="122"/>
      <c r="F1045" s="123"/>
      <c r="G1045" s="314">
        <v>0</v>
      </c>
      <c r="H1045" s="408" t="s">
        <v>144</v>
      </c>
      <c r="I1045" s="123">
        <v>0</v>
      </c>
      <c r="J1045" s="123"/>
      <c r="K1045" s="314" t="str">
        <f>K1006</f>
        <v xml:space="preserve"> </v>
      </c>
      <c r="L1045" s="408" t="s">
        <v>144</v>
      </c>
      <c r="M1045" s="123" t="e">
        <f>ROUND(K1045/100*$C1045,0)</f>
        <v>#VALUE!</v>
      </c>
      <c r="N1045" s="123"/>
      <c r="O1045" s="314" t="str">
        <f>O1006</f>
        <v xml:space="preserve"> </v>
      </c>
      <c r="P1045" s="408" t="s">
        <v>144</v>
      </c>
      <c r="Q1045" s="123" t="e">
        <f>ROUND(O1045/100*$C1045,0)</f>
        <v>#VALUE!</v>
      </c>
      <c r="R1045" s="123"/>
      <c r="S1045" s="314">
        <f>S1006</f>
        <v>0</v>
      </c>
      <c r="T1045" s="408" t="s">
        <v>144</v>
      </c>
      <c r="U1045" s="123">
        <f>ROUND(S1045/100*$C1045,0)</f>
        <v>0</v>
      </c>
      <c r="V1045" s="122"/>
      <c r="W1045" s="311"/>
      <c r="X1045" s="122"/>
      <c r="Y1045" s="122"/>
      <c r="Z1045" s="317"/>
      <c r="AA1045" s="318"/>
      <c r="AF1045" s="122"/>
      <c r="AG1045" s="122"/>
      <c r="AH1045" s="122"/>
      <c r="AI1045" s="122"/>
      <c r="AJ1045" s="122"/>
      <c r="AK1045" s="122"/>
      <c r="AL1045" s="122"/>
      <c r="AM1045" s="122"/>
      <c r="AN1045" s="122"/>
      <c r="AO1045" s="122"/>
      <c r="AP1045" s="122"/>
      <c r="AR1045" s="124"/>
    </row>
    <row r="1046" spans="1:44" hidden="1">
      <c r="A1046" s="337" t="s">
        <v>157</v>
      </c>
      <c r="B1046" s="337"/>
      <c r="C1046" s="368">
        <v>6796800</v>
      </c>
      <c r="D1046" s="375"/>
      <c r="E1046" s="337"/>
      <c r="F1046" s="305">
        <v>562755</v>
      </c>
      <c r="G1046" s="375"/>
      <c r="H1046" s="337"/>
      <c r="I1046" s="305">
        <v>576037</v>
      </c>
      <c r="J1046" s="305"/>
      <c r="K1046" s="375"/>
      <c r="L1046" s="337"/>
      <c r="M1046" s="305" t="e">
        <f>SUM(M1036:M1045)</f>
        <v>#DIV/0!</v>
      </c>
      <c r="N1046" s="305"/>
      <c r="O1046" s="375"/>
      <c r="P1046" s="337"/>
      <c r="Q1046" s="305" t="e">
        <f>SUM(Q1036:Q1045)</f>
        <v>#VALUE!</v>
      </c>
      <c r="R1046" s="305"/>
      <c r="S1046" s="375"/>
      <c r="T1046" s="337"/>
      <c r="U1046" s="305" t="e">
        <f>SUM(U1036:U1045)</f>
        <v>#VALUE!</v>
      </c>
      <c r="V1046" s="285"/>
      <c r="W1046" s="286"/>
      <c r="X1046" s="286"/>
      <c r="Y1046" s="286"/>
      <c r="Z1046" s="285"/>
      <c r="AA1046" s="285"/>
      <c r="AB1046" s="285"/>
      <c r="AC1046" s="285"/>
      <c r="AD1046" s="285"/>
      <c r="AE1046" s="285"/>
      <c r="AF1046" s="285"/>
      <c r="AG1046" s="285"/>
      <c r="AH1046" s="285"/>
      <c r="AI1046" s="285"/>
      <c r="AJ1046" s="285"/>
      <c r="AK1046" s="285"/>
      <c r="AL1046" s="285"/>
      <c r="AM1046" s="285"/>
      <c r="AN1046" s="285"/>
      <c r="AO1046" s="285"/>
      <c r="AP1046" s="285"/>
    </row>
    <row r="1047" spans="1:44" hidden="1">
      <c r="A1047" s="337" t="s">
        <v>128</v>
      </c>
      <c r="B1047" s="337"/>
      <c r="C1047" s="368">
        <v>21132.640958128846</v>
      </c>
      <c r="D1047" s="325"/>
      <c r="E1047" s="325"/>
      <c r="F1047" s="391">
        <v>1750.1737111409554</v>
      </c>
      <c r="G1047" s="325"/>
      <c r="H1047" s="325"/>
      <c r="I1047" s="391">
        <v>1750.1737111409554</v>
      </c>
      <c r="J1047" s="370"/>
      <c r="K1047" s="325"/>
      <c r="L1047" s="325"/>
      <c r="M1047" s="391" t="e">
        <f>$I$1047*V1012/(V1012+$W$1012+$X$1012)</f>
        <v>#DIV/0!</v>
      </c>
      <c r="N1047" s="324"/>
      <c r="O1047" s="325"/>
      <c r="P1047" s="325"/>
      <c r="Q1047" s="391" t="e">
        <f>$I$1047*W1012/(V1012+$W$1012+$X$1012)</f>
        <v>#DIV/0!</v>
      </c>
      <c r="R1047" s="324"/>
      <c r="S1047" s="325"/>
      <c r="T1047" s="325"/>
      <c r="U1047" s="391" t="e">
        <f>$I$1047*X1012/(V1012+$W$1012+$X$1012)</f>
        <v>#DIV/0!</v>
      </c>
      <c r="V1047" s="341"/>
      <c r="W1047" s="141"/>
      <c r="X1047" s="286"/>
      <c r="Y1047" s="286"/>
      <c r="Z1047" s="285"/>
      <c r="AA1047" s="285"/>
      <c r="AB1047" s="285"/>
      <c r="AC1047" s="285"/>
      <c r="AD1047" s="285"/>
      <c r="AE1047" s="285"/>
      <c r="AF1047" s="285"/>
      <c r="AG1047" s="285"/>
      <c r="AH1047" s="285"/>
      <c r="AI1047" s="285"/>
      <c r="AJ1047" s="285"/>
      <c r="AK1047" s="285"/>
      <c r="AL1047" s="285"/>
      <c r="AM1047" s="285"/>
      <c r="AN1047" s="285"/>
      <c r="AO1047" s="285"/>
      <c r="AP1047" s="285"/>
    </row>
    <row r="1048" spans="1:44" ht="16.5" hidden="1" thickBot="1">
      <c r="A1048" s="337" t="s">
        <v>158</v>
      </c>
      <c r="B1048" s="337"/>
      <c r="C1048" s="451">
        <v>6817932.6409581285</v>
      </c>
      <c r="D1048" s="399"/>
      <c r="E1048" s="393"/>
      <c r="F1048" s="394">
        <v>564505.17371114099</v>
      </c>
      <c r="G1048" s="399"/>
      <c r="H1048" s="393"/>
      <c r="I1048" s="394">
        <v>577787.17371114099</v>
      </c>
      <c r="J1048" s="370"/>
      <c r="K1048" s="399"/>
      <c r="L1048" s="393"/>
      <c r="M1048" s="394" t="e">
        <f>M1046+M1047</f>
        <v>#DIV/0!</v>
      </c>
      <c r="N1048" s="394"/>
      <c r="O1048" s="399"/>
      <c r="P1048" s="393"/>
      <c r="Q1048" s="394" t="e">
        <f>Q1046+Q1047</f>
        <v>#VALUE!</v>
      </c>
      <c r="R1048" s="394"/>
      <c r="S1048" s="399"/>
      <c r="T1048" s="393"/>
      <c r="U1048" s="394" t="e">
        <f>U1046+U1047</f>
        <v>#VALUE!</v>
      </c>
      <c r="V1048" s="342"/>
      <c r="W1048" s="343"/>
      <c r="X1048" s="286"/>
      <c r="Y1048" s="286"/>
      <c r="Z1048" s="352"/>
      <c r="AA1048" s="285"/>
      <c r="AB1048" s="285"/>
      <c r="AC1048" s="285"/>
      <c r="AD1048" s="285"/>
      <c r="AE1048" s="285"/>
      <c r="AF1048" s="285"/>
      <c r="AG1048" s="285"/>
      <c r="AH1048" s="285"/>
      <c r="AI1048" s="285"/>
      <c r="AJ1048" s="285"/>
      <c r="AK1048" s="285"/>
      <c r="AL1048" s="285"/>
      <c r="AM1048" s="285"/>
      <c r="AN1048" s="285"/>
      <c r="AO1048" s="285"/>
      <c r="AP1048" s="285"/>
    </row>
    <row r="1049" spans="1:44" ht="16.5" hidden="1" thickTop="1">
      <c r="A1049" s="337"/>
      <c r="B1049" s="337"/>
      <c r="C1049" s="345"/>
      <c r="D1049" s="386" t="s">
        <v>10</v>
      </c>
      <c r="E1049" s="337"/>
      <c r="F1049" s="305"/>
      <c r="G1049" s="382" t="s">
        <v>10</v>
      </c>
      <c r="H1049" s="337"/>
      <c r="I1049" s="305" t="s">
        <v>10</v>
      </c>
      <c r="J1049" s="305"/>
      <c r="K1049" s="382" t="s">
        <v>10</v>
      </c>
      <c r="L1049" s="337"/>
      <c r="M1049" s="305" t="s">
        <v>10</v>
      </c>
      <c r="N1049" s="305"/>
      <c r="O1049" s="382" t="s">
        <v>10</v>
      </c>
      <c r="P1049" s="337"/>
      <c r="Q1049" s="305" t="s">
        <v>10</v>
      </c>
      <c r="R1049" s="305"/>
      <c r="S1049" s="382" t="s">
        <v>10</v>
      </c>
      <c r="T1049" s="337"/>
      <c r="U1049" s="305" t="s">
        <v>10</v>
      </c>
      <c r="V1049" s="285"/>
      <c r="W1049" s="286"/>
      <c r="X1049" s="286"/>
      <c r="Y1049" s="286"/>
      <c r="Z1049" s="285"/>
      <c r="AA1049" s="285"/>
      <c r="AB1049" s="285"/>
      <c r="AC1049" s="285"/>
      <c r="AD1049" s="285"/>
      <c r="AE1049" s="285"/>
      <c r="AF1049" s="285"/>
      <c r="AG1049" s="285"/>
      <c r="AH1049" s="285"/>
      <c r="AI1049" s="285"/>
      <c r="AJ1049" s="285"/>
      <c r="AK1049" s="285"/>
      <c r="AL1049" s="285"/>
      <c r="AM1049" s="285"/>
      <c r="AN1049" s="285"/>
      <c r="AO1049" s="285"/>
      <c r="AP1049" s="285"/>
    </row>
    <row r="1050" spans="1:44" hidden="1">
      <c r="A1050" s="344" t="s">
        <v>270</v>
      </c>
      <c r="B1050" s="337"/>
      <c r="C1050" s="337"/>
      <c r="D1050" s="305"/>
      <c r="E1050" s="337"/>
      <c r="F1050" s="337"/>
      <c r="G1050" s="305"/>
      <c r="H1050" s="337"/>
      <c r="I1050" s="337"/>
      <c r="J1050" s="337"/>
      <c r="K1050" s="305"/>
      <c r="L1050" s="337"/>
      <c r="M1050" s="337"/>
      <c r="N1050" s="337"/>
      <c r="O1050" s="305"/>
      <c r="P1050" s="337"/>
      <c r="Q1050" s="337"/>
      <c r="R1050" s="337"/>
      <c r="S1050" s="305"/>
      <c r="T1050" s="337"/>
      <c r="U1050" s="337"/>
      <c r="V1050" s="285"/>
      <c r="W1050" s="286"/>
      <c r="X1050" s="286"/>
      <c r="Y1050" s="286"/>
      <c r="Z1050" s="285"/>
      <c r="AA1050" s="285"/>
      <c r="AB1050" s="285"/>
      <c r="AC1050" s="285"/>
      <c r="AD1050" s="285"/>
      <c r="AE1050" s="285"/>
      <c r="AF1050" s="285"/>
      <c r="AG1050" s="285"/>
      <c r="AH1050" s="285"/>
      <c r="AI1050" s="285"/>
      <c r="AJ1050" s="285"/>
      <c r="AK1050" s="285"/>
      <c r="AL1050" s="285"/>
      <c r="AM1050" s="285"/>
      <c r="AN1050" s="285"/>
      <c r="AO1050" s="285"/>
      <c r="AP1050" s="285"/>
    </row>
    <row r="1051" spans="1:44" hidden="1">
      <c r="A1051" s="325" t="s">
        <v>280</v>
      </c>
      <c r="B1051" s="337"/>
      <c r="C1051" s="337"/>
      <c r="D1051" s="305"/>
      <c r="E1051" s="337"/>
      <c r="F1051" s="337"/>
      <c r="G1051" s="305"/>
      <c r="H1051" s="337"/>
      <c r="I1051" s="337"/>
      <c r="J1051" s="337"/>
      <c r="K1051" s="305"/>
      <c r="L1051" s="337"/>
      <c r="M1051" s="337"/>
      <c r="N1051" s="337"/>
      <c r="O1051" s="305"/>
      <c r="P1051" s="337"/>
      <c r="Q1051" s="337"/>
      <c r="R1051" s="337"/>
      <c r="S1051" s="305"/>
      <c r="T1051" s="337"/>
      <c r="U1051" s="337"/>
      <c r="V1051" s="285"/>
      <c r="W1051" s="286"/>
      <c r="X1051" s="286"/>
      <c r="Y1051" s="286"/>
      <c r="Z1051" s="285"/>
      <c r="AA1051" s="285"/>
      <c r="AB1051" s="285"/>
      <c r="AC1051" s="285"/>
      <c r="AD1051" s="285"/>
      <c r="AE1051" s="285"/>
      <c r="AF1051" s="285"/>
      <c r="AG1051" s="285"/>
      <c r="AH1051" s="285"/>
      <c r="AI1051" s="285"/>
      <c r="AJ1051" s="285"/>
      <c r="AK1051" s="285"/>
      <c r="AL1051" s="285"/>
      <c r="AM1051" s="285"/>
      <c r="AN1051" s="285"/>
      <c r="AO1051" s="285"/>
      <c r="AP1051" s="285"/>
    </row>
    <row r="1052" spans="1:44" hidden="1">
      <c r="A1052" s="369"/>
      <c r="B1052" s="337"/>
      <c r="C1052" s="337"/>
      <c r="D1052" s="305"/>
      <c r="E1052" s="337"/>
      <c r="F1052" s="337"/>
      <c r="G1052" s="305"/>
      <c r="H1052" s="337"/>
      <c r="I1052" s="337"/>
      <c r="J1052" s="337"/>
      <c r="K1052" s="305"/>
      <c r="L1052" s="337"/>
      <c r="M1052" s="337"/>
      <c r="N1052" s="337"/>
      <c r="O1052" s="305"/>
      <c r="P1052" s="337"/>
      <c r="Q1052" s="337"/>
      <c r="R1052" s="337"/>
      <c r="S1052" s="305"/>
      <c r="T1052" s="337"/>
      <c r="U1052" s="337"/>
      <c r="V1052" s="285"/>
      <c r="W1052" s="286"/>
      <c r="X1052" s="286"/>
      <c r="Y1052" s="286"/>
      <c r="Z1052" s="285"/>
      <c r="AA1052" s="285"/>
      <c r="AB1052" s="285"/>
      <c r="AC1052" s="285"/>
      <c r="AD1052" s="285"/>
      <c r="AE1052" s="285"/>
      <c r="AF1052" s="285"/>
      <c r="AG1052" s="285"/>
      <c r="AH1052" s="285"/>
      <c r="AI1052" s="285"/>
      <c r="AJ1052" s="285"/>
      <c r="AK1052" s="285"/>
      <c r="AL1052" s="285"/>
      <c r="AM1052" s="285"/>
      <c r="AN1052" s="285"/>
      <c r="AO1052" s="285"/>
      <c r="AP1052" s="285"/>
    </row>
    <row r="1053" spans="1:44" hidden="1">
      <c r="A1053" s="369" t="s">
        <v>173</v>
      </c>
      <c r="B1053" s="337"/>
      <c r="C1053" s="368"/>
      <c r="D1053" s="305"/>
      <c r="E1053" s="337"/>
      <c r="F1053" s="337"/>
      <c r="G1053" s="305"/>
      <c r="H1053" s="337"/>
      <c r="I1053" s="337"/>
      <c r="J1053" s="337"/>
      <c r="K1053" s="305"/>
      <c r="L1053" s="337"/>
      <c r="M1053" s="337"/>
      <c r="N1053" s="337"/>
      <c r="O1053" s="305"/>
      <c r="P1053" s="337"/>
      <c r="Q1053" s="337"/>
      <c r="R1053" s="337"/>
      <c r="S1053" s="305"/>
      <c r="T1053" s="337"/>
      <c r="U1053" s="337"/>
      <c r="V1053" s="285"/>
      <c r="W1053" s="286"/>
      <c r="X1053" s="286"/>
      <c r="Y1053" s="286"/>
      <c r="Z1053" s="285"/>
      <c r="AA1053" s="285"/>
      <c r="AB1053" s="285"/>
      <c r="AC1053" s="285"/>
      <c r="AD1053" s="285"/>
      <c r="AE1053" s="285"/>
      <c r="AF1053" s="285"/>
      <c r="AG1053" s="285"/>
      <c r="AH1053" s="285"/>
      <c r="AI1053" s="285"/>
      <c r="AJ1053" s="285"/>
      <c r="AK1053" s="285"/>
      <c r="AL1053" s="285"/>
      <c r="AM1053" s="285"/>
      <c r="AN1053" s="285"/>
      <c r="AO1053" s="285"/>
      <c r="AP1053" s="285"/>
    </row>
    <row r="1054" spans="1:44" hidden="1">
      <c r="A1054" s="369" t="s">
        <v>266</v>
      </c>
      <c r="B1054" s="337"/>
      <c r="C1054" s="368">
        <v>425.27272727272759</v>
      </c>
      <c r="D1054" s="386"/>
      <c r="E1054" s="383"/>
      <c r="F1054" s="305">
        <v>603470</v>
      </c>
      <c r="G1054" s="386"/>
      <c r="H1054" s="383"/>
      <c r="I1054" s="305">
        <v>616973</v>
      </c>
      <c r="J1054" s="305"/>
      <c r="K1054" s="386"/>
      <c r="L1054" s="383"/>
      <c r="M1054" s="305">
        <f>M1018+M960</f>
        <v>603470</v>
      </c>
      <c r="N1054" s="305"/>
      <c r="O1054" s="386"/>
      <c r="P1054" s="383"/>
      <c r="Q1054" s="305" t="e">
        <f>Q1018+Q960</f>
        <v>#VALUE!</v>
      </c>
      <c r="R1054" s="305"/>
      <c r="S1054" s="386"/>
      <c r="T1054" s="383"/>
      <c r="U1054" s="305" t="e">
        <f>U1018+U960</f>
        <v>#VALUE!</v>
      </c>
      <c r="V1054" s="285"/>
      <c r="W1054" s="286"/>
      <c r="X1054" s="286"/>
      <c r="Y1054" s="286"/>
      <c r="Z1054" s="285"/>
      <c r="AA1054" s="285"/>
      <c r="AB1054" s="285"/>
      <c r="AC1054" s="285"/>
      <c r="AD1054" s="285"/>
      <c r="AE1054" s="285"/>
      <c r="AF1054" s="285"/>
      <c r="AG1054" s="285"/>
      <c r="AH1054" s="285"/>
      <c r="AI1054" s="285"/>
      <c r="AJ1054" s="285"/>
      <c r="AK1054" s="285"/>
      <c r="AL1054" s="285"/>
      <c r="AM1054" s="285"/>
      <c r="AN1054" s="285"/>
      <c r="AO1054" s="285"/>
      <c r="AP1054" s="285"/>
    </row>
    <row r="1055" spans="1:44" hidden="1">
      <c r="A1055" s="369" t="s">
        <v>267</v>
      </c>
      <c r="B1055" s="337"/>
      <c r="C1055" s="368">
        <v>0</v>
      </c>
      <c r="D1055" s="386"/>
      <c r="E1055" s="404"/>
      <c r="F1055" s="305">
        <v>0</v>
      </c>
      <c r="G1055" s="386"/>
      <c r="H1055" s="404"/>
      <c r="I1055" s="305">
        <v>0</v>
      </c>
      <c r="J1055" s="305"/>
      <c r="K1055" s="386"/>
      <c r="L1055" s="404"/>
      <c r="M1055" s="305">
        <f>M1019+M961</f>
        <v>0</v>
      </c>
      <c r="N1055" s="305"/>
      <c r="O1055" s="386"/>
      <c r="P1055" s="404"/>
      <c r="Q1055" s="305" t="e">
        <f>Q1019+Q961</f>
        <v>#VALUE!</v>
      </c>
      <c r="R1055" s="305"/>
      <c r="S1055" s="386"/>
      <c r="T1055" s="404"/>
      <c r="U1055" s="305" t="e">
        <f>U1019+U961</f>
        <v>#VALUE!</v>
      </c>
      <c r="V1055" s="285"/>
      <c r="W1055" s="286"/>
      <c r="X1055" s="286"/>
      <c r="Y1055" s="286"/>
      <c r="Z1055" s="285"/>
      <c r="AA1055" s="285"/>
      <c r="AB1055" s="285"/>
      <c r="AC1055" s="285"/>
      <c r="AD1055" s="285"/>
      <c r="AE1055" s="285"/>
      <c r="AF1055" s="285"/>
      <c r="AG1055" s="285"/>
      <c r="AH1055" s="285"/>
      <c r="AI1055" s="285"/>
      <c r="AJ1055" s="285"/>
      <c r="AK1055" s="285"/>
      <c r="AL1055" s="285"/>
      <c r="AM1055" s="285"/>
      <c r="AN1055" s="285"/>
      <c r="AO1055" s="285"/>
      <c r="AP1055" s="285"/>
    </row>
    <row r="1056" spans="1:44" hidden="1">
      <c r="A1056" s="369" t="s">
        <v>174</v>
      </c>
      <c r="B1056" s="337"/>
      <c r="C1056" s="368">
        <v>425.27272727272759</v>
      </c>
      <c r="D1056" s="386"/>
      <c r="E1056" s="383"/>
      <c r="F1056" s="305" t="s">
        <v>10</v>
      </c>
      <c r="G1056" s="386"/>
      <c r="H1056" s="383"/>
      <c r="I1056" s="305" t="s">
        <v>10</v>
      </c>
      <c r="J1056" s="305"/>
      <c r="K1056" s="386"/>
      <c r="L1056" s="383"/>
      <c r="M1056" s="305" t="s">
        <v>10</v>
      </c>
      <c r="N1056" s="305"/>
      <c r="O1056" s="386"/>
      <c r="P1056" s="383"/>
      <c r="Q1056" s="305" t="s">
        <v>10</v>
      </c>
      <c r="R1056" s="305"/>
      <c r="S1056" s="386"/>
      <c r="T1056" s="383"/>
      <c r="U1056" s="305" t="s">
        <v>10</v>
      </c>
      <c r="V1056" s="285"/>
      <c r="W1056" s="286"/>
      <c r="X1056" s="286"/>
      <c r="Y1056" s="286"/>
      <c r="Z1056" s="285"/>
      <c r="AA1056" s="285"/>
      <c r="AB1056" s="285"/>
      <c r="AC1056" s="285"/>
      <c r="AD1056" s="285"/>
      <c r="AE1056" s="285"/>
      <c r="AF1056" s="285"/>
      <c r="AG1056" s="285"/>
      <c r="AH1056" s="285"/>
      <c r="AI1056" s="285"/>
      <c r="AJ1056" s="285"/>
      <c r="AK1056" s="285"/>
      <c r="AL1056" s="285"/>
      <c r="AM1056" s="285"/>
      <c r="AN1056" s="285"/>
      <c r="AO1056" s="285"/>
      <c r="AP1056" s="285"/>
    </row>
    <row r="1057" spans="1:44" hidden="1">
      <c r="A1057" s="369" t="s">
        <v>268</v>
      </c>
      <c r="B1057" s="337"/>
      <c r="C1057" s="368">
        <v>585460.96551724104</v>
      </c>
      <c r="D1057" s="386"/>
      <c r="E1057" s="383"/>
      <c r="F1057" s="305">
        <v>544953</v>
      </c>
      <c r="G1057" s="386"/>
      <c r="H1057" s="383"/>
      <c r="I1057" s="305">
        <v>558489</v>
      </c>
      <c r="J1057" s="305"/>
      <c r="K1057" s="386"/>
      <c r="L1057" s="383"/>
      <c r="M1057" s="305">
        <f>M1021+M963</f>
        <v>544953</v>
      </c>
      <c r="N1057" s="305"/>
      <c r="O1057" s="386"/>
      <c r="P1057" s="383"/>
      <c r="Q1057" s="305" t="e">
        <f>Q1021+Q963</f>
        <v>#VALUE!</v>
      </c>
      <c r="R1057" s="305"/>
      <c r="S1057" s="386"/>
      <c r="T1057" s="383"/>
      <c r="U1057" s="305" t="e">
        <f>U1021+U963</f>
        <v>#VALUE!</v>
      </c>
      <c r="V1057" s="285"/>
      <c r="W1057" s="286"/>
      <c r="X1057" s="286"/>
      <c r="Y1057" s="286"/>
      <c r="Z1057" s="285"/>
      <c r="AA1057" s="285"/>
      <c r="AB1057" s="285"/>
      <c r="AC1057" s="285"/>
      <c r="AD1057" s="285"/>
      <c r="AE1057" s="285"/>
      <c r="AF1057" s="285"/>
      <c r="AG1057" s="285"/>
      <c r="AH1057" s="285"/>
      <c r="AI1057" s="285"/>
      <c r="AJ1057" s="285"/>
      <c r="AK1057" s="285"/>
      <c r="AL1057" s="285"/>
      <c r="AM1057" s="285"/>
      <c r="AN1057" s="285"/>
      <c r="AO1057" s="285"/>
      <c r="AP1057" s="285"/>
    </row>
    <row r="1058" spans="1:44" hidden="1">
      <c r="A1058" s="369" t="s">
        <v>269</v>
      </c>
      <c r="B1058" s="337"/>
      <c r="C1058" s="368">
        <v>0</v>
      </c>
      <c r="D1058" s="386"/>
      <c r="E1058" s="383"/>
      <c r="F1058" s="305">
        <v>0</v>
      </c>
      <c r="G1058" s="386"/>
      <c r="H1058" s="383"/>
      <c r="I1058" s="305">
        <v>0</v>
      </c>
      <c r="J1058" s="305"/>
      <c r="K1058" s="386"/>
      <c r="L1058" s="383"/>
      <c r="M1058" s="305">
        <f>M1022+M964</f>
        <v>0</v>
      </c>
      <c r="N1058" s="305"/>
      <c r="O1058" s="386"/>
      <c r="P1058" s="383"/>
      <c r="Q1058" s="305" t="e">
        <f>Q1022+Q964</f>
        <v>#VALUE!</v>
      </c>
      <c r="R1058" s="305"/>
      <c r="S1058" s="386"/>
      <c r="T1058" s="383"/>
      <c r="U1058" s="305" t="e">
        <f>U1022+U964</f>
        <v>#VALUE!</v>
      </c>
      <c r="V1058" s="285"/>
      <c r="W1058" s="286"/>
      <c r="X1058" s="286"/>
      <c r="Y1058" s="286"/>
      <c r="Z1058" s="285"/>
      <c r="AA1058" s="285"/>
      <c r="AB1058" s="285"/>
      <c r="AC1058" s="285"/>
      <c r="AD1058" s="285"/>
      <c r="AE1058" s="285"/>
      <c r="AF1058" s="285"/>
      <c r="AG1058" s="285"/>
      <c r="AH1058" s="285"/>
      <c r="AI1058" s="285"/>
      <c r="AJ1058" s="285"/>
      <c r="AK1058" s="285"/>
      <c r="AL1058" s="285"/>
      <c r="AM1058" s="285"/>
      <c r="AN1058" s="285"/>
      <c r="AO1058" s="285"/>
      <c r="AP1058" s="285"/>
    </row>
    <row r="1059" spans="1:44" hidden="1">
      <c r="A1059" s="325" t="s">
        <v>188</v>
      </c>
      <c r="B1059" s="337"/>
      <c r="C1059" s="368">
        <v>449764.86206896504</v>
      </c>
      <c r="D1059" s="386"/>
      <c r="E1059" s="383"/>
      <c r="F1059" s="305">
        <v>3555401</v>
      </c>
      <c r="G1059" s="386"/>
      <c r="H1059" s="383"/>
      <c r="I1059" s="305">
        <v>3640856</v>
      </c>
      <c r="J1059" s="305"/>
      <c r="K1059" s="386"/>
      <c r="L1059" s="383"/>
      <c r="M1059" s="305" t="e">
        <f>M1023+M965</f>
        <v>#DIV/0!</v>
      </c>
      <c r="N1059" s="305"/>
      <c r="O1059" s="386"/>
      <c r="P1059" s="383"/>
      <c r="Q1059" s="305" t="e">
        <f>Q1023+Q965</f>
        <v>#DIV/0!</v>
      </c>
      <c r="R1059" s="305"/>
      <c r="S1059" s="386"/>
      <c r="T1059" s="383"/>
      <c r="U1059" s="305" t="e">
        <f>U1023+U965</f>
        <v>#DIV/0!</v>
      </c>
      <c r="V1059" s="285"/>
      <c r="W1059" s="286"/>
      <c r="X1059" s="286"/>
      <c r="Y1059" s="286"/>
      <c r="Z1059" s="285"/>
      <c r="AA1059" s="285"/>
      <c r="AB1059" s="285"/>
      <c r="AC1059" s="285"/>
      <c r="AD1059" s="285"/>
      <c r="AE1059" s="285"/>
      <c r="AF1059" s="285"/>
      <c r="AG1059" s="285"/>
      <c r="AH1059" s="285"/>
      <c r="AI1059" s="285"/>
      <c r="AJ1059" s="285"/>
      <c r="AK1059" s="285"/>
      <c r="AL1059" s="285"/>
      <c r="AM1059" s="285"/>
      <c r="AN1059" s="285"/>
      <c r="AO1059" s="285"/>
      <c r="AP1059" s="285"/>
    </row>
    <row r="1060" spans="1:44" hidden="1">
      <c r="A1060" s="369" t="s">
        <v>210</v>
      </c>
      <c r="B1060" s="337"/>
      <c r="C1060" s="368"/>
      <c r="D1060" s="386"/>
      <c r="E1060" s="383"/>
      <c r="F1060" s="305"/>
      <c r="G1060" s="386"/>
      <c r="H1060" s="383"/>
      <c r="I1060" s="305"/>
      <c r="J1060" s="305"/>
      <c r="K1060" s="386"/>
      <c r="L1060" s="383"/>
      <c r="M1060" s="305"/>
      <c r="N1060" s="305"/>
      <c r="O1060" s="386"/>
      <c r="P1060" s="383"/>
      <c r="Q1060" s="305"/>
      <c r="R1060" s="305"/>
      <c r="S1060" s="386"/>
      <c r="T1060" s="383"/>
      <c r="U1060" s="305"/>
      <c r="V1060" s="285"/>
      <c r="W1060" s="286"/>
      <c r="X1060" s="286"/>
      <c r="Y1060" s="286"/>
      <c r="Z1060" s="285"/>
      <c r="AA1060" s="285"/>
      <c r="AB1060" s="285"/>
      <c r="AC1060" s="285"/>
      <c r="AD1060" s="285"/>
      <c r="AE1060" s="285"/>
      <c r="AF1060" s="285"/>
      <c r="AG1060" s="285"/>
      <c r="AH1060" s="285"/>
      <c r="AI1060" s="285"/>
      <c r="AJ1060" s="285"/>
      <c r="AK1060" s="285"/>
      <c r="AL1060" s="285"/>
      <c r="AM1060" s="285"/>
      <c r="AN1060" s="285"/>
      <c r="AO1060" s="285"/>
      <c r="AP1060" s="285"/>
    </row>
    <row r="1061" spans="1:44" hidden="1">
      <c r="A1061" s="369" t="s">
        <v>250</v>
      </c>
      <c r="B1061" s="337"/>
      <c r="C1061" s="368">
        <v>194745053.16002482</v>
      </c>
      <c r="D1061" s="454"/>
      <c r="E1061" s="383"/>
      <c r="F1061" s="305">
        <v>9196028</v>
      </c>
      <c r="G1061" s="454"/>
      <c r="H1061" s="383"/>
      <c r="I1061" s="305">
        <v>9411500</v>
      </c>
      <c r="J1061" s="305"/>
      <c r="K1061" s="454"/>
      <c r="L1061" s="383"/>
      <c r="M1061" s="305" t="e">
        <f>M1025+M967</f>
        <v>#VALUE!</v>
      </c>
      <c r="N1061" s="305"/>
      <c r="O1061" s="454"/>
      <c r="P1061" s="383"/>
      <c r="Q1061" s="305" t="e">
        <f>Q1025+Q967</f>
        <v>#DIV/0!</v>
      </c>
      <c r="R1061" s="305"/>
      <c r="S1061" s="454"/>
      <c r="T1061" s="383"/>
      <c r="U1061" s="305" t="e">
        <f>U1025+U967</f>
        <v>#DIV/0!</v>
      </c>
      <c r="V1061" s="285"/>
      <c r="W1061" s="286"/>
      <c r="X1061" s="286"/>
      <c r="Y1061" s="286"/>
      <c r="Z1061" s="285"/>
      <c r="AA1061" s="285"/>
      <c r="AB1061" s="285"/>
      <c r="AC1061" s="285"/>
      <c r="AD1061" s="285"/>
      <c r="AE1061" s="285"/>
      <c r="AF1061" s="285"/>
      <c r="AG1061" s="285"/>
      <c r="AH1061" s="285"/>
      <c r="AI1061" s="285"/>
      <c r="AJ1061" s="285"/>
      <c r="AK1061" s="285"/>
      <c r="AL1061" s="285"/>
      <c r="AM1061" s="285"/>
      <c r="AN1061" s="285"/>
      <c r="AO1061" s="285"/>
      <c r="AP1061" s="285"/>
    </row>
    <row r="1062" spans="1:44" hidden="1">
      <c r="A1062" s="369" t="s">
        <v>179</v>
      </c>
      <c r="B1062" s="337"/>
      <c r="C1062" s="368">
        <v>44802.030303030304</v>
      </c>
      <c r="D1062" s="386"/>
      <c r="E1062" s="383"/>
      <c r="F1062" s="305">
        <v>24946</v>
      </c>
      <c r="G1062" s="386"/>
      <c r="H1062" s="383"/>
      <c r="I1062" s="305">
        <v>25393</v>
      </c>
      <c r="J1062" s="305"/>
      <c r="K1062" s="386"/>
      <c r="L1062" s="383"/>
      <c r="M1062" s="305" t="e">
        <f>M1026+M968</f>
        <v>#VALUE!</v>
      </c>
      <c r="N1062" s="305"/>
      <c r="O1062" s="386"/>
      <c r="P1062" s="383"/>
      <c r="Q1062" s="305" t="e">
        <f>Q1026+Q968</f>
        <v>#DIV/0!</v>
      </c>
      <c r="R1062" s="305"/>
      <c r="S1062" s="386"/>
      <c r="T1062" s="383"/>
      <c r="U1062" s="305" t="e">
        <f>U1026+U968</f>
        <v>#DIV/0!</v>
      </c>
      <c r="V1062" s="285"/>
      <c r="W1062" s="286"/>
      <c r="X1062" s="286"/>
      <c r="Y1062" s="286"/>
      <c r="Z1062" s="285"/>
      <c r="AA1062" s="285"/>
      <c r="AB1062" s="285"/>
      <c r="AC1062" s="285"/>
      <c r="AD1062" s="285"/>
      <c r="AE1062" s="285"/>
      <c r="AF1062" s="285"/>
      <c r="AG1062" s="285"/>
      <c r="AH1062" s="285"/>
      <c r="AI1062" s="285"/>
      <c r="AJ1062" s="285"/>
      <c r="AK1062" s="285"/>
      <c r="AL1062" s="285"/>
      <c r="AM1062" s="285"/>
      <c r="AN1062" s="285"/>
      <c r="AO1062" s="285"/>
      <c r="AP1062" s="285"/>
    </row>
    <row r="1063" spans="1:44" s="120" customFormat="1" hidden="1">
      <c r="A1063" s="119" t="s">
        <v>251</v>
      </c>
      <c r="C1063" s="210">
        <v>194745053.16002482</v>
      </c>
      <c r="D1063" s="118"/>
      <c r="E1063" s="122"/>
      <c r="F1063" s="123"/>
      <c r="G1063" s="112"/>
      <c r="H1063" s="122"/>
      <c r="I1063" s="123">
        <v>0</v>
      </c>
      <c r="J1063" s="123"/>
      <c r="K1063" s="112"/>
      <c r="L1063" s="122"/>
      <c r="M1063" s="123" t="e">
        <f>M1027+M969</f>
        <v>#VALUE!</v>
      </c>
      <c r="N1063" s="123"/>
      <c r="O1063" s="112"/>
      <c r="P1063" s="122"/>
      <c r="Q1063" s="123" t="e">
        <f>Q1027+Q969</f>
        <v>#VALUE!</v>
      </c>
      <c r="R1063" s="123"/>
      <c r="S1063" s="112"/>
      <c r="T1063" s="122"/>
      <c r="U1063" s="123">
        <f>U1027+U969</f>
        <v>0</v>
      </c>
      <c r="V1063" s="122"/>
      <c r="W1063" s="311"/>
      <c r="X1063" s="122"/>
      <c r="Y1063" s="122"/>
      <c r="Z1063" s="317"/>
      <c r="AA1063" s="318"/>
      <c r="AF1063" s="122"/>
      <c r="AG1063" s="122"/>
      <c r="AH1063" s="122"/>
      <c r="AI1063" s="122"/>
      <c r="AJ1063" s="122"/>
      <c r="AK1063" s="122"/>
      <c r="AL1063" s="122"/>
      <c r="AM1063" s="122"/>
      <c r="AN1063" s="122"/>
      <c r="AO1063" s="122"/>
      <c r="AP1063" s="122"/>
      <c r="AR1063" s="124"/>
    </row>
    <row r="1064" spans="1:44" hidden="1">
      <c r="A1064" s="337" t="s">
        <v>157</v>
      </c>
      <c r="B1064" s="337"/>
      <c r="C1064" s="368">
        <v>194745053.16002482</v>
      </c>
      <c r="D1064" s="375"/>
      <c r="E1064" s="337"/>
      <c r="F1064" s="305">
        <v>13924798</v>
      </c>
      <c r="G1064" s="375"/>
      <c r="H1064" s="337"/>
      <c r="I1064" s="305">
        <v>14253211</v>
      </c>
      <c r="J1064" s="305"/>
      <c r="K1064" s="375"/>
      <c r="L1064" s="337"/>
      <c r="M1064" s="305" t="e">
        <f>M1028+M970</f>
        <v>#DIV/0!</v>
      </c>
      <c r="N1064" s="305"/>
      <c r="O1064" s="375"/>
      <c r="P1064" s="337"/>
      <c r="Q1064" s="305" t="e">
        <f>Q1028+Q970</f>
        <v>#VALUE!</v>
      </c>
      <c r="R1064" s="305"/>
      <c r="S1064" s="375"/>
      <c r="T1064" s="337"/>
      <c r="U1064" s="305" t="e">
        <f>U1028+U970</f>
        <v>#VALUE!</v>
      </c>
      <c r="V1064" s="285"/>
      <c r="W1064" s="286"/>
      <c r="X1064" s="286"/>
      <c r="Y1064" s="286"/>
      <c r="Z1064" s="285"/>
      <c r="AA1064" s="285"/>
      <c r="AB1064" s="285"/>
      <c r="AC1064" s="285"/>
      <c r="AD1064" s="285"/>
      <c r="AE1064" s="285"/>
      <c r="AF1064" s="285"/>
      <c r="AG1064" s="285"/>
      <c r="AH1064" s="285"/>
      <c r="AI1064" s="285"/>
      <c r="AJ1064" s="285"/>
      <c r="AK1064" s="285"/>
      <c r="AL1064" s="285"/>
      <c r="AM1064" s="285"/>
      <c r="AN1064" s="285"/>
      <c r="AO1064" s="285"/>
      <c r="AP1064" s="285"/>
    </row>
    <row r="1065" spans="1:44" hidden="1">
      <c r="A1065" s="337" t="s">
        <v>128</v>
      </c>
      <c r="B1065" s="337"/>
      <c r="C1065" s="390">
        <v>1375380.6050737028</v>
      </c>
      <c r="D1065" s="325"/>
      <c r="E1065" s="325"/>
      <c r="F1065" s="450">
        <v>108570.66117682151</v>
      </c>
      <c r="G1065" s="325"/>
      <c r="H1065" s="325"/>
      <c r="I1065" s="450">
        <v>108570.66117682151</v>
      </c>
      <c r="J1065" s="324"/>
      <c r="K1065" s="325"/>
      <c r="L1065" s="325"/>
      <c r="M1065" s="450" t="e">
        <f>$I$1065*V1012/(V1012+$W$1012+$X$1012)</f>
        <v>#DIV/0!</v>
      </c>
      <c r="N1065" s="324"/>
      <c r="O1065" s="325"/>
      <c r="P1065" s="325"/>
      <c r="Q1065" s="450" t="e">
        <f>$I$1065*W1012/(V1012+$W$1012+$X$1012)</f>
        <v>#DIV/0!</v>
      </c>
      <c r="R1065" s="324"/>
      <c r="S1065" s="325"/>
      <c r="T1065" s="325"/>
      <c r="U1065" s="450" t="e">
        <f>$I$1065*X1012/(V1012+$W$1012+$X$1012)</f>
        <v>#DIV/0!</v>
      </c>
      <c r="V1065" s="341"/>
      <c r="W1065" s="141"/>
      <c r="X1065" s="286"/>
      <c r="Y1065" s="286"/>
      <c r="Z1065" s="285"/>
      <c r="AA1065" s="285"/>
      <c r="AB1065" s="285"/>
      <c r="AC1065" s="285"/>
      <c r="AD1065" s="285"/>
      <c r="AE1065" s="285"/>
      <c r="AF1065" s="285"/>
      <c r="AG1065" s="285"/>
      <c r="AH1065" s="285"/>
      <c r="AI1065" s="285"/>
      <c r="AJ1065" s="285"/>
      <c r="AK1065" s="285"/>
      <c r="AL1065" s="285"/>
      <c r="AM1065" s="285"/>
      <c r="AN1065" s="285"/>
      <c r="AO1065" s="285"/>
      <c r="AP1065" s="285"/>
    </row>
    <row r="1066" spans="1:44" ht="16.5" hidden="1" thickBot="1">
      <c r="A1066" s="337" t="s">
        <v>158</v>
      </c>
      <c r="B1066" s="337"/>
      <c r="C1066" s="478">
        <v>196120433.76509851</v>
      </c>
      <c r="D1066" s="399"/>
      <c r="E1066" s="393"/>
      <c r="F1066" s="465">
        <v>14033368.661176821</v>
      </c>
      <c r="G1066" s="399"/>
      <c r="H1066" s="393"/>
      <c r="I1066" s="465">
        <v>14361781.661176821</v>
      </c>
      <c r="J1066" s="324"/>
      <c r="K1066" s="399"/>
      <c r="L1066" s="393"/>
      <c r="M1066" s="465" t="e">
        <f>M1064+M1065</f>
        <v>#DIV/0!</v>
      </c>
      <c r="N1066" s="324"/>
      <c r="O1066" s="399"/>
      <c r="P1066" s="393"/>
      <c r="Q1066" s="465" t="e">
        <f>Q1064+Q1065</f>
        <v>#VALUE!</v>
      </c>
      <c r="R1066" s="324"/>
      <c r="S1066" s="399"/>
      <c r="T1066" s="393"/>
      <c r="U1066" s="465" t="e">
        <f>U1064+U1065</f>
        <v>#VALUE!</v>
      </c>
      <c r="V1066" s="342"/>
      <c r="W1066" s="343"/>
      <c r="X1066" s="286"/>
      <c r="Y1066" s="286"/>
      <c r="Z1066" s="285"/>
      <c r="AA1066" s="285"/>
      <c r="AB1066" s="285"/>
      <c r="AC1066" s="285"/>
      <c r="AD1066" s="285"/>
      <c r="AE1066" s="285"/>
      <c r="AF1066" s="285"/>
      <c r="AG1066" s="285"/>
      <c r="AH1066" s="285"/>
      <c r="AI1066" s="285"/>
      <c r="AJ1066" s="285"/>
      <c r="AK1066" s="285"/>
      <c r="AL1066" s="285"/>
      <c r="AM1066" s="285"/>
      <c r="AN1066" s="285"/>
      <c r="AO1066" s="285"/>
      <c r="AP1066" s="285"/>
    </row>
    <row r="1067" spans="1:44" ht="16.5" hidden="1" thickTop="1">
      <c r="A1067" s="337"/>
      <c r="B1067" s="337"/>
      <c r="C1067" s="345"/>
      <c r="D1067" s="386" t="s">
        <v>10</v>
      </c>
      <c r="E1067" s="337"/>
      <c r="F1067" s="305"/>
      <c r="G1067" s="382" t="s">
        <v>10</v>
      </c>
      <c r="H1067" s="337"/>
      <c r="I1067" s="305" t="s">
        <v>10</v>
      </c>
      <c r="J1067" s="305"/>
      <c r="K1067" s="382" t="s">
        <v>10</v>
      </c>
      <c r="L1067" s="337"/>
      <c r="M1067" s="305" t="s">
        <v>10</v>
      </c>
      <c r="N1067" s="305"/>
      <c r="O1067" s="382" t="s">
        <v>10</v>
      </c>
      <c r="P1067" s="337"/>
      <c r="Q1067" s="305" t="s">
        <v>10</v>
      </c>
      <c r="R1067" s="305"/>
      <c r="S1067" s="382" t="s">
        <v>10</v>
      </c>
      <c r="T1067" s="337"/>
      <c r="U1067" s="305" t="s">
        <v>10</v>
      </c>
      <c r="V1067" s="285"/>
      <c r="W1067" s="286"/>
      <c r="X1067" s="286"/>
      <c r="Y1067" s="286"/>
      <c r="Z1067" s="285"/>
      <c r="AA1067" s="285"/>
      <c r="AB1067" s="285"/>
      <c r="AC1067" s="285"/>
      <c r="AD1067" s="285"/>
      <c r="AE1067" s="285"/>
      <c r="AF1067" s="285"/>
      <c r="AG1067" s="285"/>
      <c r="AH1067" s="285"/>
      <c r="AI1067" s="285"/>
      <c r="AJ1067" s="285"/>
      <c r="AK1067" s="285"/>
      <c r="AL1067" s="285"/>
      <c r="AM1067" s="285"/>
      <c r="AN1067" s="285"/>
      <c r="AO1067" s="285"/>
      <c r="AP1067" s="285"/>
    </row>
    <row r="1068" spans="1:44" hidden="1">
      <c r="A1068" s="337"/>
      <c r="B1068" s="337"/>
      <c r="C1068" s="345"/>
      <c r="D1068" s="386"/>
      <c r="E1068" s="337"/>
      <c r="F1068" s="305"/>
      <c r="G1068" s="386"/>
      <c r="H1068" s="337"/>
      <c r="I1068" s="400"/>
      <c r="J1068" s="400"/>
      <c r="K1068" s="386"/>
      <c r="L1068" s="337"/>
      <c r="M1068" s="400"/>
      <c r="N1068" s="400"/>
      <c r="O1068" s="386"/>
      <c r="P1068" s="337"/>
      <c r="Q1068" s="400"/>
      <c r="R1068" s="400"/>
      <c r="S1068" s="386"/>
      <c r="T1068" s="337"/>
      <c r="U1068" s="400"/>
      <c r="V1068" s="285"/>
      <c r="W1068" s="286"/>
      <c r="X1068" s="286"/>
      <c r="Y1068" s="286"/>
      <c r="Z1068" s="285"/>
      <c r="AA1068" s="285"/>
      <c r="AB1068" s="285"/>
      <c r="AC1068" s="285"/>
      <c r="AD1068" s="285"/>
      <c r="AE1068" s="285"/>
      <c r="AF1068" s="285"/>
      <c r="AG1068" s="285"/>
      <c r="AH1068" s="285"/>
      <c r="AI1068" s="285"/>
      <c r="AJ1068" s="285"/>
      <c r="AK1068" s="285"/>
      <c r="AL1068" s="285"/>
      <c r="AM1068" s="285"/>
      <c r="AN1068" s="285"/>
      <c r="AO1068" s="285"/>
      <c r="AP1068" s="285"/>
    </row>
    <row r="1069" spans="1:44" hidden="1">
      <c r="A1069" s="344" t="s">
        <v>270</v>
      </c>
      <c r="B1069" s="337"/>
      <c r="C1069" s="337"/>
      <c r="D1069" s="305"/>
      <c r="E1069" s="337"/>
      <c r="F1069" s="337"/>
      <c r="G1069" s="305"/>
      <c r="H1069" s="337"/>
      <c r="I1069" s="337"/>
      <c r="J1069" s="337"/>
      <c r="K1069" s="305"/>
      <c r="L1069" s="337"/>
      <c r="M1069" s="337"/>
      <c r="N1069" s="337"/>
      <c r="O1069" s="305"/>
      <c r="P1069" s="337"/>
      <c r="Q1069" s="337"/>
      <c r="R1069" s="337"/>
      <c r="S1069" s="305"/>
      <c r="T1069" s="337"/>
      <c r="U1069" s="337"/>
      <c r="V1069" s="285"/>
      <c r="W1069" s="286"/>
      <c r="X1069" s="286"/>
      <c r="Y1069" s="286"/>
      <c r="Z1069" s="285"/>
      <c r="AA1069" s="285"/>
      <c r="AB1069" s="285"/>
      <c r="AC1069" s="285"/>
      <c r="AD1069" s="285"/>
      <c r="AE1069" s="285"/>
      <c r="AF1069" s="285"/>
      <c r="AG1069" s="285"/>
      <c r="AH1069" s="285"/>
      <c r="AI1069" s="285"/>
      <c r="AJ1069" s="285"/>
      <c r="AK1069" s="285"/>
      <c r="AL1069" s="285"/>
      <c r="AM1069" s="285"/>
      <c r="AN1069" s="285"/>
      <c r="AO1069" s="285"/>
      <c r="AP1069" s="285"/>
    </row>
    <row r="1070" spans="1:44" hidden="1">
      <c r="A1070" s="325" t="s">
        <v>281</v>
      </c>
      <c r="B1070" s="337"/>
      <c r="C1070" s="337"/>
      <c r="D1070" s="305"/>
      <c r="E1070" s="337"/>
      <c r="F1070" s="337"/>
      <c r="G1070" s="305"/>
      <c r="H1070" s="337"/>
      <c r="I1070" s="337"/>
      <c r="J1070" s="337"/>
      <c r="K1070" s="305"/>
      <c r="L1070" s="337"/>
      <c r="M1070" s="337"/>
      <c r="N1070" s="337"/>
      <c r="O1070" s="305"/>
      <c r="P1070" s="337"/>
      <c r="Q1070" s="337"/>
      <c r="R1070" s="337"/>
      <c r="S1070" s="305"/>
      <c r="T1070" s="337"/>
      <c r="U1070" s="337"/>
      <c r="V1070" s="285"/>
      <c r="W1070" s="286"/>
      <c r="X1070" s="286"/>
      <c r="Y1070" s="286"/>
      <c r="Z1070" s="285"/>
      <c r="AA1070" s="285"/>
      <c r="AB1070" s="285"/>
      <c r="AC1070" s="285"/>
      <c r="AD1070" s="285"/>
      <c r="AE1070" s="285"/>
      <c r="AF1070" s="285"/>
      <c r="AG1070" s="285"/>
      <c r="AH1070" s="285"/>
      <c r="AI1070" s="285"/>
      <c r="AJ1070" s="285"/>
      <c r="AK1070" s="285"/>
      <c r="AL1070" s="285"/>
      <c r="AM1070" s="285"/>
      <c r="AN1070" s="285"/>
      <c r="AO1070" s="285"/>
      <c r="AP1070" s="285"/>
    </row>
    <row r="1071" spans="1:44" hidden="1">
      <c r="A1071" s="369"/>
      <c r="B1071" s="337"/>
      <c r="C1071" s="337"/>
      <c r="D1071" s="305"/>
      <c r="E1071" s="337"/>
      <c r="F1071" s="337"/>
      <c r="G1071" s="305"/>
      <c r="H1071" s="337"/>
      <c r="I1071" s="337"/>
      <c r="J1071" s="337"/>
      <c r="K1071" s="305"/>
      <c r="L1071" s="337"/>
      <c r="M1071" s="337"/>
      <c r="N1071" s="337"/>
      <c r="O1071" s="305"/>
      <c r="P1071" s="337"/>
      <c r="Q1071" s="337"/>
      <c r="R1071" s="337"/>
      <c r="S1071" s="305"/>
      <c r="T1071" s="337"/>
      <c r="U1071" s="337"/>
      <c r="V1071" s="285"/>
      <c r="W1071" s="286"/>
      <c r="X1071" s="286"/>
      <c r="Y1071" s="286"/>
      <c r="Z1071" s="285"/>
      <c r="AA1071" s="285"/>
      <c r="AB1071" s="285"/>
      <c r="AC1071" s="285"/>
      <c r="AD1071" s="285"/>
      <c r="AE1071" s="285"/>
      <c r="AF1071" s="285"/>
      <c r="AG1071" s="285"/>
      <c r="AH1071" s="285"/>
      <c r="AI1071" s="285"/>
      <c r="AJ1071" s="285"/>
      <c r="AK1071" s="285"/>
      <c r="AL1071" s="285"/>
      <c r="AM1071" s="285"/>
      <c r="AN1071" s="285"/>
      <c r="AO1071" s="285"/>
      <c r="AP1071" s="285"/>
    </row>
    <row r="1072" spans="1:44" hidden="1">
      <c r="A1072" s="369" t="s">
        <v>173</v>
      </c>
      <c r="B1072" s="337"/>
      <c r="C1072" s="368"/>
      <c r="D1072" s="305"/>
      <c r="E1072" s="337"/>
      <c r="F1072" s="337"/>
      <c r="G1072" s="305"/>
      <c r="H1072" s="337"/>
      <c r="I1072" s="337"/>
      <c r="J1072" s="337"/>
      <c r="K1072" s="305"/>
      <c r="L1072" s="337"/>
      <c r="M1072" s="337"/>
      <c r="N1072" s="337"/>
      <c r="O1072" s="305"/>
      <c r="P1072" s="337"/>
      <c r="Q1072" s="337"/>
      <c r="R1072" s="337"/>
      <c r="S1072" s="305"/>
      <c r="T1072" s="337"/>
      <c r="U1072" s="337"/>
      <c r="V1072" s="285"/>
      <c r="W1072" s="286"/>
      <c r="X1072" s="286"/>
      <c r="Y1072" s="286"/>
      <c r="Z1072" s="285"/>
      <c r="AA1072" s="285"/>
      <c r="AB1072" s="285"/>
      <c r="AC1072" s="285"/>
      <c r="AD1072" s="285"/>
      <c r="AE1072" s="285"/>
      <c r="AF1072" s="285"/>
      <c r="AG1072" s="285"/>
      <c r="AH1072" s="285"/>
      <c r="AI1072" s="285"/>
      <c r="AJ1072" s="285"/>
      <c r="AK1072" s="285"/>
      <c r="AL1072" s="285"/>
      <c r="AM1072" s="285"/>
      <c r="AN1072" s="285"/>
      <c r="AO1072" s="285"/>
      <c r="AP1072" s="285"/>
    </row>
    <row r="1073" spans="1:44" hidden="1">
      <c r="A1073" s="369" t="s">
        <v>266</v>
      </c>
      <c r="B1073" s="337"/>
      <c r="C1073" s="368">
        <v>356.57575757575779</v>
      </c>
      <c r="D1073" s="386"/>
      <c r="E1073" s="383"/>
      <c r="F1073" s="305">
        <v>503888</v>
      </c>
      <c r="G1073" s="386"/>
      <c r="H1073" s="383"/>
      <c r="I1073" s="305">
        <v>515014</v>
      </c>
      <c r="J1073" s="305"/>
      <c r="K1073" s="386"/>
      <c r="L1073" s="383"/>
      <c r="M1073" s="305">
        <f>M1036+M978</f>
        <v>503888</v>
      </c>
      <c r="N1073" s="305"/>
      <c r="O1073" s="386"/>
      <c r="P1073" s="383"/>
      <c r="Q1073" s="305" t="e">
        <f>Q1036+Q978</f>
        <v>#VALUE!</v>
      </c>
      <c r="R1073" s="305"/>
      <c r="S1073" s="386"/>
      <c r="T1073" s="383"/>
      <c r="U1073" s="305" t="e">
        <f>U1036+U978</f>
        <v>#VALUE!</v>
      </c>
      <c r="V1073" s="285"/>
      <c r="W1073" s="286"/>
      <c r="X1073" s="286"/>
      <c r="Y1073" s="286"/>
      <c r="Z1073" s="285"/>
      <c r="AA1073" s="285"/>
      <c r="AB1073" s="285"/>
      <c r="AC1073" s="285"/>
      <c r="AD1073" s="285"/>
      <c r="AE1073" s="285"/>
      <c r="AF1073" s="285"/>
      <c r="AG1073" s="285"/>
      <c r="AH1073" s="285"/>
      <c r="AI1073" s="285"/>
      <c r="AJ1073" s="285"/>
      <c r="AK1073" s="285"/>
      <c r="AL1073" s="285"/>
      <c r="AM1073" s="285"/>
      <c r="AN1073" s="285"/>
      <c r="AO1073" s="285"/>
      <c r="AP1073" s="285"/>
    </row>
    <row r="1074" spans="1:44" hidden="1">
      <c r="A1074" s="369" t="s">
        <v>267</v>
      </c>
      <c r="B1074" s="337"/>
      <c r="C1074" s="368">
        <v>0</v>
      </c>
      <c r="D1074" s="386"/>
      <c r="E1074" s="404"/>
      <c r="F1074" s="305">
        <v>0</v>
      </c>
      <c r="G1074" s="386"/>
      <c r="H1074" s="404"/>
      <c r="I1074" s="305">
        <v>0</v>
      </c>
      <c r="J1074" s="305"/>
      <c r="K1074" s="386"/>
      <c r="L1074" s="404"/>
      <c r="M1074" s="305">
        <f>M1037+M979</f>
        <v>0</v>
      </c>
      <c r="N1074" s="305"/>
      <c r="O1074" s="386"/>
      <c r="P1074" s="404"/>
      <c r="Q1074" s="305" t="e">
        <f>Q1037+Q979</f>
        <v>#VALUE!</v>
      </c>
      <c r="R1074" s="305"/>
      <c r="S1074" s="386"/>
      <c r="T1074" s="404"/>
      <c r="U1074" s="305" t="e">
        <f>U1037+U979</f>
        <v>#VALUE!</v>
      </c>
      <c r="V1074" s="285"/>
      <c r="W1074" s="286"/>
      <c r="X1074" s="286"/>
      <c r="Y1074" s="286"/>
      <c r="Z1074" s="285"/>
      <c r="AA1074" s="285"/>
      <c r="AB1074" s="285"/>
      <c r="AC1074" s="285"/>
      <c r="AD1074" s="285"/>
      <c r="AE1074" s="285"/>
      <c r="AF1074" s="285"/>
      <c r="AG1074" s="285"/>
      <c r="AH1074" s="285"/>
      <c r="AI1074" s="285"/>
      <c r="AJ1074" s="285"/>
      <c r="AK1074" s="285"/>
      <c r="AL1074" s="285"/>
      <c r="AM1074" s="285"/>
      <c r="AN1074" s="285"/>
      <c r="AO1074" s="285"/>
      <c r="AP1074" s="285"/>
    </row>
    <row r="1075" spans="1:44" hidden="1">
      <c r="A1075" s="369" t="s">
        <v>174</v>
      </c>
      <c r="B1075" s="337"/>
      <c r="C1075" s="368">
        <v>356.57575757575779</v>
      </c>
      <c r="D1075" s="386"/>
      <c r="E1075" s="383"/>
      <c r="F1075" s="305" t="s">
        <v>10</v>
      </c>
      <c r="G1075" s="386"/>
      <c r="H1075" s="383"/>
      <c r="I1075" s="305" t="s">
        <v>10</v>
      </c>
      <c r="J1075" s="305"/>
      <c r="K1075" s="386"/>
      <c r="L1075" s="383"/>
      <c r="M1075" s="305" t="s">
        <v>10</v>
      </c>
      <c r="N1075" s="305"/>
      <c r="O1075" s="386"/>
      <c r="P1075" s="383"/>
      <c r="Q1075" s="305" t="s">
        <v>10</v>
      </c>
      <c r="R1075" s="305"/>
      <c r="S1075" s="386"/>
      <c r="T1075" s="383"/>
      <c r="U1075" s="305" t="s">
        <v>10</v>
      </c>
      <c r="V1075" s="285"/>
      <c r="W1075" s="286"/>
      <c r="X1075" s="286"/>
      <c r="Y1075" s="286"/>
      <c r="Z1075" s="285"/>
      <c r="AA1075" s="285"/>
      <c r="AB1075" s="285"/>
      <c r="AC1075" s="285"/>
      <c r="AD1075" s="285"/>
      <c r="AE1075" s="285"/>
      <c r="AF1075" s="285"/>
      <c r="AG1075" s="285"/>
      <c r="AH1075" s="285"/>
      <c r="AI1075" s="285"/>
      <c r="AJ1075" s="285"/>
      <c r="AK1075" s="285"/>
      <c r="AL1075" s="285"/>
      <c r="AM1075" s="285"/>
      <c r="AN1075" s="285"/>
      <c r="AO1075" s="285"/>
      <c r="AP1075" s="285"/>
    </row>
    <row r="1076" spans="1:44" hidden="1">
      <c r="A1076" s="369" t="s">
        <v>268</v>
      </c>
      <c r="B1076" s="337"/>
      <c r="C1076" s="368">
        <v>566945.793103448</v>
      </c>
      <c r="D1076" s="386"/>
      <c r="E1076" s="383"/>
      <c r="F1076" s="305">
        <v>618733</v>
      </c>
      <c r="G1076" s="386"/>
      <c r="H1076" s="383"/>
      <c r="I1076" s="305">
        <v>635151</v>
      </c>
      <c r="J1076" s="305"/>
      <c r="K1076" s="386"/>
      <c r="L1076" s="383"/>
      <c r="M1076" s="305">
        <f>M1039+M981</f>
        <v>618733</v>
      </c>
      <c r="N1076" s="305"/>
      <c r="O1076" s="386"/>
      <c r="P1076" s="383"/>
      <c r="Q1076" s="305" t="e">
        <f>Q1039+Q981</f>
        <v>#VALUE!</v>
      </c>
      <c r="R1076" s="305"/>
      <c r="S1076" s="386"/>
      <c r="T1076" s="383"/>
      <c r="U1076" s="305" t="e">
        <f>U1039+U981</f>
        <v>#VALUE!</v>
      </c>
      <c r="V1076" s="285"/>
      <c r="W1076" s="286"/>
      <c r="X1076" s="286"/>
      <c r="Y1076" s="286"/>
      <c r="Z1076" s="285"/>
      <c r="AA1076" s="285"/>
      <c r="AB1076" s="285"/>
      <c r="AC1076" s="285"/>
      <c r="AD1076" s="285"/>
      <c r="AE1076" s="285"/>
      <c r="AF1076" s="285"/>
      <c r="AG1076" s="285"/>
      <c r="AH1076" s="285"/>
      <c r="AI1076" s="285"/>
      <c r="AJ1076" s="285"/>
      <c r="AK1076" s="285"/>
      <c r="AL1076" s="285"/>
      <c r="AM1076" s="285"/>
      <c r="AN1076" s="285"/>
      <c r="AO1076" s="285"/>
      <c r="AP1076" s="285"/>
    </row>
    <row r="1077" spans="1:44" hidden="1">
      <c r="A1077" s="369" t="s">
        <v>269</v>
      </c>
      <c r="B1077" s="337"/>
      <c r="C1077" s="368">
        <v>0</v>
      </c>
      <c r="D1077" s="386"/>
      <c r="E1077" s="383"/>
      <c r="F1077" s="305">
        <v>0</v>
      </c>
      <c r="G1077" s="386"/>
      <c r="H1077" s="383"/>
      <c r="I1077" s="305">
        <v>0</v>
      </c>
      <c r="J1077" s="305"/>
      <c r="K1077" s="386"/>
      <c r="L1077" s="383"/>
      <c r="M1077" s="305">
        <f>M1040+M982</f>
        <v>0</v>
      </c>
      <c r="N1077" s="305"/>
      <c r="O1077" s="386"/>
      <c r="P1077" s="383"/>
      <c r="Q1077" s="305" t="e">
        <f>Q1040+Q982</f>
        <v>#VALUE!</v>
      </c>
      <c r="R1077" s="305"/>
      <c r="S1077" s="386"/>
      <c r="T1077" s="383"/>
      <c r="U1077" s="305" t="e">
        <f>U1040+U982</f>
        <v>#VALUE!</v>
      </c>
      <c r="V1077" s="285"/>
      <c r="W1077" s="286"/>
      <c r="X1077" s="286"/>
      <c r="Y1077" s="286"/>
      <c r="Z1077" s="285"/>
      <c r="AA1077" s="285"/>
      <c r="AB1077" s="285"/>
      <c r="AC1077" s="285"/>
      <c r="AD1077" s="285"/>
      <c r="AE1077" s="285"/>
      <c r="AF1077" s="285"/>
      <c r="AG1077" s="285"/>
      <c r="AH1077" s="285"/>
      <c r="AI1077" s="285"/>
      <c r="AJ1077" s="285"/>
      <c r="AK1077" s="285"/>
      <c r="AL1077" s="285"/>
      <c r="AM1077" s="285"/>
      <c r="AN1077" s="285"/>
      <c r="AO1077" s="285"/>
      <c r="AP1077" s="285"/>
    </row>
    <row r="1078" spans="1:44" hidden="1">
      <c r="A1078" s="325" t="s">
        <v>188</v>
      </c>
      <c r="B1078" s="337"/>
      <c r="C1078" s="368">
        <v>489791.48275862099</v>
      </c>
      <c r="D1078" s="386"/>
      <c r="E1078" s="383"/>
      <c r="F1078" s="305">
        <v>3899200</v>
      </c>
      <c r="G1078" s="386"/>
      <c r="H1078" s="383"/>
      <c r="I1078" s="305">
        <v>3992260</v>
      </c>
      <c r="J1078" s="305"/>
      <c r="K1078" s="386"/>
      <c r="L1078" s="383"/>
      <c r="M1078" s="305" t="e">
        <f>M1041+M983</f>
        <v>#DIV/0!</v>
      </c>
      <c r="N1078" s="305"/>
      <c r="O1078" s="386"/>
      <c r="P1078" s="383"/>
      <c r="Q1078" s="305" t="e">
        <f>Q1041+Q983</f>
        <v>#DIV/0!</v>
      </c>
      <c r="R1078" s="305"/>
      <c r="S1078" s="386"/>
      <c r="T1078" s="383"/>
      <c r="U1078" s="305" t="e">
        <f>U1041+U983</f>
        <v>#DIV/0!</v>
      </c>
      <c r="V1078" s="285"/>
      <c r="W1078" s="286"/>
      <c r="X1078" s="286"/>
      <c r="Y1078" s="286"/>
      <c r="Z1078" s="285"/>
      <c r="AA1078" s="285"/>
      <c r="AB1078" s="285"/>
      <c r="AC1078" s="285"/>
      <c r="AD1078" s="285"/>
      <c r="AE1078" s="285"/>
      <c r="AF1078" s="285"/>
      <c r="AG1078" s="285"/>
      <c r="AH1078" s="285"/>
      <c r="AI1078" s="285"/>
      <c r="AJ1078" s="285"/>
      <c r="AK1078" s="285"/>
      <c r="AL1078" s="285"/>
      <c r="AM1078" s="285"/>
      <c r="AN1078" s="285"/>
      <c r="AO1078" s="285"/>
      <c r="AP1078" s="285"/>
    </row>
    <row r="1079" spans="1:44" hidden="1">
      <c r="A1079" s="369" t="s">
        <v>210</v>
      </c>
      <c r="B1079" s="337"/>
      <c r="C1079" s="368"/>
      <c r="D1079" s="386"/>
      <c r="E1079" s="383"/>
      <c r="F1079" s="305"/>
      <c r="G1079" s="386"/>
      <c r="H1079" s="383"/>
      <c r="I1079" s="305"/>
      <c r="J1079" s="305"/>
      <c r="K1079" s="386"/>
      <c r="L1079" s="383"/>
      <c r="M1079" s="305"/>
      <c r="N1079" s="305"/>
      <c r="O1079" s="386"/>
      <c r="P1079" s="383"/>
      <c r="Q1079" s="305"/>
      <c r="R1079" s="305"/>
      <c r="S1079" s="386"/>
      <c r="T1079" s="383"/>
      <c r="U1079" s="305"/>
      <c r="V1079" s="285"/>
      <c r="W1079" s="286"/>
      <c r="X1079" s="286"/>
      <c r="Y1079" s="286"/>
      <c r="Z1079" s="285"/>
      <c r="AA1079" s="285"/>
      <c r="AB1079" s="285"/>
      <c r="AC1079" s="285"/>
      <c r="AD1079" s="285"/>
      <c r="AE1079" s="285"/>
      <c r="AF1079" s="285"/>
      <c r="AG1079" s="285"/>
      <c r="AH1079" s="285"/>
      <c r="AI1079" s="285"/>
      <c r="AJ1079" s="285"/>
      <c r="AK1079" s="285"/>
      <c r="AL1079" s="285"/>
      <c r="AM1079" s="285"/>
      <c r="AN1079" s="285"/>
      <c r="AO1079" s="285"/>
      <c r="AP1079" s="285"/>
    </row>
    <row r="1080" spans="1:44" hidden="1">
      <c r="A1080" s="369" t="s">
        <v>250</v>
      </c>
      <c r="B1080" s="337"/>
      <c r="C1080" s="368">
        <v>216497250</v>
      </c>
      <c r="D1080" s="454"/>
      <c r="E1080" s="383"/>
      <c r="F1080" s="305">
        <v>10260532</v>
      </c>
      <c r="G1080" s="454"/>
      <c r="H1080" s="383"/>
      <c r="I1080" s="305">
        <v>10500776</v>
      </c>
      <c r="J1080" s="305"/>
      <c r="K1080" s="454"/>
      <c r="L1080" s="383"/>
      <c r="M1080" s="305" t="e">
        <f>M1043+M985</f>
        <v>#VALUE!</v>
      </c>
      <c r="N1080" s="305"/>
      <c r="O1080" s="454"/>
      <c r="P1080" s="383"/>
      <c r="Q1080" s="305" t="e">
        <f>Q1043+Q985</f>
        <v>#DIV/0!</v>
      </c>
      <c r="R1080" s="305"/>
      <c r="S1080" s="454"/>
      <c r="T1080" s="383"/>
      <c r="U1080" s="305" t="e">
        <f>U1043+U985</f>
        <v>#DIV/0!</v>
      </c>
      <c r="V1080" s="285"/>
      <c r="W1080" s="286"/>
      <c r="X1080" s="286"/>
      <c r="Y1080" s="286"/>
      <c r="Z1080" s="285"/>
      <c r="AA1080" s="285"/>
      <c r="AB1080" s="285"/>
      <c r="AC1080" s="285"/>
      <c r="AD1080" s="285"/>
      <c r="AE1080" s="285"/>
      <c r="AF1080" s="285"/>
      <c r="AG1080" s="285"/>
      <c r="AH1080" s="285"/>
      <c r="AI1080" s="285"/>
      <c r="AJ1080" s="285"/>
      <c r="AK1080" s="285"/>
      <c r="AL1080" s="285"/>
      <c r="AM1080" s="285"/>
      <c r="AN1080" s="285"/>
      <c r="AO1080" s="285"/>
      <c r="AP1080" s="285"/>
    </row>
    <row r="1081" spans="1:44" hidden="1">
      <c r="A1081" s="369" t="s">
        <v>179</v>
      </c>
      <c r="B1081" s="337"/>
      <c r="C1081" s="368">
        <v>130740.24242424199</v>
      </c>
      <c r="D1081" s="386"/>
      <c r="E1081" s="383"/>
      <c r="F1081" s="305">
        <v>73198</v>
      </c>
      <c r="G1081" s="386"/>
      <c r="H1081" s="383"/>
      <c r="I1081" s="305">
        <v>74506</v>
      </c>
      <c r="J1081" s="305"/>
      <c r="K1081" s="386"/>
      <c r="L1081" s="383"/>
      <c r="M1081" s="305" t="e">
        <f>M1044+M986</f>
        <v>#VALUE!</v>
      </c>
      <c r="N1081" s="305"/>
      <c r="O1081" s="386"/>
      <c r="P1081" s="383"/>
      <c r="Q1081" s="305" t="e">
        <f>Q1044+Q986</f>
        <v>#DIV/0!</v>
      </c>
      <c r="R1081" s="305"/>
      <c r="S1081" s="386"/>
      <c r="T1081" s="383"/>
      <c r="U1081" s="305" t="e">
        <f>U1044+U986</f>
        <v>#DIV/0!</v>
      </c>
      <c r="V1081" s="285"/>
      <c r="W1081" s="286"/>
      <c r="X1081" s="286"/>
      <c r="Y1081" s="286"/>
      <c r="Z1081" s="285"/>
      <c r="AA1081" s="285"/>
      <c r="AB1081" s="285"/>
      <c r="AC1081" s="285"/>
      <c r="AD1081" s="285"/>
      <c r="AE1081" s="285"/>
      <c r="AF1081" s="285"/>
      <c r="AG1081" s="285"/>
      <c r="AH1081" s="285"/>
      <c r="AI1081" s="285"/>
      <c r="AJ1081" s="285"/>
      <c r="AK1081" s="285"/>
      <c r="AL1081" s="285"/>
      <c r="AM1081" s="285"/>
      <c r="AN1081" s="285"/>
      <c r="AO1081" s="285"/>
      <c r="AP1081" s="285"/>
    </row>
    <row r="1082" spans="1:44" s="120" customFormat="1" hidden="1">
      <c r="A1082" s="119" t="s">
        <v>251</v>
      </c>
      <c r="C1082" s="210">
        <v>216497250</v>
      </c>
      <c r="D1082" s="118"/>
      <c r="E1082" s="122"/>
      <c r="F1082" s="123"/>
      <c r="G1082" s="112"/>
      <c r="H1082" s="122"/>
      <c r="I1082" s="123">
        <v>0</v>
      </c>
      <c r="J1082" s="123"/>
      <c r="K1082" s="112"/>
      <c r="L1082" s="122"/>
      <c r="M1082" s="123" t="e">
        <f>M1045+M987</f>
        <v>#VALUE!</v>
      </c>
      <c r="N1082" s="123"/>
      <c r="O1082" s="112"/>
      <c r="P1082" s="122"/>
      <c r="Q1082" s="123" t="e">
        <f>Q1045+Q987</f>
        <v>#VALUE!</v>
      </c>
      <c r="R1082" s="123"/>
      <c r="S1082" s="112"/>
      <c r="T1082" s="122"/>
      <c r="U1082" s="123">
        <f>U1045+U987</f>
        <v>0</v>
      </c>
      <c r="V1082" s="122"/>
      <c r="W1082" s="311"/>
      <c r="X1082" s="122"/>
      <c r="Y1082" s="122"/>
      <c r="Z1082" s="317"/>
      <c r="AA1082" s="318"/>
      <c r="AF1082" s="122"/>
      <c r="AG1082" s="122"/>
      <c r="AH1082" s="122"/>
      <c r="AI1082" s="122"/>
      <c r="AJ1082" s="122"/>
      <c r="AK1082" s="122"/>
      <c r="AL1082" s="122"/>
      <c r="AM1082" s="122"/>
      <c r="AN1082" s="122"/>
      <c r="AO1082" s="122"/>
      <c r="AP1082" s="122"/>
      <c r="AR1082" s="124"/>
    </row>
    <row r="1083" spans="1:44" hidden="1">
      <c r="A1083" s="337" t="s">
        <v>157</v>
      </c>
      <c r="B1083" s="337"/>
      <c r="C1083" s="335">
        <v>216497250</v>
      </c>
      <c r="D1083" s="375"/>
      <c r="E1083" s="337"/>
      <c r="F1083" s="324">
        <v>15355551</v>
      </c>
      <c r="G1083" s="375"/>
      <c r="H1083" s="337"/>
      <c r="I1083" s="324">
        <v>15717707</v>
      </c>
      <c r="J1083" s="324"/>
      <c r="K1083" s="375"/>
      <c r="L1083" s="337"/>
      <c r="M1083" s="324" t="e">
        <f>M1046+M988</f>
        <v>#DIV/0!</v>
      </c>
      <c r="N1083" s="324"/>
      <c r="O1083" s="375"/>
      <c r="P1083" s="337"/>
      <c r="Q1083" s="324" t="e">
        <f>Q1046+Q988</f>
        <v>#VALUE!</v>
      </c>
      <c r="R1083" s="324"/>
      <c r="S1083" s="375"/>
      <c r="T1083" s="337"/>
      <c r="U1083" s="324" t="e">
        <f>U1046+U988</f>
        <v>#VALUE!</v>
      </c>
      <c r="V1083" s="285"/>
      <c r="W1083" s="286"/>
      <c r="X1083" s="286"/>
      <c r="Y1083" s="286"/>
      <c r="Z1083" s="285"/>
      <c r="AA1083" s="285"/>
      <c r="AB1083" s="285"/>
      <c r="AC1083" s="285"/>
      <c r="AD1083" s="285"/>
      <c r="AE1083" s="285"/>
      <c r="AF1083" s="285"/>
      <c r="AG1083" s="285"/>
      <c r="AH1083" s="285"/>
      <c r="AI1083" s="285"/>
      <c r="AJ1083" s="285"/>
      <c r="AK1083" s="285"/>
      <c r="AL1083" s="285"/>
      <c r="AM1083" s="285"/>
      <c r="AN1083" s="285"/>
      <c r="AO1083" s="285"/>
      <c r="AP1083" s="285"/>
    </row>
    <row r="1084" spans="1:44" hidden="1">
      <c r="A1084" s="337" t="s">
        <v>128</v>
      </c>
      <c r="B1084" s="337"/>
      <c r="C1084" s="390">
        <v>673134.21796614002</v>
      </c>
      <c r="D1084" s="325"/>
      <c r="E1084" s="325"/>
      <c r="F1084" s="450">
        <v>47755.918082085824</v>
      </c>
      <c r="G1084" s="325"/>
      <c r="H1084" s="325"/>
      <c r="I1084" s="450">
        <v>47755.918082085824</v>
      </c>
      <c r="J1084" s="324"/>
      <c r="K1084" s="325"/>
      <c r="L1084" s="325"/>
      <c r="M1084" s="450" t="e">
        <f>$I$1084*V1012/(V1012+$W$1012+$X$1012)</f>
        <v>#DIV/0!</v>
      </c>
      <c r="N1084" s="324"/>
      <c r="O1084" s="325"/>
      <c r="P1084" s="325"/>
      <c r="Q1084" s="450" t="e">
        <f>$I$1084*W1012/(V1012+$W$1012+$X$1012)</f>
        <v>#DIV/0!</v>
      </c>
      <c r="R1084" s="324"/>
      <c r="S1084" s="325"/>
      <c r="T1084" s="325"/>
      <c r="U1084" s="450" t="e">
        <f>$I$1084*X1012/(V1012+$W$1012+$X$1012)</f>
        <v>#DIV/0!</v>
      </c>
      <c r="V1084" s="341"/>
      <c r="W1084" s="141"/>
      <c r="X1084" s="286"/>
      <c r="Y1084" s="286"/>
      <c r="Z1084" s="285"/>
      <c r="AA1084" s="285"/>
      <c r="AB1084" s="285"/>
      <c r="AC1084" s="285"/>
      <c r="AD1084" s="285"/>
      <c r="AE1084" s="285"/>
      <c r="AF1084" s="285"/>
      <c r="AG1084" s="285"/>
      <c r="AH1084" s="285"/>
      <c r="AI1084" s="285"/>
      <c r="AJ1084" s="285"/>
      <c r="AK1084" s="285"/>
      <c r="AL1084" s="285"/>
      <c r="AM1084" s="285"/>
      <c r="AN1084" s="285"/>
      <c r="AO1084" s="285"/>
      <c r="AP1084" s="285"/>
    </row>
    <row r="1085" spans="1:44" ht="16.5" hidden="1" thickBot="1">
      <c r="A1085" s="337" t="s">
        <v>158</v>
      </c>
      <c r="B1085" s="337"/>
      <c r="C1085" s="478">
        <v>217170384.21796614</v>
      </c>
      <c r="D1085" s="399"/>
      <c r="E1085" s="393"/>
      <c r="F1085" s="457">
        <v>15403306.918082086</v>
      </c>
      <c r="G1085" s="399"/>
      <c r="H1085" s="393"/>
      <c r="I1085" s="457">
        <v>15765462.918082086</v>
      </c>
      <c r="J1085" s="324"/>
      <c r="K1085" s="399"/>
      <c r="L1085" s="393"/>
      <c r="M1085" s="457" t="e">
        <f>M1083+M1084</f>
        <v>#DIV/0!</v>
      </c>
      <c r="N1085" s="324"/>
      <c r="O1085" s="399"/>
      <c r="P1085" s="393"/>
      <c r="Q1085" s="457" t="e">
        <f>Q1083+Q1084</f>
        <v>#VALUE!</v>
      </c>
      <c r="R1085" s="324"/>
      <c r="S1085" s="399"/>
      <c r="T1085" s="393"/>
      <c r="U1085" s="457" t="e">
        <f>U1083+U1084</f>
        <v>#VALUE!</v>
      </c>
      <c r="V1085" s="342"/>
      <c r="W1085" s="343"/>
      <c r="X1085" s="286"/>
      <c r="Y1085" s="286"/>
      <c r="Z1085" s="285"/>
      <c r="AA1085" s="285"/>
      <c r="AB1085" s="285"/>
      <c r="AC1085" s="285"/>
      <c r="AD1085" s="285"/>
      <c r="AE1085" s="285"/>
      <c r="AF1085" s="285"/>
      <c r="AG1085" s="285"/>
      <c r="AH1085" s="285"/>
      <c r="AI1085" s="285"/>
      <c r="AJ1085" s="285"/>
      <c r="AK1085" s="285"/>
      <c r="AL1085" s="285"/>
      <c r="AM1085" s="285"/>
      <c r="AN1085" s="285"/>
      <c r="AO1085" s="285"/>
      <c r="AP1085" s="285"/>
    </row>
    <row r="1086" spans="1:44" ht="16.5" hidden="1" thickTop="1">
      <c r="A1086" s="337"/>
      <c r="B1086" s="337"/>
      <c r="C1086" s="345"/>
      <c r="D1086" s="386" t="s">
        <v>10</v>
      </c>
      <c r="E1086" s="337"/>
      <c r="F1086" s="305"/>
      <c r="G1086" s="382" t="s">
        <v>10</v>
      </c>
      <c r="H1086" s="337"/>
      <c r="I1086" s="305" t="s">
        <v>10</v>
      </c>
      <c r="J1086" s="305"/>
      <c r="K1086" s="382" t="s">
        <v>10</v>
      </c>
      <c r="L1086" s="337"/>
      <c r="M1086" s="305" t="s">
        <v>10</v>
      </c>
      <c r="N1086" s="305"/>
      <c r="O1086" s="382" t="s">
        <v>10</v>
      </c>
      <c r="P1086" s="337"/>
      <c r="Q1086" s="305" t="s">
        <v>10</v>
      </c>
      <c r="R1086" s="305"/>
      <c r="S1086" s="382" t="s">
        <v>10</v>
      </c>
      <c r="T1086" s="337"/>
      <c r="U1086" s="305" t="s">
        <v>10</v>
      </c>
      <c r="V1086" s="285"/>
      <c r="W1086" s="286"/>
      <c r="X1086" s="286"/>
      <c r="Y1086" s="286"/>
      <c r="Z1086" s="285"/>
      <c r="AA1086" s="285"/>
      <c r="AB1086" s="285"/>
      <c r="AC1086" s="285"/>
      <c r="AD1086" s="285"/>
      <c r="AE1086" s="285"/>
      <c r="AF1086" s="285"/>
      <c r="AG1086" s="285"/>
      <c r="AH1086" s="285"/>
      <c r="AI1086" s="285"/>
      <c r="AJ1086" s="285"/>
      <c r="AK1086" s="285"/>
      <c r="AL1086" s="285"/>
      <c r="AM1086" s="285"/>
      <c r="AN1086" s="285"/>
      <c r="AO1086" s="285"/>
      <c r="AP1086" s="285"/>
    </row>
    <row r="1087" spans="1:44" hidden="1">
      <c r="A1087" s="344" t="s">
        <v>270</v>
      </c>
      <c r="B1087" s="337"/>
      <c r="C1087" s="337"/>
      <c r="D1087" s="305"/>
      <c r="E1087" s="337"/>
      <c r="F1087" s="337"/>
      <c r="G1087" s="305"/>
      <c r="H1087" s="337"/>
      <c r="I1087" s="337"/>
      <c r="J1087" s="337"/>
      <c r="K1087" s="305"/>
      <c r="L1087" s="337"/>
      <c r="M1087" s="337"/>
      <c r="N1087" s="337"/>
      <c r="O1087" s="305"/>
      <c r="P1087" s="337"/>
      <c r="Q1087" s="337"/>
      <c r="R1087" s="337"/>
      <c r="S1087" s="305"/>
      <c r="T1087" s="337"/>
      <c r="U1087" s="337"/>
      <c r="V1087" s="285"/>
      <c r="W1087" s="286"/>
      <c r="X1087" s="286"/>
      <c r="Y1087" s="286"/>
      <c r="Z1087" s="285"/>
      <c r="AA1087" s="285"/>
      <c r="AB1087" s="285"/>
      <c r="AC1087" s="285"/>
      <c r="AD1087" s="285"/>
      <c r="AE1087" s="285"/>
      <c r="AF1087" s="285"/>
      <c r="AG1087" s="285"/>
      <c r="AH1087" s="285"/>
      <c r="AI1087" s="285"/>
      <c r="AJ1087" s="285"/>
      <c r="AK1087" s="285"/>
      <c r="AL1087" s="285"/>
      <c r="AM1087" s="285"/>
      <c r="AN1087" s="285"/>
      <c r="AO1087" s="285"/>
      <c r="AP1087" s="285"/>
    </row>
    <row r="1088" spans="1:44" hidden="1">
      <c r="A1088" s="369" t="s">
        <v>282</v>
      </c>
      <c r="B1088" s="337"/>
      <c r="C1088" s="337"/>
      <c r="D1088" s="305"/>
      <c r="E1088" s="337"/>
      <c r="F1088" s="337"/>
      <c r="G1088" s="305"/>
      <c r="H1088" s="337"/>
      <c r="I1088" s="337"/>
      <c r="J1088" s="337"/>
      <c r="K1088" s="305"/>
      <c r="L1088" s="337"/>
      <c r="M1088" s="337"/>
      <c r="N1088" s="337"/>
      <c r="O1088" s="305"/>
      <c r="P1088" s="337"/>
      <c r="Q1088" s="337"/>
      <c r="R1088" s="337"/>
      <c r="S1088" s="305"/>
      <c r="T1088" s="337"/>
      <c r="U1088" s="337"/>
      <c r="V1088" s="285"/>
      <c r="W1088" s="286"/>
      <c r="X1088" s="286"/>
      <c r="Y1088" s="286"/>
      <c r="Z1088" s="285"/>
      <c r="AA1088" s="285"/>
      <c r="AB1088" s="285"/>
      <c r="AC1088" s="285"/>
      <c r="AD1088" s="285"/>
      <c r="AE1088" s="285"/>
      <c r="AF1088" s="285"/>
      <c r="AG1088" s="285"/>
      <c r="AH1088" s="285"/>
      <c r="AI1088" s="285"/>
      <c r="AJ1088" s="285"/>
      <c r="AK1088" s="285"/>
      <c r="AL1088" s="285"/>
      <c r="AM1088" s="285"/>
      <c r="AN1088" s="285"/>
      <c r="AO1088" s="285"/>
      <c r="AP1088" s="285"/>
    </row>
    <row r="1089" spans="1:44" hidden="1">
      <c r="A1089" s="369"/>
      <c r="B1089" s="337"/>
      <c r="C1089" s="337"/>
      <c r="D1089" s="305"/>
      <c r="E1089" s="337"/>
      <c r="F1089" s="337"/>
      <c r="G1089" s="305"/>
      <c r="H1089" s="337"/>
      <c r="I1089" s="337"/>
      <c r="J1089" s="337"/>
      <c r="K1089" s="305"/>
      <c r="L1089" s="337"/>
      <c r="M1089" s="337"/>
      <c r="N1089" s="337"/>
      <c r="O1089" s="305"/>
      <c r="P1089" s="337"/>
      <c r="Q1089" s="337"/>
      <c r="R1089" s="337"/>
      <c r="S1089" s="305"/>
      <c r="T1089" s="337"/>
      <c r="U1089" s="337"/>
      <c r="V1089" s="285"/>
      <c r="W1089" s="286"/>
      <c r="X1089" s="286"/>
      <c r="Y1089" s="286"/>
      <c r="Z1089" s="285"/>
      <c r="AA1089" s="285"/>
      <c r="AB1089" s="285"/>
      <c r="AC1089" s="285"/>
      <c r="AD1089" s="285"/>
      <c r="AE1089" s="285"/>
      <c r="AF1089" s="285"/>
      <c r="AG1089" s="285"/>
      <c r="AH1089" s="285"/>
      <c r="AI1089" s="285"/>
      <c r="AJ1089" s="285"/>
      <c r="AK1089" s="285"/>
      <c r="AL1089" s="285"/>
      <c r="AM1089" s="285"/>
      <c r="AN1089" s="285"/>
      <c r="AO1089" s="285"/>
      <c r="AP1089" s="285"/>
    </row>
    <row r="1090" spans="1:44" hidden="1">
      <c r="A1090" s="369" t="s">
        <v>173</v>
      </c>
      <c r="B1090" s="337"/>
      <c r="C1090" s="368"/>
      <c r="D1090" s="305"/>
      <c r="E1090" s="337"/>
      <c r="F1090" s="337"/>
      <c r="G1090" s="305"/>
      <c r="H1090" s="337"/>
      <c r="I1090" s="337" t="s">
        <v>10</v>
      </c>
      <c r="J1090" s="337"/>
      <c r="K1090" s="305"/>
      <c r="L1090" s="337"/>
      <c r="M1090" s="337"/>
      <c r="N1090" s="337"/>
      <c r="O1090" s="305"/>
      <c r="P1090" s="337"/>
      <c r="Q1090" s="337"/>
      <c r="R1090" s="337"/>
      <c r="S1090" s="305"/>
      <c r="T1090" s="337"/>
      <c r="U1090" s="337"/>
      <c r="V1090" s="285"/>
      <c r="W1090" s="286"/>
      <c r="X1090" s="286"/>
      <c r="Y1090" s="286"/>
      <c r="Z1090" s="285"/>
      <c r="AH1090" s="285"/>
      <c r="AI1090" s="285"/>
      <c r="AJ1090" s="285"/>
      <c r="AK1090" s="285"/>
      <c r="AL1090" s="285"/>
      <c r="AM1090" s="285"/>
      <c r="AN1090" s="285"/>
      <c r="AO1090" s="285"/>
      <c r="AP1090" s="285"/>
    </row>
    <row r="1091" spans="1:44" hidden="1">
      <c r="A1091" s="325" t="s">
        <v>283</v>
      </c>
      <c r="B1091" s="337"/>
      <c r="C1091" s="368">
        <v>0</v>
      </c>
      <c r="D1091" s="386" t="s">
        <v>10</v>
      </c>
      <c r="E1091" s="383"/>
      <c r="F1091" s="305">
        <v>0</v>
      </c>
      <c r="G1091" s="386" t="s">
        <v>10</v>
      </c>
      <c r="H1091" s="383"/>
      <c r="I1091" s="305">
        <v>0</v>
      </c>
      <c r="J1091" s="305"/>
      <c r="K1091" s="386" t="s">
        <v>10</v>
      </c>
      <c r="L1091" s="383"/>
      <c r="M1091" s="305">
        <v>0</v>
      </c>
      <c r="N1091" s="305"/>
      <c r="O1091" s="386" t="s">
        <v>10</v>
      </c>
      <c r="P1091" s="383"/>
      <c r="Q1091" s="305">
        <v>0</v>
      </c>
      <c r="R1091" s="305"/>
      <c r="S1091" s="386" t="s">
        <v>10</v>
      </c>
      <c r="T1091" s="383"/>
      <c r="U1091" s="305">
        <v>0</v>
      </c>
      <c r="V1091" s="285"/>
      <c r="W1091" s="286"/>
      <c r="X1091" s="479"/>
      <c r="Y1091" s="479"/>
      <c r="Z1091" s="285"/>
      <c r="AA1091" s="165"/>
      <c r="AB1091" s="461"/>
      <c r="AC1091" s="165"/>
      <c r="AD1091" s="461"/>
      <c r="AE1091" s="165"/>
      <c r="AF1091" s="165"/>
      <c r="AG1091" s="461"/>
      <c r="AH1091" s="285"/>
      <c r="AI1091" s="285"/>
      <c r="AJ1091" s="285"/>
      <c r="AK1091" s="285"/>
      <c r="AL1091" s="285"/>
      <c r="AM1091" s="285"/>
      <c r="AN1091" s="285"/>
      <c r="AO1091" s="285"/>
      <c r="AP1091" s="285"/>
    </row>
    <row r="1092" spans="1:44" hidden="1">
      <c r="A1092" s="325" t="s">
        <v>284</v>
      </c>
      <c r="B1092" s="337"/>
      <c r="C1092" s="368">
        <v>12.033333333333299</v>
      </c>
      <c r="D1092" s="386">
        <v>2679</v>
      </c>
      <c r="E1092" s="404"/>
      <c r="F1092" s="305">
        <v>32237</v>
      </c>
      <c r="G1092" s="386">
        <v>2849</v>
      </c>
      <c r="H1092" s="404"/>
      <c r="I1092" s="305">
        <v>34283</v>
      </c>
      <c r="J1092" s="305"/>
      <c r="K1092" s="386">
        <v>2679</v>
      </c>
      <c r="L1092" s="404"/>
      <c r="M1092" s="305">
        <v>32237</v>
      </c>
      <c r="N1092" s="305"/>
      <c r="O1092" s="386" t="s">
        <v>10</v>
      </c>
      <c r="P1092" s="404"/>
      <c r="Q1092" s="305">
        <v>0</v>
      </c>
      <c r="R1092" s="305"/>
      <c r="S1092" s="386" t="s">
        <v>10</v>
      </c>
      <c r="T1092" s="404"/>
      <c r="U1092" s="305">
        <v>0</v>
      </c>
      <c r="V1092" s="285"/>
      <c r="W1092" s="286"/>
      <c r="X1092" s="330"/>
      <c r="Y1092" s="331"/>
      <c r="Z1092" s="285"/>
      <c r="AA1092" s="165"/>
      <c r="AB1092" s="461"/>
      <c r="AC1092" s="165"/>
      <c r="AD1092" s="461"/>
      <c r="AE1092" s="165"/>
      <c r="AF1092" s="165"/>
      <c r="AG1092" s="461"/>
      <c r="AH1092" s="285"/>
      <c r="AI1092" s="285"/>
      <c r="AJ1092" s="285"/>
      <c r="AK1092" s="285"/>
      <c r="AL1092" s="285"/>
      <c r="AM1092" s="285"/>
      <c r="AN1092" s="285"/>
      <c r="AO1092" s="285"/>
      <c r="AP1092" s="285"/>
    </row>
    <row r="1093" spans="1:44" hidden="1">
      <c r="A1093" s="369" t="s">
        <v>174</v>
      </c>
      <c r="B1093" s="337"/>
      <c r="C1093" s="368">
        <v>12.033333333333299</v>
      </c>
      <c r="D1093" s="386"/>
      <c r="E1093" s="383"/>
      <c r="F1093" s="305" t="s">
        <v>10</v>
      </c>
      <c r="G1093" s="386" t="s">
        <v>10</v>
      </c>
      <c r="H1093" s="383"/>
      <c r="I1093" s="305" t="s">
        <v>10</v>
      </c>
      <c r="J1093" s="305"/>
      <c r="K1093" s="386" t="s">
        <v>10</v>
      </c>
      <c r="L1093" s="383"/>
      <c r="M1093" s="305" t="s">
        <v>10</v>
      </c>
      <c r="N1093" s="305"/>
      <c r="O1093" s="386" t="s">
        <v>10</v>
      </c>
      <c r="P1093" s="383"/>
      <c r="Q1093" s="305" t="s">
        <v>10</v>
      </c>
      <c r="R1093" s="305"/>
      <c r="S1093" s="386" t="s">
        <v>10</v>
      </c>
      <c r="T1093" s="383"/>
      <c r="U1093" s="305" t="s">
        <v>10</v>
      </c>
      <c r="V1093" s="285"/>
      <c r="W1093" s="286"/>
      <c r="X1093" s="467"/>
      <c r="Y1093" s="286"/>
      <c r="Z1093" s="285"/>
      <c r="AA1093" s="165"/>
      <c r="AB1093" s="461"/>
      <c r="AC1093" s="165"/>
      <c r="AD1093" s="461"/>
      <c r="AE1093" s="165"/>
      <c r="AF1093" s="165"/>
      <c r="AG1093" s="461"/>
      <c r="AH1093" s="285"/>
      <c r="AI1093" s="285"/>
      <c r="AJ1093" s="285"/>
      <c r="AK1093" s="285"/>
      <c r="AL1093" s="285"/>
      <c r="AM1093" s="285"/>
      <c r="AN1093" s="285"/>
      <c r="AO1093" s="285"/>
      <c r="AP1093" s="285"/>
    </row>
    <row r="1094" spans="1:44" hidden="1">
      <c r="A1094" s="369" t="s">
        <v>268</v>
      </c>
      <c r="B1094" s="337"/>
      <c r="C1094" s="368">
        <v>0</v>
      </c>
      <c r="D1094" s="386"/>
      <c r="E1094" s="383"/>
      <c r="F1094" s="305">
        <v>0</v>
      </c>
      <c r="G1094" s="386" t="s">
        <v>10</v>
      </c>
      <c r="H1094" s="383"/>
      <c r="I1094" s="305">
        <v>0</v>
      </c>
      <c r="J1094" s="305"/>
      <c r="K1094" s="386" t="s">
        <v>10</v>
      </c>
      <c r="L1094" s="383"/>
      <c r="M1094" s="305">
        <v>0</v>
      </c>
      <c r="N1094" s="305"/>
      <c r="O1094" s="386" t="s">
        <v>10</v>
      </c>
      <c r="P1094" s="383"/>
      <c r="Q1094" s="305">
        <v>0</v>
      </c>
      <c r="R1094" s="305"/>
      <c r="S1094" s="386" t="s">
        <v>10</v>
      </c>
      <c r="T1094" s="383"/>
      <c r="U1094" s="305">
        <v>0</v>
      </c>
      <c r="V1094" s="285"/>
      <c r="W1094" s="286"/>
      <c r="X1094" s="467"/>
      <c r="Y1094" s="286"/>
      <c r="Z1094" s="285"/>
      <c r="AA1094" s="165"/>
      <c r="AB1094" s="461"/>
      <c r="AC1094" s="165"/>
      <c r="AD1094" s="461"/>
      <c r="AE1094" s="165"/>
      <c r="AF1094" s="165"/>
      <c r="AG1094" s="461"/>
      <c r="AH1094" s="285"/>
      <c r="AI1094" s="285"/>
      <c r="AJ1094" s="285"/>
      <c r="AK1094" s="285"/>
      <c r="AL1094" s="285"/>
      <c r="AM1094" s="285"/>
      <c r="AN1094" s="285"/>
      <c r="AO1094" s="285"/>
      <c r="AP1094" s="285"/>
    </row>
    <row r="1095" spans="1:44" hidden="1">
      <c r="A1095" s="325" t="s">
        <v>285</v>
      </c>
      <c r="B1095" s="337"/>
      <c r="C1095" s="368">
        <v>703485</v>
      </c>
      <c r="D1095" s="386">
        <v>0.25</v>
      </c>
      <c r="E1095" s="383"/>
      <c r="F1095" s="305">
        <v>175871</v>
      </c>
      <c r="G1095" s="386">
        <v>0.26</v>
      </c>
      <c r="H1095" s="383"/>
      <c r="I1095" s="305">
        <v>182906</v>
      </c>
      <c r="J1095" s="305"/>
      <c r="K1095" s="386">
        <v>0.25</v>
      </c>
      <c r="L1095" s="383"/>
      <c r="M1095" s="305">
        <v>175871</v>
      </c>
      <c r="N1095" s="305"/>
      <c r="O1095" s="386" t="s">
        <v>10</v>
      </c>
      <c r="P1095" s="383"/>
      <c r="Q1095" s="305">
        <v>0</v>
      </c>
      <c r="R1095" s="305"/>
      <c r="S1095" s="386" t="s">
        <v>10</v>
      </c>
      <c r="T1095" s="383"/>
      <c r="U1095" s="305">
        <v>0</v>
      </c>
      <c r="V1095" s="285"/>
      <c r="W1095" s="286"/>
      <c r="X1095" s="330"/>
      <c r="Y1095" s="331"/>
      <c r="Z1095" s="285"/>
      <c r="AA1095" s="165"/>
      <c r="AB1095" s="461"/>
      <c r="AC1095" s="165"/>
      <c r="AD1095" s="461"/>
      <c r="AE1095" s="165"/>
      <c r="AF1095" s="165"/>
      <c r="AG1095" s="461"/>
      <c r="AH1095" s="285"/>
      <c r="AI1095" s="285"/>
      <c r="AJ1095" s="285"/>
      <c r="AK1095" s="285"/>
      <c r="AL1095" s="285"/>
      <c r="AM1095" s="285"/>
      <c r="AN1095" s="285"/>
      <c r="AO1095" s="285"/>
      <c r="AP1095" s="285"/>
    </row>
    <row r="1096" spans="1:44" hidden="1">
      <c r="A1096" s="325" t="s">
        <v>188</v>
      </c>
      <c r="B1096" s="337"/>
      <c r="C1096" s="368">
        <v>684594</v>
      </c>
      <c r="D1096" s="386">
        <v>7.74</v>
      </c>
      <c r="E1096" s="383"/>
      <c r="F1096" s="305">
        <v>5298758</v>
      </c>
      <c r="G1096" s="386">
        <v>7.92</v>
      </c>
      <c r="H1096" s="383"/>
      <c r="I1096" s="305">
        <v>5421984</v>
      </c>
      <c r="J1096" s="305"/>
      <c r="K1096" s="386" t="e">
        <v>#DIV/0!</v>
      </c>
      <c r="L1096" s="383"/>
      <c r="M1096" s="305" t="e">
        <v>#DIV/0!</v>
      </c>
      <c r="N1096" s="305"/>
      <c r="O1096" s="386" t="e">
        <v>#DIV/0!</v>
      </c>
      <c r="P1096" s="383"/>
      <c r="Q1096" s="305" t="e">
        <v>#DIV/0!</v>
      </c>
      <c r="R1096" s="305"/>
      <c r="S1096" s="386" t="e">
        <v>#DIV/0!</v>
      </c>
      <c r="T1096" s="383"/>
      <c r="U1096" s="305" t="e">
        <v>#DIV/0!</v>
      </c>
      <c r="V1096" s="285"/>
      <c r="W1096" s="286"/>
      <c r="X1096" s="330"/>
      <c r="Y1096" s="331"/>
      <c r="Z1096" s="286"/>
      <c r="AA1096" s="462"/>
      <c r="AB1096" s="461"/>
      <c r="AC1096" s="462"/>
      <c r="AD1096" s="461"/>
      <c r="AE1096" s="462"/>
      <c r="AF1096" s="286"/>
      <c r="AG1096" s="461"/>
      <c r="AH1096" s="285"/>
      <c r="AI1096" s="285"/>
      <c r="AJ1096" s="285"/>
      <c r="AK1096" s="285"/>
      <c r="AL1096" s="285"/>
      <c r="AM1096" s="285"/>
      <c r="AN1096" s="285"/>
      <c r="AO1096" s="285"/>
      <c r="AP1096" s="285"/>
    </row>
    <row r="1097" spans="1:44" hidden="1">
      <c r="A1097" s="369" t="s">
        <v>210</v>
      </c>
      <c r="B1097" s="337"/>
      <c r="C1097" s="336" t="s">
        <v>10</v>
      </c>
      <c r="D1097" s="459"/>
      <c r="E1097" s="383"/>
      <c r="F1097" s="305"/>
      <c r="G1097" s="459" t="s">
        <v>10</v>
      </c>
      <c r="H1097" s="383"/>
      <c r="I1097" s="305"/>
      <c r="J1097" s="305"/>
      <c r="K1097" s="459" t="s">
        <v>10</v>
      </c>
      <c r="L1097" s="383"/>
      <c r="M1097" s="305"/>
      <c r="N1097" s="305"/>
      <c r="O1097" s="459" t="s">
        <v>10</v>
      </c>
      <c r="P1097" s="383"/>
      <c r="Q1097" s="305"/>
      <c r="R1097" s="305"/>
      <c r="S1097" s="459" t="s">
        <v>10</v>
      </c>
      <c r="T1097" s="383"/>
      <c r="U1097" s="305"/>
      <c r="V1097" s="285"/>
      <c r="W1097" s="286"/>
      <c r="X1097" s="467"/>
      <c r="Y1097" s="286"/>
      <c r="Z1097" s="286"/>
      <c r="AA1097" s="285"/>
      <c r="AB1097" s="285"/>
      <c r="AC1097" s="285"/>
      <c r="AD1097" s="285"/>
      <c r="AE1097" s="285"/>
      <c r="AF1097" s="285"/>
      <c r="AG1097" s="285"/>
      <c r="AH1097" s="285"/>
      <c r="AI1097" s="285"/>
      <c r="AJ1097" s="285"/>
      <c r="AK1097" s="285"/>
      <c r="AL1097" s="285"/>
      <c r="AM1097" s="285"/>
      <c r="AN1097" s="285"/>
      <c r="AO1097" s="285"/>
      <c r="AP1097" s="285"/>
    </row>
    <row r="1098" spans="1:44" hidden="1">
      <c r="A1098" s="369" t="s">
        <v>250</v>
      </c>
      <c r="B1098" s="337"/>
      <c r="C1098" s="368">
        <v>458478000</v>
      </c>
      <c r="D1098" s="444">
        <v>4.649</v>
      </c>
      <c r="E1098" s="383" t="s">
        <v>144</v>
      </c>
      <c r="F1098" s="305">
        <v>21314642</v>
      </c>
      <c r="G1098" s="444">
        <v>4.758</v>
      </c>
      <c r="H1098" s="383" t="s">
        <v>144</v>
      </c>
      <c r="I1098" s="305">
        <v>21814383</v>
      </c>
      <c r="J1098" s="305"/>
      <c r="K1098" s="444" t="s">
        <v>10</v>
      </c>
      <c r="L1098" s="383" t="s">
        <v>10</v>
      </c>
      <c r="M1098" s="305">
        <v>0</v>
      </c>
      <c r="N1098" s="305"/>
      <c r="O1098" s="444" t="e">
        <v>#DIV/0!</v>
      </c>
      <c r="P1098" s="383" t="s">
        <v>144</v>
      </c>
      <c r="Q1098" s="305" t="e">
        <v>#DIV/0!</v>
      </c>
      <c r="R1098" s="305"/>
      <c r="S1098" s="444" t="e">
        <v>#DIV/0!</v>
      </c>
      <c r="T1098" s="383" t="s">
        <v>144</v>
      </c>
      <c r="U1098" s="305" t="e">
        <v>#DIV/0!</v>
      </c>
      <c r="V1098" s="285"/>
      <c r="W1098" s="286"/>
      <c r="X1098" s="330"/>
      <c r="Y1098" s="331"/>
      <c r="Z1098" s="286"/>
      <c r="AA1098" s="285"/>
      <c r="AB1098" s="285"/>
      <c r="AC1098" s="285"/>
      <c r="AD1098" s="285"/>
      <c r="AE1098" s="285"/>
      <c r="AF1098" s="285"/>
      <c r="AG1098" s="285"/>
      <c r="AH1098" s="285"/>
      <c r="AI1098" s="285"/>
      <c r="AJ1098" s="285"/>
      <c r="AK1098" s="285"/>
      <c r="AL1098" s="285"/>
      <c r="AM1098" s="285"/>
      <c r="AN1098" s="285"/>
      <c r="AO1098" s="285"/>
      <c r="AP1098" s="285"/>
    </row>
    <row r="1099" spans="1:44" hidden="1">
      <c r="A1099" s="369" t="s">
        <v>179</v>
      </c>
      <c r="B1099" s="337"/>
      <c r="C1099" s="368">
        <v>183540.86666666699</v>
      </c>
      <c r="D1099" s="386">
        <v>0.54</v>
      </c>
      <c r="E1099" s="383"/>
      <c r="F1099" s="305">
        <v>99112</v>
      </c>
      <c r="G1099" s="386">
        <v>0.55000000000000004</v>
      </c>
      <c r="H1099" s="383"/>
      <c r="I1099" s="305">
        <v>100947</v>
      </c>
      <c r="J1099" s="305"/>
      <c r="K1099" s="386" t="s">
        <v>10</v>
      </c>
      <c r="L1099" s="383"/>
      <c r="M1099" s="305">
        <v>0</v>
      </c>
      <c r="N1099" s="305"/>
      <c r="O1099" s="386" t="e">
        <v>#DIV/0!</v>
      </c>
      <c r="P1099" s="383"/>
      <c r="Q1099" s="305" t="e">
        <v>#DIV/0!</v>
      </c>
      <c r="R1099" s="305"/>
      <c r="S1099" s="386" t="e">
        <v>#DIV/0!</v>
      </c>
      <c r="T1099" s="383"/>
      <c r="U1099" s="305" t="e">
        <v>#DIV/0!</v>
      </c>
      <c r="V1099" s="285"/>
      <c r="W1099" s="286"/>
      <c r="X1099" s="330"/>
      <c r="Y1099" s="331"/>
      <c r="Z1099" s="286"/>
      <c r="AA1099" s="285"/>
      <c r="AB1099" s="285"/>
      <c r="AC1099" s="285"/>
      <c r="AD1099" s="285"/>
      <c r="AE1099" s="285"/>
      <c r="AF1099" s="285"/>
      <c r="AG1099" s="285"/>
      <c r="AH1099" s="285"/>
      <c r="AI1099" s="285"/>
      <c r="AJ1099" s="285"/>
      <c r="AK1099" s="285"/>
      <c r="AL1099" s="285"/>
      <c r="AM1099" s="285"/>
      <c r="AN1099" s="285"/>
      <c r="AO1099" s="285"/>
      <c r="AP1099" s="285"/>
    </row>
    <row r="1100" spans="1:44" s="120" customFormat="1" hidden="1">
      <c r="A1100" s="119" t="s">
        <v>251</v>
      </c>
      <c r="C1100" s="121">
        <v>458478000</v>
      </c>
      <c r="D1100" s="118">
        <v>0</v>
      </c>
      <c r="E1100" s="122"/>
      <c r="F1100" s="123"/>
      <c r="G1100" s="314">
        <v>0</v>
      </c>
      <c r="H1100" s="408" t="s">
        <v>144</v>
      </c>
      <c r="I1100" s="408">
        <v>0</v>
      </c>
      <c r="J1100" s="408"/>
      <c r="K1100" s="314" t="s">
        <v>10</v>
      </c>
      <c r="L1100" s="408" t="s">
        <v>10</v>
      </c>
      <c r="M1100" s="305">
        <v>0</v>
      </c>
      <c r="N1100" s="408"/>
      <c r="O1100" s="314" t="s">
        <v>10</v>
      </c>
      <c r="P1100" s="408" t="s">
        <v>10</v>
      </c>
      <c r="Q1100" s="305">
        <v>0</v>
      </c>
      <c r="R1100" s="408"/>
      <c r="S1100" s="314">
        <v>0</v>
      </c>
      <c r="T1100" s="408" t="s">
        <v>144</v>
      </c>
      <c r="U1100" s="305">
        <v>0</v>
      </c>
      <c r="V1100" s="316"/>
      <c r="W1100" s="311"/>
      <c r="X1100" s="122"/>
      <c r="Y1100" s="122"/>
      <c r="Z1100" s="317"/>
      <c r="AA1100" s="318"/>
      <c r="AF1100" s="122"/>
      <c r="AG1100" s="122"/>
      <c r="AH1100" s="122"/>
      <c r="AI1100" s="122"/>
      <c r="AJ1100" s="122"/>
      <c r="AK1100" s="122"/>
      <c r="AL1100" s="122"/>
      <c r="AM1100" s="122"/>
      <c r="AN1100" s="122"/>
      <c r="AO1100" s="122"/>
      <c r="AP1100" s="122"/>
      <c r="AR1100" s="124"/>
    </row>
    <row r="1101" spans="1:44" s="120" customFormat="1" hidden="1">
      <c r="A1101" s="173" t="s">
        <v>252</v>
      </c>
      <c r="B1101" s="174"/>
      <c r="C1101" s="477"/>
      <c r="D1101" s="469">
        <v>4.649</v>
      </c>
      <c r="E1101" s="421" t="s">
        <v>144</v>
      </c>
      <c r="F1101" s="178"/>
      <c r="G1101" s="469">
        <v>4.758</v>
      </c>
      <c r="H1101" s="421" t="s">
        <v>144</v>
      </c>
      <c r="I1101" s="421"/>
      <c r="J1101" s="421"/>
      <c r="K1101" s="469" t="s">
        <v>10</v>
      </c>
      <c r="L1101" s="421" t="s">
        <v>10</v>
      </c>
      <c r="M1101" s="421"/>
      <c r="N1101" s="421"/>
      <c r="O1101" s="469" t="e">
        <f>O1098+O1100</f>
        <v>#DIV/0!</v>
      </c>
      <c r="P1101" s="421" t="s">
        <v>144</v>
      </c>
      <c r="Q1101" s="421"/>
      <c r="R1101" s="421"/>
      <c r="S1101" s="469" t="e">
        <f>S1098+S1100</f>
        <v>#DIV/0!</v>
      </c>
      <c r="T1101" s="421" t="s">
        <v>144</v>
      </c>
      <c r="U1101" s="421"/>
      <c r="V1101" s="316"/>
      <c r="W1101" s="311"/>
      <c r="X1101" s="330"/>
      <c r="Y1101" s="122"/>
      <c r="Z1101" s="317"/>
      <c r="AA1101" s="318"/>
      <c r="AF1101" s="122"/>
      <c r="AG1101" s="122"/>
      <c r="AH1101" s="122"/>
      <c r="AI1101" s="122"/>
      <c r="AJ1101" s="122"/>
      <c r="AK1101" s="122"/>
      <c r="AL1101" s="122"/>
      <c r="AM1101" s="122"/>
      <c r="AN1101" s="122"/>
      <c r="AO1101" s="122"/>
      <c r="AP1101" s="122"/>
      <c r="AR1101" s="124"/>
    </row>
    <row r="1102" spans="1:44" hidden="1">
      <c r="A1102" s="337" t="s">
        <v>157</v>
      </c>
      <c r="B1102" s="337"/>
      <c r="C1102" s="368">
        <v>458478000</v>
      </c>
      <c r="D1102" s="375"/>
      <c r="E1102" s="337"/>
      <c r="F1102" s="305">
        <v>26920620</v>
      </c>
      <c r="G1102" s="375"/>
      <c r="H1102" s="337"/>
      <c r="I1102" s="305">
        <v>27554503</v>
      </c>
      <c r="J1102" s="305"/>
      <c r="K1102" s="375"/>
      <c r="L1102" s="337"/>
      <c r="M1102" s="305" t="e">
        <f>SUM(M1091:M1101)</f>
        <v>#DIV/0!</v>
      </c>
      <c r="N1102" s="305"/>
      <c r="O1102" s="375"/>
      <c r="P1102" s="337"/>
      <c r="Q1102" s="305" t="e">
        <f>SUM(Q1091:Q1101)</f>
        <v>#DIV/0!</v>
      </c>
      <c r="R1102" s="305"/>
      <c r="S1102" s="375"/>
      <c r="T1102" s="337"/>
      <c r="U1102" s="305" t="e">
        <f>SUM(U1091:U1101)</f>
        <v>#DIV/0!</v>
      </c>
      <c r="V1102" s="285"/>
      <c r="W1102" s="286"/>
      <c r="X1102" s="286"/>
      <c r="Y1102" s="286"/>
      <c r="Z1102" s="285"/>
      <c r="AA1102" s="285"/>
      <c r="AB1102" s="285"/>
      <c r="AC1102" s="285"/>
      <c r="AD1102" s="285"/>
      <c r="AE1102" s="285"/>
      <c r="AF1102" s="285"/>
      <c r="AG1102" s="285"/>
      <c r="AH1102" s="285"/>
      <c r="AI1102" s="285"/>
      <c r="AJ1102" s="285"/>
      <c r="AK1102" s="285"/>
      <c r="AL1102" s="285"/>
      <c r="AM1102" s="285"/>
      <c r="AN1102" s="285"/>
      <c r="AO1102" s="285"/>
      <c r="AP1102" s="285"/>
    </row>
    <row r="1103" spans="1:44" hidden="1">
      <c r="A1103" s="337" t="s">
        <v>128</v>
      </c>
      <c r="B1103" s="337"/>
      <c r="C1103" s="368">
        <v>1425501.8481051379</v>
      </c>
      <c r="D1103" s="325"/>
      <c r="E1103" s="325"/>
      <c r="F1103" s="391">
        <v>83632.864840947397</v>
      </c>
      <c r="G1103" s="325"/>
      <c r="H1103" s="325"/>
      <c r="I1103" s="391">
        <v>83632.864840947397</v>
      </c>
      <c r="J1103" s="370"/>
      <c r="K1103" s="325"/>
      <c r="L1103" s="325"/>
      <c r="M1103" s="391" t="e">
        <f>$I$1103*V1106/($V1106+$W$1106+$X$1106)</f>
        <v>#DIV/0!</v>
      </c>
      <c r="N1103" s="324"/>
      <c r="O1103" s="325"/>
      <c r="P1103" s="325"/>
      <c r="Q1103" s="391" t="e">
        <f>$I$1103*W1107/($V$1107+$W$1107+$X$1107)</f>
        <v>#DIV/0!</v>
      </c>
      <c r="R1103" s="324"/>
      <c r="S1103" s="325"/>
      <c r="T1103" s="325"/>
      <c r="U1103" s="391" t="e">
        <f>$I$1103*X1107/($V$1107+$W$1107+$X$1107)</f>
        <v>#DIV/0!</v>
      </c>
      <c r="V1103" s="341"/>
      <c r="W1103" s="141"/>
      <c r="X1103" s="286"/>
      <c r="Y1103" s="286"/>
      <c r="Z1103" s="285"/>
      <c r="AA1103" s="285"/>
      <c r="AB1103" s="285"/>
      <c r="AC1103" s="285"/>
      <c r="AD1103" s="285"/>
      <c r="AE1103" s="285"/>
      <c r="AF1103" s="285"/>
      <c r="AG1103" s="285"/>
      <c r="AH1103" s="285"/>
      <c r="AI1103" s="285"/>
      <c r="AJ1103" s="285"/>
      <c r="AK1103" s="285"/>
      <c r="AL1103" s="285"/>
      <c r="AM1103" s="285"/>
      <c r="AN1103" s="285"/>
      <c r="AO1103" s="285"/>
      <c r="AP1103" s="285"/>
    </row>
    <row r="1104" spans="1:44" ht="16.5" hidden="1" thickBot="1">
      <c r="A1104" s="337" t="s">
        <v>158</v>
      </c>
      <c r="B1104" s="337"/>
      <c r="C1104" s="451">
        <v>459903501.84810513</v>
      </c>
      <c r="D1104" s="399"/>
      <c r="E1104" s="393"/>
      <c r="F1104" s="394">
        <v>27004252.864840947</v>
      </c>
      <c r="G1104" s="399"/>
      <c r="H1104" s="393"/>
      <c r="I1104" s="394">
        <v>27638135.864840947</v>
      </c>
      <c r="J1104" s="394"/>
      <c r="K1104" s="399"/>
      <c r="L1104" s="393"/>
      <c r="M1104" s="394" t="e">
        <f>M1102+M1103</f>
        <v>#DIV/0!</v>
      </c>
      <c r="N1104" s="394"/>
      <c r="O1104" s="399"/>
      <c r="P1104" s="393"/>
      <c r="Q1104" s="394" t="e">
        <f>Q1102+Q1103</f>
        <v>#DIV/0!</v>
      </c>
      <c r="R1104" s="394"/>
      <c r="S1104" s="399"/>
      <c r="T1104" s="393"/>
      <c r="U1104" s="394" t="e">
        <f>U1102+U1103</f>
        <v>#DIV/0!</v>
      </c>
      <c r="V1104" s="285"/>
      <c r="W1104" s="320"/>
      <c r="X1104" s="330"/>
      <c r="Y1104" s="331"/>
      <c r="Z1104" s="352"/>
      <c r="AA1104" s="285"/>
      <c r="AB1104" s="285"/>
      <c r="AC1104" s="285"/>
      <c r="AD1104" s="285"/>
      <c r="AE1104" s="285"/>
      <c r="AF1104" s="285"/>
      <c r="AG1104" s="285"/>
      <c r="AH1104" s="285"/>
      <c r="AI1104" s="285"/>
      <c r="AJ1104" s="285"/>
      <c r="AK1104" s="285"/>
      <c r="AL1104" s="285"/>
      <c r="AM1104" s="285"/>
      <c r="AN1104" s="285"/>
      <c r="AO1104" s="285"/>
      <c r="AP1104" s="285"/>
    </row>
    <row r="1105" spans="1:42" ht="16.5" hidden="1" thickTop="1">
      <c r="A1105" s="337"/>
      <c r="B1105" s="337"/>
      <c r="C1105" s="345"/>
      <c r="D1105" s="386" t="s">
        <v>10</v>
      </c>
      <c r="E1105" s="337"/>
      <c r="F1105" s="305"/>
      <c r="G1105" s="382" t="s">
        <v>10</v>
      </c>
      <c r="H1105" s="337"/>
      <c r="I1105" s="305" t="s">
        <v>10</v>
      </c>
      <c r="J1105" s="305"/>
      <c r="K1105" s="382" t="s">
        <v>10</v>
      </c>
      <c r="L1105" s="337"/>
      <c r="M1105" s="305" t="s">
        <v>10</v>
      </c>
      <c r="N1105" s="305"/>
      <c r="O1105" s="382" t="s">
        <v>10</v>
      </c>
      <c r="P1105" s="337"/>
      <c r="Q1105" s="305" t="s">
        <v>10</v>
      </c>
      <c r="R1105" s="305"/>
      <c r="S1105" s="382" t="s">
        <v>10</v>
      </c>
      <c r="T1105" s="337"/>
      <c r="U1105" s="305" t="s">
        <v>10</v>
      </c>
      <c r="V1105" s="285"/>
      <c r="W1105" s="342"/>
      <c r="X1105" s="286"/>
      <c r="Y1105" s="286"/>
      <c r="Z1105" s="285"/>
      <c r="AA1105" s="285"/>
      <c r="AB1105" s="285"/>
      <c r="AC1105" s="285"/>
      <c r="AD1105" s="285"/>
      <c r="AE1105" s="285"/>
      <c r="AF1105" s="285"/>
      <c r="AG1105" s="285"/>
      <c r="AH1105" s="285"/>
      <c r="AI1105" s="285"/>
      <c r="AJ1105" s="285"/>
      <c r="AK1105" s="285"/>
      <c r="AL1105" s="285"/>
      <c r="AM1105" s="285"/>
      <c r="AN1105" s="285"/>
      <c r="AO1105" s="285"/>
      <c r="AP1105" s="285"/>
    </row>
    <row r="1106" spans="1:42" hidden="1">
      <c r="A1106" s="337"/>
      <c r="B1106" s="337"/>
      <c r="C1106" s="345"/>
      <c r="D1106" s="386"/>
      <c r="E1106" s="337"/>
      <c r="F1106" s="305"/>
      <c r="G1106" s="382"/>
      <c r="H1106" s="337"/>
      <c r="I1106" s="305"/>
      <c r="J1106" s="305"/>
      <c r="K1106" s="382"/>
      <c r="L1106" s="337"/>
      <c r="M1106" s="305"/>
      <c r="N1106" s="305"/>
      <c r="O1106" s="382"/>
      <c r="P1106" s="337"/>
      <c r="Q1106" s="305"/>
      <c r="R1106" s="305"/>
      <c r="S1106" s="382"/>
      <c r="T1106" s="337"/>
      <c r="U1106" s="305"/>
      <c r="V1106" s="476"/>
      <c r="W1106" s="476"/>
      <c r="X1106" s="476"/>
      <c r="Y1106" s="286"/>
      <c r="Z1106" s="285"/>
      <c r="AA1106" s="285"/>
      <c r="AB1106" s="285"/>
      <c r="AC1106" s="285"/>
      <c r="AD1106" s="285"/>
      <c r="AE1106" s="285"/>
      <c r="AF1106" s="285"/>
      <c r="AG1106" s="285"/>
      <c r="AH1106" s="285"/>
      <c r="AI1106" s="285"/>
      <c r="AJ1106" s="285"/>
      <c r="AK1106" s="285"/>
      <c r="AL1106" s="285"/>
      <c r="AM1106" s="285"/>
      <c r="AN1106" s="285"/>
      <c r="AO1106" s="285"/>
      <c r="AP1106" s="285"/>
    </row>
    <row r="1107" spans="1:42" hidden="1">
      <c r="A1107" s="337"/>
      <c r="B1107" s="337"/>
      <c r="C1107" s="345"/>
      <c r="D1107" s="386"/>
      <c r="E1107" s="337"/>
      <c r="F1107" s="305"/>
      <c r="G1107" s="382"/>
      <c r="H1107" s="337"/>
      <c r="I1107" s="305"/>
      <c r="J1107" s="305"/>
      <c r="K1107" s="382"/>
      <c r="L1107" s="337"/>
      <c r="M1107" s="305"/>
      <c r="N1107" s="305"/>
      <c r="O1107" s="382"/>
      <c r="P1107" s="337"/>
      <c r="Q1107" s="305"/>
      <c r="R1107" s="305"/>
      <c r="S1107" s="382"/>
      <c r="T1107" s="337"/>
      <c r="U1107" s="305"/>
      <c r="V1107" s="342"/>
      <c r="W1107" s="342"/>
      <c r="X1107" s="342"/>
      <c r="Y1107" s="286"/>
      <c r="Z1107" s="285"/>
      <c r="AA1107" s="285"/>
      <c r="AB1107" s="285"/>
      <c r="AC1107" s="285"/>
      <c r="AD1107" s="285"/>
      <c r="AE1107" s="285"/>
      <c r="AF1107" s="285"/>
      <c r="AG1107" s="285"/>
      <c r="AH1107" s="285"/>
      <c r="AI1107" s="285"/>
      <c r="AJ1107" s="285"/>
      <c r="AK1107" s="285"/>
      <c r="AL1107" s="285"/>
      <c r="AM1107" s="285"/>
      <c r="AN1107" s="285"/>
      <c r="AO1107" s="285"/>
      <c r="AP1107" s="285"/>
    </row>
    <row r="1108" spans="1:42">
      <c r="A1108" s="344" t="s">
        <v>286</v>
      </c>
      <c r="B1108" s="337"/>
      <c r="C1108" s="337"/>
      <c r="D1108" s="337"/>
      <c r="E1108" s="337"/>
      <c r="F1108" s="305"/>
      <c r="G1108" s="337"/>
      <c r="H1108" s="337"/>
      <c r="I1108" s="337"/>
      <c r="J1108" s="337"/>
      <c r="K1108" s="337"/>
      <c r="L1108" s="337"/>
      <c r="M1108" s="305" t="s">
        <v>10</v>
      </c>
      <c r="N1108" s="337"/>
      <c r="O1108" s="337"/>
      <c r="P1108" s="337"/>
      <c r="Q1108" s="305" t="s">
        <v>10</v>
      </c>
      <c r="R1108" s="337"/>
      <c r="S1108" s="337"/>
      <c r="T1108" s="337"/>
      <c r="U1108" s="305" t="s">
        <v>10</v>
      </c>
      <c r="V1108" s="146" t="s">
        <v>9</v>
      </c>
      <c r="W1108" s="147" t="s">
        <v>167</v>
      </c>
      <c r="X1108" s="147" t="s">
        <v>137</v>
      </c>
      <c r="Y1108" s="285"/>
      <c r="Z1108" s="285"/>
      <c r="AA1108" s="285"/>
      <c r="AB1108" s="285"/>
      <c r="AC1108" s="285"/>
      <c r="AD1108" s="285"/>
      <c r="AE1108" s="285"/>
      <c r="AF1108" s="285"/>
      <c r="AG1108" s="285"/>
      <c r="AH1108" s="285"/>
      <c r="AI1108" s="285"/>
      <c r="AJ1108" s="285"/>
      <c r="AK1108" s="285"/>
      <c r="AL1108" s="285"/>
      <c r="AM1108" s="285"/>
      <c r="AN1108" s="285"/>
      <c r="AO1108" s="285"/>
      <c r="AP1108" s="285"/>
    </row>
    <row r="1109" spans="1:42">
      <c r="A1109" s="337" t="s">
        <v>287</v>
      </c>
      <c r="B1109" s="337"/>
      <c r="C1109" s="337"/>
      <c r="D1109" s="337"/>
      <c r="E1109" s="337"/>
      <c r="F1109" s="305"/>
      <c r="G1109" s="337"/>
      <c r="H1109" s="337"/>
      <c r="I1109" s="337"/>
      <c r="J1109" s="337"/>
      <c r="K1109" s="337"/>
      <c r="L1109" s="337"/>
      <c r="M1109" s="337"/>
      <c r="N1109" s="337"/>
      <c r="O1109" s="337"/>
      <c r="P1109" s="337"/>
      <c r="Q1109" s="337"/>
      <c r="R1109" s="337"/>
      <c r="S1109" s="337"/>
      <c r="T1109" s="337"/>
      <c r="U1109" s="337"/>
      <c r="V1109" s="148" t="s">
        <v>139</v>
      </c>
      <c r="W1109" s="194">
        <v>1875849.4009456544</v>
      </c>
      <c r="X1109" s="150">
        <v>1919683.1036089596</v>
      </c>
      <c r="Y1109" s="134"/>
      <c r="Z1109" s="134"/>
      <c r="AA1109" s="134"/>
      <c r="AB1109" s="134"/>
      <c r="AC1109" s="134"/>
      <c r="AD1109" s="134"/>
      <c r="AE1109" s="134"/>
      <c r="AF1109" s="134"/>
      <c r="AG1109" s="134"/>
      <c r="AH1109" s="134"/>
      <c r="AI1109" s="134"/>
      <c r="AJ1109" s="134"/>
      <c r="AK1109" s="134"/>
      <c r="AL1109" s="285"/>
      <c r="AM1109" s="285"/>
      <c r="AN1109" s="285"/>
      <c r="AO1109" s="285"/>
      <c r="AP1109" s="285"/>
    </row>
    <row r="1110" spans="1:42">
      <c r="A1110" s="337" t="s">
        <v>288</v>
      </c>
      <c r="B1110" s="337"/>
      <c r="C1110" s="337"/>
      <c r="D1110" s="337"/>
      <c r="E1110" s="337"/>
      <c r="F1110" s="305"/>
      <c r="G1110" s="337"/>
      <c r="H1110" s="337"/>
      <c r="I1110" s="337"/>
      <c r="J1110" s="337"/>
      <c r="K1110" s="337"/>
      <c r="L1110" s="337"/>
      <c r="M1110" s="337"/>
      <c r="N1110" s="337"/>
      <c r="O1110" s="337"/>
      <c r="P1110" s="337"/>
      <c r="Q1110" s="337"/>
      <c r="R1110" s="337"/>
      <c r="S1110" s="337"/>
      <c r="T1110" s="337"/>
      <c r="U1110" s="337"/>
      <c r="V1110" s="148" t="s">
        <v>140</v>
      </c>
      <c r="W1110" s="152">
        <v>1877</v>
      </c>
      <c r="X1110" s="150">
        <v>1921</v>
      </c>
      <c r="Y1110" s="134"/>
      <c r="Z1110" s="134"/>
      <c r="AA1110" s="134"/>
      <c r="AB1110" s="134"/>
      <c r="AC1110" s="134"/>
      <c r="AD1110" s="134"/>
      <c r="AE1110" s="134"/>
      <c r="AF1110" s="134"/>
      <c r="AG1110" s="134"/>
      <c r="AH1110" s="134"/>
      <c r="AI1110" s="134"/>
      <c r="AJ1110" s="134"/>
      <c r="AK1110" s="134"/>
      <c r="AL1110" s="285"/>
      <c r="AM1110" s="285"/>
      <c r="AN1110" s="285"/>
      <c r="AO1110" s="285"/>
      <c r="AP1110" s="285"/>
    </row>
    <row r="1111" spans="1:42">
      <c r="A1111" s="337" t="s">
        <v>289</v>
      </c>
      <c r="B1111" s="337"/>
      <c r="C1111" s="337"/>
      <c r="D1111" s="337"/>
      <c r="E1111" s="337"/>
      <c r="F1111" s="305"/>
      <c r="G1111" s="337"/>
      <c r="H1111" s="337"/>
      <c r="I1111" s="337"/>
      <c r="J1111" s="337"/>
      <c r="K1111" s="337"/>
      <c r="L1111" s="337"/>
      <c r="M1111" s="337"/>
      <c r="N1111" s="337"/>
      <c r="O1111" s="337"/>
      <c r="P1111" s="337"/>
      <c r="Q1111" s="337"/>
      <c r="R1111" s="337"/>
      <c r="S1111" s="337"/>
      <c r="T1111" s="337"/>
      <c r="U1111" s="337"/>
      <c r="V1111" s="156" t="s">
        <v>142</v>
      </c>
      <c r="W1111" s="157">
        <v>305227.33658467606</v>
      </c>
      <c r="X1111" s="158">
        <v>305227.33658467606</v>
      </c>
      <c r="Y1111" s="286"/>
      <c r="Z1111" s="340"/>
      <c r="AA1111" s="340"/>
      <c r="AB1111" s="135"/>
      <c r="AC1111" s="135"/>
      <c r="AD1111" s="135"/>
      <c r="AE1111" s="135"/>
      <c r="AF1111" s="136"/>
      <c r="AG1111" s="137"/>
      <c r="AH1111" s="134"/>
      <c r="AI1111" s="134"/>
      <c r="AJ1111" s="134"/>
      <c r="AK1111" s="134"/>
      <c r="AL1111" s="285"/>
      <c r="AM1111" s="285"/>
      <c r="AN1111" s="285"/>
      <c r="AO1111" s="285"/>
      <c r="AP1111" s="285"/>
    </row>
    <row r="1112" spans="1:42">
      <c r="A1112" s="287" t="s">
        <v>121</v>
      </c>
      <c r="C1112" s="304">
        <v>13549.416232977699</v>
      </c>
      <c r="D1112" s="112">
        <v>8.7200000000000006</v>
      </c>
      <c r="F1112" s="305">
        <v>118151</v>
      </c>
      <c r="G1112" s="112">
        <v>8.93</v>
      </c>
      <c r="I1112" s="305">
        <v>120996</v>
      </c>
      <c r="J1112" s="305"/>
      <c r="K1112" s="112" t="e">
        <v>#DIV/0!</v>
      </c>
      <c r="M1112" s="305" t="e">
        <v>#DIV/0!</v>
      </c>
      <c r="N1112" s="305"/>
      <c r="O1112" s="112" t="e">
        <v>#DIV/0!</v>
      </c>
      <c r="Q1112" s="305" t="e">
        <v>#DIV/0!</v>
      </c>
      <c r="R1112" s="305"/>
      <c r="S1112" s="112" t="e">
        <v>#DIV/0!</v>
      </c>
      <c r="U1112" s="305" t="e">
        <v>#DIV/0!</v>
      </c>
      <c r="V1112" s="161" t="s">
        <v>52</v>
      </c>
      <c r="W1112" s="162">
        <v>1568745.0643609783</v>
      </c>
      <c r="X1112" s="162">
        <v>1612534.7670242835</v>
      </c>
      <c r="Y1112" s="136"/>
      <c r="Z1112" s="286"/>
      <c r="AA1112" s="480"/>
      <c r="AB1112" s="480"/>
      <c r="AC1112" s="138"/>
      <c r="AD1112" s="138"/>
      <c r="AE1112" s="138"/>
      <c r="AF1112" s="139"/>
      <c r="AG1112" s="134"/>
      <c r="AH1112" s="136"/>
      <c r="AI1112" s="136"/>
      <c r="AJ1112" s="140"/>
      <c r="AK1112" s="136"/>
      <c r="AL1112" s="285"/>
      <c r="AM1112" s="285"/>
      <c r="AN1112" s="285"/>
      <c r="AO1112" s="285"/>
      <c r="AP1112" s="285"/>
    </row>
    <row r="1113" spans="1:42">
      <c r="A1113" s="287" t="s">
        <v>290</v>
      </c>
      <c r="C1113" s="304">
        <v>19571.021805529799</v>
      </c>
      <c r="D1113" s="112">
        <v>10.47</v>
      </c>
      <c r="F1113" s="305">
        <v>204909</v>
      </c>
      <c r="G1113" s="112">
        <v>10.72</v>
      </c>
      <c r="I1113" s="305">
        <v>209801</v>
      </c>
      <c r="J1113" s="305"/>
      <c r="K1113" s="112" t="e">
        <v>#DIV/0!</v>
      </c>
      <c r="M1113" s="305" t="e">
        <v>#DIV/0!</v>
      </c>
      <c r="N1113" s="305"/>
      <c r="O1113" s="112" t="e">
        <v>#DIV/0!</v>
      </c>
      <c r="Q1113" s="305" t="e">
        <v>#DIV/0!</v>
      </c>
      <c r="R1113" s="305"/>
      <c r="S1113" s="112" t="e">
        <v>#DIV/0!</v>
      </c>
      <c r="U1113" s="305" t="e">
        <v>#DIV/0!</v>
      </c>
      <c r="V1113" s="285"/>
      <c r="W1113" s="286"/>
      <c r="X1113" s="136"/>
      <c r="Y1113" s="136"/>
      <c r="Z1113" s="286"/>
      <c r="AA1113" s="480"/>
      <c r="AB1113" s="480"/>
      <c r="AC1113" s="138"/>
      <c r="AD1113" s="138"/>
      <c r="AE1113" s="138"/>
      <c r="AF1113" s="134"/>
      <c r="AG1113" s="134"/>
      <c r="AH1113" s="136"/>
      <c r="AI1113" s="136"/>
      <c r="AJ1113" s="140"/>
      <c r="AK1113" s="136"/>
      <c r="AL1113" s="285"/>
      <c r="AM1113" s="285"/>
      <c r="AN1113" s="285"/>
      <c r="AO1113" s="285"/>
      <c r="AP1113" s="285"/>
    </row>
    <row r="1114" spans="1:42">
      <c r="A1114" s="287" t="s">
        <v>291</v>
      </c>
      <c r="C1114" s="304">
        <v>0</v>
      </c>
      <c r="D1114" s="112">
        <v>33.24</v>
      </c>
      <c r="F1114" s="305">
        <v>0</v>
      </c>
      <c r="G1114" s="112">
        <v>34.03</v>
      </c>
      <c r="I1114" s="305">
        <v>0</v>
      </c>
      <c r="J1114" s="305"/>
      <c r="K1114" s="112" t="e">
        <v>#DIV/0!</v>
      </c>
      <c r="M1114" s="305" t="e">
        <v>#DIV/0!</v>
      </c>
      <c r="N1114" s="305"/>
      <c r="O1114" s="112" t="e">
        <v>#DIV/0!</v>
      </c>
      <c r="Q1114" s="305" t="e">
        <v>#DIV/0!</v>
      </c>
      <c r="R1114" s="305"/>
      <c r="S1114" s="112" t="e">
        <v>#DIV/0!</v>
      </c>
      <c r="U1114" s="305" t="e">
        <v>#DIV/0!</v>
      </c>
      <c r="V1114" s="285"/>
      <c r="W1114" s="286"/>
      <c r="X1114" s="136"/>
      <c r="Y1114" s="136"/>
      <c r="Z1114" s="286"/>
      <c r="AA1114" s="480"/>
      <c r="AB1114" s="480"/>
      <c r="AC1114" s="138"/>
      <c r="AD1114" s="138"/>
      <c r="AE1114" s="138"/>
      <c r="AF1114" s="134"/>
      <c r="AG1114" s="134"/>
      <c r="AH1114" s="136"/>
      <c r="AI1114" s="136"/>
      <c r="AJ1114" s="140"/>
      <c r="AK1114" s="136"/>
      <c r="AL1114" s="285"/>
      <c r="AM1114" s="285"/>
      <c r="AN1114" s="285"/>
      <c r="AO1114" s="285"/>
      <c r="AP1114" s="285"/>
    </row>
    <row r="1115" spans="1:42">
      <c r="A1115" s="287" t="s">
        <v>292</v>
      </c>
      <c r="C1115" s="304">
        <v>0</v>
      </c>
      <c r="D1115" s="112">
        <v>25.84</v>
      </c>
      <c r="F1115" s="305">
        <v>0</v>
      </c>
      <c r="G1115" s="112">
        <v>26.46</v>
      </c>
      <c r="I1115" s="305">
        <v>0</v>
      </c>
      <c r="J1115" s="305"/>
      <c r="K1115" s="112" t="e">
        <v>#DIV/0!</v>
      </c>
      <c r="M1115" s="305" t="e">
        <v>#DIV/0!</v>
      </c>
      <c r="N1115" s="305"/>
      <c r="O1115" s="112" t="e">
        <v>#DIV/0!</v>
      </c>
      <c r="Q1115" s="305" t="e">
        <v>#DIV/0!</v>
      </c>
      <c r="R1115" s="305"/>
      <c r="S1115" s="112" t="e">
        <v>#DIV/0!</v>
      </c>
      <c r="U1115" s="305" t="e">
        <v>#DIV/0!</v>
      </c>
      <c r="V1115" s="285"/>
      <c r="W1115" s="286"/>
      <c r="X1115" s="136"/>
      <c r="Y1115" s="136"/>
      <c r="Z1115" s="286"/>
      <c r="AA1115" s="480"/>
      <c r="AB1115" s="480"/>
      <c r="AC1115" s="138"/>
      <c r="AD1115" s="138"/>
      <c r="AE1115" s="138"/>
      <c r="AF1115" s="134"/>
      <c r="AG1115" s="134"/>
      <c r="AH1115" s="136"/>
      <c r="AI1115" s="136"/>
      <c r="AJ1115" s="140"/>
      <c r="AK1115" s="136"/>
      <c r="AL1115" s="285"/>
      <c r="AM1115" s="285"/>
      <c r="AN1115" s="285"/>
      <c r="AO1115" s="285"/>
      <c r="AP1115" s="285"/>
    </row>
    <row r="1116" spans="1:42">
      <c r="A1116" s="287" t="s">
        <v>293</v>
      </c>
      <c r="C1116" s="304">
        <v>936.93671211539902</v>
      </c>
      <c r="D1116" s="112">
        <v>13.37</v>
      </c>
      <c r="F1116" s="305">
        <v>12527</v>
      </c>
      <c r="G1116" s="112">
        <v>13.69</v>
      </c>
      <c r="I1116" s="305">
        <v>12827</v>
      </c>
      <c r="J1116" s="305"/>
      <c r="K1116" s="112" t="e">
        <v>#DIV/0!</v>
      </c>
      <c r="M1116" s="305" t="e">
        <v>#DIV/0!</v>
      </c>
      <c r="N1116" s="305"/>
      <c r="O1116" s="112" t="e">
        <v>#DIV/0!</v>
      </c>
      <c r="Q1116" s="305" t="e">
        <v>#DIV/0!</v>
      </c>
      <c r="R1116" s="305"/>
      <c r="S1116" s="112" t="e">
        <v>#DIV/0!</v>
      </c>
      <c r="U1116" s="305" t="e">
        <v>#DIV/0!</v>
      </c>
      <c r="V1116" s="285"/>
      <c r="W1116" s="286"/>
      <c r="X1116" s="136"/>
      <c r="Y1116" s="136"/>
      <c r="Z1116" s="286"/>
      <c r="AA1116" s="480"/>
      <c r="AB1116" s="480"/>
      <c r="AC1116" s="138"/>
      <c r="AD1116" s="138"/>
      <c r="AE1116" s="138"/>
      <c r="AF1116" s="134"/>
      <c r="AG1116" s="134"/>
      <c r="AH1116" s="136"/>
      <c r="AI1116" s="136"/>
      <c r="AJ1116" s="140"/>
      <c r="AK1116" s="136"/>
      <c r="AL1116" s="285"/>
      <c r="AM1116" s="285"/>
      <c r="AN1116" s="285"/>
      <c r="AO1116" s="285"/>
      <c r="AP1116" s="285"/>
    </row>
    <row r="1117" spans="1:42">
      <c r="A1117" s="287" t="s">
        <v>294</v>
      </c>
      <c r="C1117" s="304">
        <v>0</v>
      </c>
      <c r="D1117" s="112">
        <v>34.43</v>
      </c>
      <c r="F1117" s="305">
        <v>0</v>
      </c>
      <c r="G1117" s="112">
        <v>35.25</v>
      </c>
      <c r="I1117" s="305">
        <v>0</v>
      </c>
      <c r="J1117" s="305"/>
      <c r="K1117" s="112" t="e">
        <v>#DIV/0!</v>
      </c>
      <c r="M1117" s="305" t="e">
        <v>#DIV/0!</v>
      </c>
      <c r="N1117" s="305"/>
      <c r="O1117" s="112" t="e">
        <v>#DIV/0!</v>
      </c>
      <c r="Q1117" s="305" t="e">
        <v>#DIV/0!</v>
      </c>
      <c r="R1117" s="305"/>
      <c r="S1117" s="112" t="e">
        <v>#DIV/0!</v>
      </c>
      <c r="U1117" s="305" t="e">
        <v>#DIV/0!</v>
      </c>
      <c r="V1117" s="285"/>
      <c r="W1117" s="286"/>
      <c r="X1117" s="136"/>
      <c r="Y1117" s="136"/>
      <c r="Z1117" s="286"/>
      <c r="AA1117" s="480"/>
      <c r="AB1117" s="480"/>
      <c r="AC1117" s="138"/>
      <c r="AD1117" s="138"/>
      <c r="AE1117" s="138"/>
      <c r="AF1117" s="134"/>
      <c r="AG1117" s="134"/>
      <c r="AH1117" s="136"/>
      <c r="AI1117" s="136"/>
      <c r="AJ1117" s="140"/>
      <c r="AK1117" s="136"/>
      <c r="AL1117" s="285"/>
      <c r="AM1117" s="285"/>
      <c r="AN1117" s="285"/>
      <c r="AO1117" s="285"/>
      <c r="AP1117" s="285"/>
    </row>
    <row r="1118" spans="1:42">
      <c r="A1118" s="287" t="s">
        <v>295</v>
      </c>
      <c r="C1118" s="304">
        <v>0</v>
      </c>
      <c r="D1118" s="112">
        <v>27.07</v>
      </c>
      <c r="F1118" s="305">
        <v>0</v>
      </c>
      <c r="G1118" s="112">
        <v>27.72</v>
      </c>
      <c r="I1118" s="305">
        <v>0</v>
      </c>
      <c r="J1118" s="305"/>
      <c r="K1118" s="112" t="e">
        <v>#DIV/0!</v>
      </c>
      <c r="M1118" s="305" t="e">
        <v>#DIV/0!</v>
      </c>
      <c r="N1118" s="305"/>
      <c r="O1118" s="112" t="e">
        <v>#DIV/0!</v>
      </c>
      <c r="Q1118" s="305" t="e">
        <v>#DIV/0!</v>
      </c>
      <c r="R1118" s="305"/>
      <c r="S1118" s="112" t="e">
        <v>#DIV/0!</v>
      </c>
      <c r="U1118" s="305" t="e">
        <v>#DIV/0!</v>
      </c>
      <c r="V1118" s="285"/>
      <c r="W1118" s="286"/>
      <c r="X1118" s="136"/>
      <c r="Y1118" s="136"/>
      <c r="Z1118" s="286"/>
      <c r="AA1118" s="480"/>
      <c r="AB1118" s="480"/>
      <c r="AC1118" s="138"/>
      <c r="AD1118" s="138"/>
      <c r="AE1118" s="138"/>
      <c r="AF1118" s="134"/>
      <c r="AG1118" s="134"/>
      <c r="AH1118" s="136"/>
      <c r="AI1118" s="136"/>
      <c r="AJ1118" s="140"/>
      <c r="AK1118" s="136"/>
      <c r="AL1118" s="285"/>
      <c r="AM1118" s="285"/>
      <c r="AN1118" s="285"/>
      <c r="AO1118" s="285"/>
      <c r="AP1118" s="285"/>
    </row>
    <row r="1119" spans="1:42">
      <c r="A1119" s="287" t="s">
        <v>122</v>
      </c>
      <c r="C1119" s="304">
        <v>19952.514273228699</v>
      </c>
      <c r="D1119" s="112">
        <v>15.27</v>
      </c>
      <c r="F1119" s="305">
        <v>304675</v>
      </c>
      <c r="G1119" s="112">
        <v>15.63</v>
      </c>
      <c r="I1119" s="305">
        <v>311858</v>
      </c>
      <c r="J1119" s="305"/>
      <c r="K1119" s="112" t="e">
        <v>#DIV/0!</v>
      </c>
      <c r="M1119" s="305" t="e">
        <v>#DIV/0!</v>
      </c>
      <c r="N1119" s="305"/>
      <c r="O1119" s="112" t="e">
        <v>#DIV/0!</v>
      </c>
      <c r="Q1119" s="305" t="e">
        <v>#DIV/0!</v>
      </c>
      <c r="R1119" s="305"/>
      <c r="S1119" s="112" t="e">
        <v>#DIV/0!</v>
      </c>
      <c r="U1119" s="305" t="e">
        <v>#DIV/0!</v>
      </c>
      <c r="V1119" s="285"/>
      <c r="W1119" s="286"/>
      <c r="X1119" s="136"/>
      <c r="Y1119" s="136"/>
      <c r="Z1119" s="286"/>
      <c r="AA1119" s="480"/>
      <c r="AB1119" s="480"/>
      <c r="AC1119" s="138"/>
      <c r="AD1119" s="138"/>
      <c r="AE1119" s="138"/>
      <c r="AF1119" s="134"/>
      <c r="AG1119" s="134"/>
      <c r="AH1119" s="136"/>
      <c r="AI1119" s="136"/>
      <c r="AJ1119" s="140"/>
      <c r="AK1119" s="136"/>
      <c r="AL1119" s="285"/>
      <c r="AM1119" s="285"/>
      <c r="AN1119" s="285"/>
      <c r="AO1119" s="285"/>
      <c r="AP1119" s="285"/>
    </row>
    <row r="1120" spans="1:42">
      <c r="A1120" s="287" t="s">
        <v>296</v>
      </c>
      <c r="C1120" s="304">
        <v>1982.0024720791801</v>
      </c>
      <c r="D1120" s="112">
        <v>19.36</v>
      </c>
      <c r="F1120" s="305">
        <v>38372</v>
      </c>
      <c r="G1120" s="112">
        <v>19.8</v>
      </c>
      <c r="I1120" s="305">
        <v>39244</v>
      </c>
      <c r="J1120" s="305"/>
      <c r="K1120" s="112" t="e">
        <v>#DIV/0!</v>
      </c>
      <c r="M1120" s="305" t="e">
        <v>#DIV/0!</v>
      </c>
      <c r="N1120" s="305"/>
      <c r="O1120" s="112" t="e">
        <v>#DIV/0!</v>
      </c>
      <c r="Q1120" s="305" t="e">
        <v>#DIV/0!</v>
      </c>
      <c r="R1120" s="305"/>
      <c r="S1120" s="112" t="e">
        <v>#DIV/0!</v>
      </c>
      <c r="U1120" s="305" t="e">
        <v>#DIV/0!</v>
      </c>
      <c r="V1120" s="285"/>
      <c r="W1120" s="286"/>
      <c r="X1120" s="136"/>
      <c r="Y1120" s="136"/>
      <c r="Z1120" s="286"/>
      <c r="AA1120" s="480"/>
      <c r="AB1120" s="480"/>
      <c r="AC1120" s="138"/>
      <c r="AD1120" s="138"/>
      <c r="AE1120" s="138"/>
      <c r="AF1120" s="134"/>
      <c r="AG1120" s="134"/>
      <c r="AH1120" s="136"/>
      <c r="AI1120" s="136"/>
      <c r="AJ1120" s="140"/>
      <c r="AK1120" s="136"/>
      <c r="AL1120" s="285"/>
      <c r="AM1120" s="285"/>
      <c r="AN1120" s="285"/>
      <c r="AO1120" s="285"/>
      <c r="AP1120" s="285"/>
    </row>
    <row r="1121" spans="1:44">
      <c r="A1121" s="287" t="s">
        <v>123</v>
      </c>
      <c r="C1121" s="304">
        <v>3479.9991629691299</v>
      </c>
      <c r="D1121" s="112">
        <v>25.56</v>
      </c>
      <c r="F1121" s="305">
        <v>88949</v>
      </c>
      <c r="G1121" s="112">
        <v>26.16</v>
      </c>
      <c r="I1121" s="305">
        <v>91037</v>
      </c>
      <c r="J1121" s="305"/>
      <c r="K1121" s="112" t="e">
        <v>#DIV/0!</v>
      </c>
      <c r="M1121" s="305" t="e">
        <v>#DIV/0!</v>
      </c>
      <c r="N1121" s="305"/>
      <c r="O1121" s="112" t="e">
        <v>#DIV/0!</v>
      </c>
      <c r="Q1121" s="305" t="e">
        <v>#DIV/0!</v>
      </c>
      <c r="R1121" s="305"/>
      <c r="S1121" s="112" t="e">
        <v>#DIV/0!</v>
      </c>
      <c r="U1121" s="305" t="e">
        <v>#DIV/0!</v>
      </c>
      <c r="V1121" s="285"/>
      <c r="W1121" s="286"/>
      <c r="X1121" s="136"/>
      <c r="Y1121" s="136"/>
      <c r="Z1121" s="286"/>
      <c r="AA1121" s="480"/>
      <c r="AB1121" s="480"/>
      <c r="AC1121" s="138"/>
      <c r="AD1121" s="138"/>
      <c r="AE1121" s="138"/>
      <c r="AF1121" s="134"/>
      <c r="AG1121" s="134"/>
      <c r="AH1121" s="136"/>
      <c r="AI1121" s="136"/>
      <c r="AJ1121" s="140"/>
      <c r="AK1121" s="136"/>
      <c r="AL1121" s="285"/>
      <c r="AM1121" s="285"/>
      <c r="AN1121" s="285"/>
      <c r="AO1121" s="285"/>
      <c r="AP1121" s="285"/>
    </row>
    <row r="1122" spans="1:44">
      <c r="A1122" s="360" t="s">
        <v>297</v>
      </c>
      <c r="C1122" s="304"/>
      <c r="D1122" s="112"/>
      <c r="F1122" s="305"/>
      <c r="G1122" s="112"/>
      <c r="I1122" s="305"/>
      <c r="J1122" s="305"/>
      <c r="K1122" s="112"/>
      <c r="M1122" s="305"/>
      <c r="N1122" s="305"/>
      <c r="O1122" s="112"/>
      <c r="Q1122" s="305"/>
      <c r="R1122" s="305"/>
      <c r="S1122" s="112"/>
      <c r="U1122" s="305"/>
      <c r="V1122" s="285"/>
      <c r="W1122" s="286"/>
      <c r="X1122" s="136"/>
      <c r="Y1122" s="136"/>
      <c r="Z1122" s="286"/>
      <c r="AA1122" s="480"/>
      <c r="AB1122" s="480"/>
      <c r="AC1122" s="138"/>
      <c r="AD1122" s="138"/>
      <c r="AE1122" s="138"/>
      <c r="AF1122" s="134"/>
      <c r="AG1122" s="134"/>
      <c r="AH1122" s="136"/>
      <c r="AI1122" s="136"/>
      <c r="AJ1122" s="140"/>
      <c r="AK1122" s="136"/>
      <c r="AL1122" s="285"/>
      <c r="AM1122" s="285"/>
      <c r="AN1122" s="285"/>
      <c r="AO1122" s="285"/>
      <c r="AP1122" s="285"/>
    </row>
    <row r="1123" spans="1:44">
      <c r="A1123" s="360" t="s">
        <v>298</v>
      </c>
      <c r="C1123" s="304">
        <v>26.521225423076601</v>
      </c>
      <c r="D1123" s="112">
        <v>9.64</v>
      </c>
      <c r="F1123" s="305">
        <v>256</v>
      </c>
      <c r="G1123" s="112">
        <v>9.86</v>
      </c>
      <c r="I1123" s="305">
        <v>261</v>
      </c>
      <c r="J1123" s="305"/>
      <c r="K1123" s="112" t="e">
        <v>#DIV/0!</v>
      </c>
      <c r="M1123" s="305" t="e">
        <v>#DIV/0!</v>
      </c>
      <c r="N1123" s="305"/>
      <c r="O1123" s="112" t="e">
        <v>#DIV/0!</v>
      </c>
      <c r="Q1123" s="305" t="e">
        <v>#DIV/0!</v>
      </c>
      <c r="R1123" s="305"/>
      <c r="S1123" s="112" t="e">
        <v>#DIV/0!</v>
      </c>
      <c r="U1123" s="305" t="e">
        <v>#DIV/0!</v>
      </c>
      <c r="V1123" s="285"/>
      <c r="W1123" s="286"/>
      <c r="X1123" s="136"/>
      <c r="Y1123" s="136"/>
      <c r="Z1123" s="286"/>
      <c r="AA1123" s="480"/>
      <c r="AB1123" s="480"/>
      <c r="AC1123" s="138"/>
      <c r="AD1123" s="138"/>
      <c r="AE1123" s="138"/>
      <c r="AF1123" s="134"/>
      <c r="AG1123" s="134"/>
      <c r="AH1123" s="136"/>
      <c r="AI1123" s="136"/>
      <c r="AJ1123" s="140"/>
      <c r="AK1123" s="136"/>
      <c r="AL1123" s="285"/>
      <c r="AM1123" s="285"/>
      <c r="AN1123" s="285"/>
      <c r="AO1123" s="285"/>
      <c r="AP1123" s="285"/>
    </row>
    <row r="1124" spans="1:44">
      <c r="A1124" s="360" t="s">
        <v>299</v>
      </c>
      <c r="C1124" s="304">
        <v>27.733736654054098</v>
      </c>
      <c r="D1124" s="112">
        <v>12.15</v>
      </c>
      <c r="F1124" s="305">
        <v>337</v>
      </c>
      <c r="G1124" s="112">
        <v>12.43</v>
      </c>
      <c r="I1124" s="305">
        <v>345</v>
      </c>
      <c r="J1124" s="305"/>
      <c r="K1124" s="112" t="e">
        <v>#DIV/0!</v>
      </c>
      <c r="M1124" s="305" t="e">
        <v>#DIV/0!</v>
      </c>
      <c r="N1124" s="305"/>
      <c r="O1124" s="112" t="e">
        <v>#DIV/0!</v>
      </c>
      <c r="Q1124" s="305" t="e">
        <v>#DIV/0!</v>
      </c>
      <c r="R1124" s="305"/>
      <c r="S1124" s="112" t="e">
        <v>#DIV/0!</v>
      </c>
      <c r="U1124" s="305" t="e">
        <v>#DIV/0!</v>
      </c>
      <c r="V1124" s="285"/>
      <c r="W1124" s="286"/>
      <c r="X1124" s="136"/>
      <c r="Y1124" s="136"/>
      <c r="Z1124" s="286"/>
      <c r="AA1124" s="480"/>
      <c r="AB1124" s="480"/>
      <c r="AC1124" s="138"/>
      <c r="AD1124" s="138"/>
      <c r="AE1124" s="138"/>
      <c r="AF1124" s="134"/>
      <c r="AG1124" s="134"/>
      <c r="AH1124" s="136"/>
      <c r="AI1124" s="136"/>
      <c r="AJ1124" s="140"/>
      <c r="AK1124" s="136"/>
      <c r="AL1124" s="285"/>
      <c r="AM1124" s="285"/>
      <c r="AN1124" s="285"/>
      <c r="AO1124" s="285"/>
      <c r="AP1124" s="285"/>
    </row>
    <row r="1125" spans="1:44">
      <c r="A1125" s="360" t="s">
        <v>300</v>
      </c>
      <c r="C1125" s="304">
        <v>55.638368302961503</v>
      </c>
      <c r="D1125" s="112">
        <v>20.2</v>
      </c>
      <c r="F1125" s="305">
        <v>1124</v>
      </c>
      <c r="G1125" s="112">
        <v>20.669999999999998</v>
      </c>
      <c r="I1125" s="305">
        <v>1150</v>
      </c>
      <c r="J1125" s="305"/>
      <c r="K1125" s="112" t="e">
        <v>#DIV/0!</v>
      </c>
      <c r="M1125" s="305" t="e">
        <v>#DIV/0!</v>
      </c>
      <c r="N1125" s="305"/>
      <c r="O1125" s="112" t="e">
        <v>#DIV/0!</v>
      </c>
      <c r="Q1125" s="305" t="e">
        <v>#DIV/0!</v>
      </c>
      <c r="R1125" s="305"/>
      <c r="S1125" s="112" t="e">
        <v>#DIV/0!</v>
      </c>
      <c r="U1125" s="305" t="e">
        <v>#DIV/0!</v>
      </c>
      <c r="V1125" s="285"/>
      <c r="W1125" s="286"/>
      <c r="X1125" s="136"/>
      <c r="Y1125" s="136"/>
      <c r="Z1125" s="286"/>
      <c r="AA1125" s="480"/>
      <c r="AB1125" s="480"/>
      <c r="AC1125" s="138"/>
      <c r="AD1125" s="138"/>
      <c r="AE1125" s="138"/>
      <c r="AF1125" s="134"/>
      <c r="AG1125" s="134"/>
      <c r="AH1125" s="136"/>
      <c r="AI1125" s="136"/>
      <c r="AJ1125" s="140"/>
      <c r="AK1125" s="136"/>
      <c r="AL1125" s="285"/>
      <c r="AM1125" s="285"/>
      <c r="AN1125" s="285"/>
      <c r="AO1125" s="285"/>
      <c r="AP1125" s="285"/>
    </row>
    <row r="1126" spans="1:44">
      <c r="A1126" s="360" t="s">
        <v>301</v>
      </c>
      <c r="C1126" s="304">
        <v>33.215584669332003</v>
      </c>
      <c r="D1126" s="112">
        <v>25.49</v>
      </c>
      <c r="F1126" s="305">
        <v>847</v>
      </c>
      <c r="G1126" s="112">
        <v>26.09</v>
      </c>
      <c r="I1126" s="305">
        <v>867</v>
      </c>
      <c r="J1126" s="305"/>
      <c r="K1126" s="112" t="e">
        <v>#DIV/0!</v>
      </c>
      <c r="M1126" s="305" t="e">
        <v>#DIV/0!</v>
      </c>
      <c r="N1126" s="305"/>
      <c r="O1126" s="112" t="e">
        <v>#DIV/0!</v>
      </c>
      <c r="Q1126" s="305" t="e">
        <v>#DIV/0!</v>
      </c>
      <c r="R1126" s="305"/>
      <c r="S1126" s="112" t="e">
        <v>#DIV/0!</v>
      </c>
      <c r="U1126" s="305" t="e">
        <v>#DIV/0!</v>
      </c>
      <c r="V1126" s="285"/>
      <c r="W1126" s="286"/>
      <c r="X1126" s="136"/>
      <c r="Y1126" s="136"/>
      <c r="Z1126" s="286"/>
      <c r="AA1126" s="480"/>
      <c r="AB1126" s="480"/>
      <c r="AC1126" s="138"/>
      <c r="AD1126" s="138"/>
      <c r="AE1126" s="138"/>
      <c r="AF1126" s="134"/>
      <c r="AG1126" s="134"/>
      <c r="AH1126" s="136"/>
      <c r="AI1126" s="136"/>
      <c r="AJ1126" s="140"/>
      <c r="AK1126" s="136"/>
      <c r="AL1126" s="285"/>
      <c r="AM1126" s="285"/>
      <c r="AN1126" s="285"/>
      <c r="AO1126" s="285"/>
      <c r="AP1126" s="285"/>
    </row>
    <row r="1127" spans="1:44">
      <c r="A1127" s="287" t="s">
        <v>302</v>
      </c>
      <c r="C1127" s="304"/>
      <c r="D1127" s="112"/>
      <c r="F1127" s="305"/>
      <c r="G1127" s="112"/>
      <c r="I1127" s="305"/>
      <c r="J1127" s="305"/>
      <c r="K1127" s="112"/>
      <c r="M1127" s="305"/>
      <c r="N1127" s="305"/>
      <c r="O1127" s="112"/>
      <c r="Q1127" s="305"/>
      <c r="R1127" s="305"/>
      <c r="S1127" s="112"/>
      <c r="U1127" s="305"/>
      <c r="V1127" s="285"/>
      <c r="W1127" s="286"/>
      <c r="X1127" s="136"/>
      <c r="Y1127" s="136"/>
      <c r="Z1127" s="286"/>
      <c r="AA1127" s="480"/>
      <c r="AB1127" s="480"/>
      <c r="AC1127" s="138"/>
      <c r="AD1127" s="138"/>
      <c r="AE1127" s="138"/>
      <c r="AF1127" s="134"/>
      <c r="AG1127" s="134"/>
      <c r="AH1127" s="136"/>
      <c r="AI1127" s="136"/>
      <c r="AJ1127" s="140"/>
      <c r="AK1127" s="136"/>
      <c r="AL1127" s="285"/>
      <c r="AM1127" s="285"/>
      <c r="AN1127" s="285"/>
      <c r="AO1127" s="285"/>
      <c r="AP1127" s="285"/>
    </row>
    <row r="1128" spans="1:44">
      <c r="A1128" s="287" t="s">
        <v>303</v>
      </c>
      <c r="C1128" s="304">
        <v>0</v>
      </c>
      <c r="D1128" s="112">
        <v>31.87</v>
      </c>
      <c r="F1128" s="305">
        <v>0</v>
      </c>
      <c r="G1128" s="112">
        <v>32.630000000000003</v>
      </c>
      <c r="I1128" s="305">
        <v>0</v>
      </c>
      <c r="J1128" s="305"/>
      <c r="K1128" s="112" t="e">
        <v>#DIV/0!</v>
      </c>
      <c r="M1128" s="305" t="e">
        <v>#DIV/0!</v>
      </c>
      <c r="N1128" s="305"/>
      <c r="O1128" s="112" t="e">
        <v>#DIV/0!</v>
      </c>
      <c r="Q1128" s="305" t="e">
        <v>#DIV/0!</v>
      </c>
      <c r="R1128" s="305"/>
      <c r="S1128" s="112" t="e">
        <v>#DIV/0!</v>
      </c>
      <c r="U1128" s="305" t="e">
        <v>#DIV/0!</v>
      </c>
      <c r="V1128" s="285"/>
      <c r="W1128" s="286"/>
      <c r="X1128" s="136"/>
      <c r="Y1128" s="136"/>
      <c r="Z1128" s="286"/>
      <c r="AA1128" s="480"/>
      <c r="AB1128" s="480"/>
      <c r="AC1128" s="138"/>
      <c r="AD1128" s="138"/>
      <c r="AE1128" s="138"/>
      <c r="AF1128" s="134"/>
      <c r="AG1128" s="134"/>
      <c r="AH1128" s="136"/>
      <c r="AI1128" s="136"/>
      <c r="AJ1128" s="140"/>
      <c r="AK1128" s="136"/>
      <c r="AL1128" s="285"/>
      <c r="AM1128" s="285"/>
      <c r="AN1128" s="285"/>
      <c r="AO1128" s="285"/>
      <c r="AP1128" s="285"/>
    </row>
    <row r="1129" spans="1:44">
      <c r="A1129" s="287" t="s">
        <v>304</v>
      </c>
      <c r="C1129" s="304">
        <v>0</v>
      </c>
      <c r="D1129" s="112">
        <v>26.58</v>
      </c>
      <c r="F1129" s="305">
        <v>0</v>
      </c>
      <c r="G1129" s="112">
        <v>27.22</v>
      </c>
      <c r="I1129" s="305">
        <v>0</v>
      </c>
      <c r="J1129" s="305"/>
      <c r="K1129" s="112" t="e">
        <v>#DIV/0!</v>
      </c>
      <c r="M1129" s="305" t="e">
        <v>#DIV/0!</v>
      </c>
      <c r="N1129" s="305"/>
      <c r="O1129" s="112" t="e">
        <v>#DIV/0!</v>
      </c>
      <c r="Q1129" s="305" t="e">
        <v>#DIV/0!</v>
      </c>
      <c r="R1129" s="305"/>
      <c r="S1129" s="112" t="e">
        <v>#DIV/0!</v>
      </c>
      <c r="U1129" s="305" t="e">
        <v>#DIV/0!</v>
      </c>
      <c r="V1129" s="285"/>
      <c r="W1129" s="286"/>
      <c r="X1129" s="136"/>
      <c r="Y1129" s="136"/>
      <c r="Z1129" s="286"/>
      <c r="AA1129" s="480"/>
      <c r="AB1129" s="480"/>
      <c r="AC1129" s="138"/>
      <c r="AD1129" s="138"/>
      <c r="AE1129" s="138"/>
      <c r="AF1129" s="134"/>
      <c r="AG1129" s="134"/>
      <c r="AH1129" s="136"/>
      <c r="AI1129" s="136"/>
      <c r="AJ1129" s="140"/>
      <c r="AK1129" s="136"/>
      <c r="AL1129" s="285"/>
      <c r="AM1129" s="285"/>
      <c r="AN1129" s="285"/>
      <c r="AO1129" s="285"/>
      <c r="AP1129" s="285"/>
    </row>
    <row r="1130" spans="1:44">
      <c r="A1130" s="287" t="s">
        <v>305</v>
      </c>
      <c r="C1130" s="304">
        <v>0</v>
      </c>
      <c r="D1130" s="112">
        <v>24.5</v>
      </c>
      <c r="F1130" s="305">
        <v>0</v>
      </c>
      <c r="G1130" s="112">
        <v>25.09</v>
      </c>
      <c r="I1130" s="305">
        <v>0</v>
      </c>
      <c r="J1130" s="305"/>
      <c r="K1130" s="112" t="e">
        <v>#DIV/0!</v>
      </c>
      <c r="M1130" s="305" t="e">
        <v>#DIV/0!</v>
      </c>
      <c r="N1130" s="305"/>
      <c r="O1130" s="112" t="e">
        <v>#DIV/0!</v>
      </c>
      <c r="Q1130" s="305" t="e">
        <v>#DIV/0!</v>
      </c>
      <c r="R1130" s="305"/>
      <c r="S1130" s="112" t="e">
        <v>#DIV/0!</v>
      </c>
      <c r="U1130" s="305" t="e">
        <v>#DIV/0!</v>
      </c>
      <c r="V1130" s="285"/>
      <c r="W1130" s="286"/>
      <c r="X1130" s="136"/>
      <c r="Y1130" s="136"/>
      <c r="Z1130" s="286"/>
      <c r="AA1130" s="480"/>
      <c r="AB1130" s="480"/>
      <c r="AC1130" s="138"/>
      <c r="AD1130" s="138"/>
      <c r="AE1130" s="138"/>
      <c r="AF1130" s="134"/>
      <c r="AG1130" s="134"/>
      <c r="AH1130" s="136"/>
      <c r="AI1130" s="136"/>
      <c r="AJ1130" s="140"/>
      <c r="AK1130" s="136"/>
      <c r="AL1130" s="285"/>
      <c r="AM1130" s="285"/>
      <c r="AN1130" s="285"/>
      <c r="AO1130" s="285"/>
      <c r="AP1130" s="285"/>
    </row>
    <row r="1131" spans="1:44">
      <c r="A1131" s="287" t="s">
        <v>306</v>
      </c>
      <c r="C1131" s="304">
        <v>0</v>
      </c>
      <c r="D1131" s="112">
        <v>35.81</v>
      </c>
      <c r="F1131" s="305">
        <v>0</v>
      </c>
      <c r="G1131" s="112">
        <v>36.67</v>
      </c>
      <c r="I1131" s="305">
        <v>0</v>
      </c>
      <c r="J1131" s="305"/>
      <c r="K1131" s="112" t="e">
        <v>#DIV/0!</v>
      </c>
      <c r="M1131" s="305" t="e">
        <v>#DIV/0!</v>
      </c>
      <c r="N1131" s="305"/>
      <c r="O1131" s="112" t="e">
        <v>#DIV/0!</v>
      </c>
      <c r="Q1131" s="305" t="e">
        <v>#DIV/0!</v>
      </c>
      <c r="R1131" s="305"/>
      <c r="S1131" s="112" t="e">
        <v>#DIV/0!</v>
      </c>
      <c r="U1131" s="305" t="e">
        <v>#DIV/0!</v>
      </c>
      <c r="V1131" s="285"/>
      <c r="W1131" s="286"/>
      <c r="X1131" s="136"/>
      <c r="Y1131" s="136"/>
      <c r="Z1131" s="286"/>
      <c r="AA1131" s="480"/>
      <c r="AB1131" s="480"/>
      <c r="AC1131" s="138"/>
      <c r="AD1131" s="138"/>
      <c r="AE1131" s="138"/>
      <c r="AF1131" s="134"/>
      <c r="AG1131" s="134"/>
      <c r="AH1131" s="136"/>
      <c r="AI1131" s="136"/>
      <c r="AJ1131" s="140"/>
      <c r="AK1131" s="136"/>
      <c r="AL1131" s="285"/>
      <c r="AM1131" s="285"/>
      <c r="AN1131" s="285"/>
      <c r="AO1131" s="285"/>
      <c r="AP1131" s="285"/>
    </row>
    <row r="1132" spans="1:44">
      <c r="A1132" s="287" t="s">
        <v>307</v>
      </c>
      <c r="C1132" s="304">
        <v>0</v>
      </c>
      <c r="D1132" s="112">
        <v>28.83</v>
      </c>
      <c r="F1132" s="305">
        <v>0</v>
      </c>
      <c r="G1132" s="112">
        <v>29.52</v>
      </c>
      <c r="I1132" s="305">
        <v>0</v>
      </c>
      <c r="J1132" s="305"/>
      <c r="K1132" s="112" t="e">
        <v>#DIV/0!</v>
      </c>
      <c r="M1132" s="305" t="e">
        <v>#DIV/0!</v>
      </c>
      <c r="N1132" s="305"/>
      <c r="O1132" s="112" t="e">
        <v>#DIV/0!</v>
      </c>
      <c r="Q1132" s="305" t="e">
        <v>#DIV/0!</v>
      </c>
      <c r="R1132" s="305"/>
      <c r="S1132" s="112" t="e">
        <v>#DIV/0!</v>
      </c>
      <c r="U1132" s="305" t="e">
        <v>#DIV/0!</v>
      </c>
      <c r="V1132" s="285"/>
      <c r="W1132" s="286"/>
      <c r="X1132" s="136"/>
      <c r="Y1132" s="136"/>
      <c r="Z1132" s="286"/>
      <c r="AA1132" s="480"/>
      <c r="AB1132" s="480"/>
      <c r="AC1132" s="138"/>
      <c r="AD1132" s="138"/>
      <c r="AE1132" s="138"/>
      <c r="AF1132" s="134"/>
      <c r="AG1132" s="134"/>
      <c r="AH1132" s="136"/>
      <c r="AI1132" s="136"/>
      <c r="AJ1132" s="140"/>
      <c r="AK1132" s="136"/>
      <c r="AL1132" s="285"/>
      <c r="AM1132" s="285"/>
      <c r="AN1132" s="285"/>
      <c r="AO1132" s="285"/>
      <c r="AP1132" s="285"/>
    </row>
    <row r="1133" spans="1:44">
      <c r="A1133" s="287" t="s">
        <v>308</v>
      </c>
      <c r="C1133" s="304">
        <v>0</v>
      </c>
      <c r="D1133" s="112">
        <v>28.33</v>
      </c>
      <c r="F1133" s="305">
        <v>0</v>
      </c>
      <c r="G1133" s="112">
        <v>29.01</v>
      </c>
      <c r="I1133" s="305">
        <v>0</v>
      </c>
      <c r="J1133" s="305"/>
      <c r="K1133" s="112" t="e">
        <v>#DIV/0!</v>
      </c>
      <c r="M1133" s="305" t="e">
        <v>#DIV/0!</v>
      </c>
      <c r="N1133" s="305"/>
      <c r="O1133" s="112" t="e">
        <v>#DIV/0!</v>
      </c>
      <c r="Q1133" s="305" t="e">
        <v>#DIV/0!</v>
      </c>
      <c r="R1133" s="305"/>
      <c r="S1133" s="112" t="e">
        <v>#DIV/0!</v>
      </c>
      <c r="U1133" s="305" t="e">
        <v>#DIV/0!</v>
      </c>
      <c r="V1133" s="285"/>
      <c r="W1133" s="286"/>
      <c r="X1133" s="136"/>
      <c r="Y1133" s="136"/>
      <c r="Z1133" s="286"/>
      <c r="AA1133" s="480"/>
      <c r="AB1133" s="480"/>
      <c r="AC1133" s="138"/>
      <c r="AD1133" s="138"/>
      <c r="AE1133" s="138"/>
      <c r="AF1133" s="134"/>
      <c r="AG1133" s="134"/>
      <c r="AH1133" s="136"/>
      <c r="AI1133" s="136"/>
      <c r="AJ1133" s="140"/>
      <c r="AK1133" s="136"/>
      <c r="AL1133" s="285"/>
      <c r="AM1133" s="285"/>
      <c r="AN1133" s="285"/>
      <c r="AO1133" s="285"/>
      <c r="AP1133" s="285"/>
    </row>
    <row r="1134" spans="1:44">
      <c r="A1134" s="287" t="s">
        <v>309</v>
      </c>
      <c r="C1134" s="304">
        <v>0</v>
      </c>
      <c r="D1134" s="112">
        <v>30.85</v>
      </c>
      <c r="F1134" s="305">
        <v>0</v>
      </c>
      <c r="G1134" s="112">
        <v>31.59</v>
      </c>
      <c r="I1134" s="305">
        <v>0</v>
      </c>
      <c r="J1134" s="305"/>
      <c r="K1134" s="112" t="e">
        <v>#DIV/0!</v>
      </c>
      <c r="M1134" s="305" t="e">
        <v>#DIV/0!</v>
      </c>
      <c r="N1134" s="305"/>
      <c r="O1134" s="112" t="e">
        <v>#DIV/0!</v>
      </c>
      <c r="Q1134" s="305" t="e">
        <v>#DIV/0!</v>
      </c>
      <c r="R1134" s="305"/>
      <c r="S1134" s="112" t="e">
        <v>#DIV/0!</v>
      </c>
      <c r="U1134" s="305" t="e">
        <v>#DIV/0!</v>
      </c>
      <c r="V1134" s="285"/>
      <c r="W1134" s="286"/>
      <c r="X1134" s="136"/>
      <c r="Y1134" s="136"/>
      <c r="Z1134" s="286"/>
      <c r="AA1134" s="480"/>
      <c r="AB1134" s="480"/>
      <c r="AC1134" s="138"/>
      <c r="AD1134" s="138"/>
      <c r="AE1134" s="138"/>
      <c r="AF1134" s="134"/>
      <c r="AG1134" s="134"/>
      <c r="AH1134" s="136"/>
      <c r="AI1134" s="136"/>
      <c r="AJ1134" s="140"/>
      <c r="AK1134" s="136"/>
      <c r="AL1134" s="285"/>
      <c r="AM1134" s="285"/>
      <c r="AN1134" s="285"/>
      <c r="AO1134" s="285"/>
      <c r="AP1134" s="285"/>
    </row>
    <row r="1135" spans="1:44">
      <c r="A1135" s="287" t="s">
        <v>126</v>
      </c>
      <c r="C1135" s="304">
        <v>2124</v>
      </c>
      <c r="D1135" s="112"/>
      <c r="F1135" s="305"/>
      <c r="G1135" s="112"/>
      <c r="I1135" s="305"/>
      <c r="J1135" s="305"/>
      <c r="K1135" s="112"/>
      <c r="M1135" s="305"/>
      <c r="N1135" s="305"/>
      <c r="O1135" s="112"/>
      <c r="Q1135" s="305"/>
      <c r="R1135" s="305"/>
      <c r="S1135" s="112"/>
      <c r="U1135" s="305"/>
      <c r="V1135" s="285"/>
      <c r="W1135" s="286"/>
      <c r="X1135" s="136"/>
      <c r="Y1135" s="136"/>
      <c r="Z1135" s="286"/>
      <c r="AA1135" s="480"/>
      <c r="AB1135" s="480"/>
      <c r="AC1135" s="138"/>
      <c r="AD1135" s="138"/>
      <c r="AE1135" s="138"/>
      <c r="AF1135" s="134"/>
      <c r="AG1135" s="134"/>
      <c r="AH1135" s="136"/>
      <c r="AI1135" s="136"/>
      <c r="AJ1135" s="136"/>
      <c r="AK1135" s="136"/>
      <c r="AL1135" s="285"/>
      <c r="AM1135" s="285"/>
      <c r="AN1135" s="285"/>
      <c r="AO1135" s="285"/>
      <c r="AP1135" s="285"/>
    </row>
    <row r="1136" spans="1:44" s="120" customFormat="1" hidden="1">
      <c r="A1136" s="119" t="s">
        <v>310</v>
      </c>
      <c r="C1136" s="121">
        <v>3883379.6674147383</v>
      </c>
      <c r="D1136" s="118">
        <v>0</v>
      </c>
      <c r="E1136" s="122"/>
      <c r="F1136" s="123"/>
      <c r="G1136" s="314">
        <v>0</v>
      </c>
      <c r="H1136" s="408" t="s">
        <v>144</v>
      </c>
      <c r="I1136" s="408">
        <v>0</v>
      </c>
      <c r="J1136" s="408"/>
      <c r="K1136" s="314" t="s">
        <v>10</v>
      </c>
      <c r="L1136" s="315" t="s">
        <v>10</v>
      </c>
      <c r="M1136" s="305">
        <v>0</v>
      </c>
      <c r="N1136" s="123"/>
      <c r="O1136" s="314" t="s">
        <v>10</v>
      </c>
      <c r="P1136" s="315" t="s">
        <v>10</v>
      </c>
      <c r="Q1136" s="305">
        <v>0</v>
      </c>
      <c r="R1136" s="123"/>
      <c r="S1136" s="314">
        <v>0</v>
      </c>
      <c r="T1136" s="315" t="s">
        <v>144</v>
      </c>
      <c r="U1136" s="305">
        <v>0</v>
      </c>
      <c r="V1136" s="316"/>
      <c r="W1136" s="311"/>
      <c r="X1136" s="122"/>
      <c r="Y1136" s="122"/>
      <c r="Z1136" s="317"/>
      <c r="AA1136" s="318"/>
      <c r="AF1136" s="122"/>
      <c r="AG1136" s="122"/>
      <c r="AH1136" s="122"/>
      <c r="AI1136" s="122"/>
      <c r="AJ1136" s="122"/>
      <c r="AK1136" s="122"/>
      <c r="AL1136" s="122"/>
      <c r="AM1136" s="122"/>
      <c r="AN1136" s="122"/>
      <c r="AO1136" s="122"/>
      <c r="AP1136" s="122"/>
      <c r="AR1136" s="124"/>
    </row>
    <row r="1137" spans="1:44">
      <c r="A1137" s="287" t="s">
        <v>157</v>
      </c>
      <c r="C1137" s="304">
        <v>3883379.6674147383</v>
      </c>
      <c r="D1137" s="118"/>
      <c r="E1137" s="285"/>
      <c r="F1137" s="322">
        <v>770147</v>
      </c>
      <c r="G1137" s="118"/>
      <c r="H1137" s="285"/>
      <c r="I1137" s="322">
        <v>788386</v>
      </c>
      <c r="J1137" s="322"/>
      <c r="K1137" s="118"/>
      <c r="L1137" s="285"/>
      <c r="M1137" s="322" t="e">
        <f>SUM(M1112:M1136)</f>
        <v>#DIV/0!</v>
      </c>
      <c r="N1137" s="322"/>
      <c r="O1137" s="118"/>
      <c r="P1137" s="285"/>
      <c r="Q1137" s="322" t="e">
        <f>SUM(Q1112:Q1136)</f>
        <v>#DIV/0!</v>
      </c>
      <c r="R1137" s="322"/>
      <c r="S1137" s="118"/>
      <c r="T1137" s="285"/>
      <c r="U1137" s="322" t="e">
        <f>SUM(U1112:U1136)</f>
        <v>#DIV/0!</v>
      </c>
      <c r="V1137" s="285"/>
      <c r="W1137" s="286"/>
      <c r="X1137" s="136"/>
      <c r="Y1137" s="136"/>
      <c r="Z1137" s="481"/>
      <c r="AA1137" s="285"/>
      <c r="AB1137" s="285"/>
      <c r="AC1137" s="141"/>
      <c r="AD1137" s="141"/>
      <c r="AE1137" s="141"/>
      <c r="AF1137" s="134"/>
      <c r="AG1137" s="134"/>
      <c r="AH1137" s="142"/>
      <c r="AI1137" s="134"/>
      <c r="AJ1137" s="134"/>
      <c r="AK1137" s="134"/>
      <c r="AL1137" s="285"/>
      <c r="AM1137" s="285"/>
      <c r="AN1137" s="285"/>
      <c r="AO1137" s="285"/>
      <c r="AP1137" s="285"/>
    </row>
    <row r="1138" spans="1:44">
      <c r="A1138" s="287" t="s">
        <v>128</v>
      </c>
      <c r="C1138" s="304">
        <v>49178.118055078899</v>
      </c>
      <c r="D1138" s="118"/>
      <c r="E1138" s="285"/>
      <c r="F1138" s="322">
        <v>11953.205380162623</v>
      </c>
      <c r="G1138" s="118"/>
      <c r="H1138" s="285"/>
      <c r="I1138" s="322">
        <v>11953.205380162623</v>
      </c>
      <c r="J1138" s="322"/>
      <c r="K1138" s="118"/>
      <c r="L1138" s="285"/>
      <c r="M1138" s="322" t="e">
        <f>$I$1138*V1143/($V$1143+$W$1143+$X$1143)</f>
        <v>#DIV/0!</v>
      </c>
      <c r="N1138" s="324"/>
      <c r="O1138" s="325"/>
      <c r="P1138" s="325"/>
      <c r="Q1138" s="322" t="e">
        <f>$I$1138*W1143/($V$1143+$W$1143+$X$1143)</f>
        <v>#DIV/0!</v>
      </c>
      <c r="R1138" s="324"/>
      <c r="S1138" s="325"/>
      <c r="T1138" s="325"/>
      <c r="U1138" s="322" t="e">
        <f>$I$1138*X1143/($V$1143+$W$1143+$X$1143)</f>
        <v>#DIV/0!</v>
      </c>
      <c r="V1138" s="341"/>
      <c r="W1138" s="286"/>
      <c r="X1138" s="141"/>
      <c r="Y1138" s="141"/>
      <c r="Z1138" s="480"/>
      <c r="AA1138" s="285"/>
      <c r="AB1138" s="285"/>
      <c r="AC1138" s="285"/>
      <c r="AD1138" s="285"/>
      <c r="AE1138" s="285"/>
      <c r="AF1138" s="136"/>
      <c r="AG1138" s="134"/>
      <c r="AH1138" s="285"/>
      <c r="AI1138" s="285"/>
      <c r="AJ1138" s="285"/>
      <c r="AK1138" s="285"/>
      <c r="AL1138" s="285"/>
      <c r="AM1138" s="285"/>
      <c r="AN1138" s="285"/>
      <c r="AO1138" s="285"/>
      <c r="AP1138" s="285"/>
    </row>
    <row r="1139" spans="1:44" ht="16.5" thickBot="1">
      <c r="A1139" s="287" t="s">
        <v>11</v>
      </c>
      <c r="C1139" s="327">
        <v>3932557.785469817</v>
      </c>
      <c r="D1139" s="328"/>
      <c r="E1139" s="328"/>
      <c r="F1139" s="329">
        <v>782100.20538016257</v>
      </c>
      <c r="G1139" s="328"/>
      <c r="H1139" s="328"/>
      <c r="I1139" s="329">
        <v>800339.20538016257</v>
      </c>
      <c r="J1139" s="328"/>
      <c r="K1139" s="328"/>
      <c r="L1139" s="329"/>
      <c r="M1139" s="329" t="e">
        <f>M1137+M1138</f>
        <v>#DIV/0!</v>
      </c>
      <c r="N1139" s="328"/>
      <c r="O1139" s="328"/>
      <c r="P1139" s="329"/>
      <c r="Q1139" s="329" t="e">
        <f>Q1137+Q1138</f>
        <v>#DIV/0!</v>
      </c>
      <c r="R1139" s="328"/>
      <c r="S1139" s="328"/>
      <c r="T1139" s="329"/>
      <c r="U1139" s="329" t="e">
        <f>U1137+U1138</f>
        <v>#DIV/0!</v>
      </c>
      <c r="V1139" s="134"/>
      <c r="W1139" s="320"/>
      <c r="X1139" s="332"/>
      <c r="Y1139" s="331"/>
      <c r="Z1139" s="285"/>
      <c r="AF1139" s="134"/>
      <c r="AG1139" s="134"/>
      <c r="AH1139" s="285"/>
      <c r="AI1139" s="285"/>
      <c r="AJ1139" s="285"/>
      <c r="AK1139" s="285"/>
      <c r="AL1139" s="285"/>
      <c r="AM1139" s="285"/>
      <c r="AN1139" s="285"/>
      <c r="AO1139" s="285"/>
      <c r="AP1139" s="285"/>
    </row>
    <row r="1140" spans="1:44" ht="16.5" thickTop="1">
      <c r="A1140" s="334" t="s">
        <v>129</v>
      </c>
      <c r="C1140" s="335"/>
      <c r="D1140" s="324"/>
      <c r="E1140" s="324"/>
      <c r="F1140" s="324"/>
      <c r="G1140" s="324"/>
      <c r="H1140" s="324"/>
      <c r="I1140" s="324"/>
      <c r="J1140" s="324"/>
      <c r="K1140" s="324"/>
      <c r="L1140" s="324"/>
      <c r="M1140" s="324"/>
      <c r="N1140" s="324"/>
      <c r="O1140" s="324"/>
      <c r="P1140" s="324"/>
      <c r="Q1140" s="324"/>
      <c r="R1140" s="324"/>
      <c r="S1140" s="324"/>
      <c r="T1140" s="324"/>
      <c r="U1140" s="324"/>
      <c r="V1140" s="134"/>
      <c r="W1140" s="482"/>
      <c r="X1140" s="332"/>
      <c r="Y1140" s="331"/>
      <c r="Z1140" s="285"/>
      <c r="AF1140" s="134"/>
      <c r="AG1140" s="134"/>
      <c r="AH1140" s="285"/>
      <c r="AI1140" s="285"/>
      <c r="AJ1140" s="285"/>
      <c r="AK1140" s="285"/>
      <c r="AL1140" s="285"/>
      <c r="AM1140" s="285"/>
      <c r="AN1140" s="285"/>
      <c r="AO1140" s="285"/>
      <c r="AP1140" s="285"/>
    </row>
    <row r="1141" spans="1:44">
      <c r="C1141" s="335"/>
      <c r="D1141" s="324"/>
      <c r="E1141" s="324"/>
      <c r="F1141" s="324"/>
      <c r="G1141" s="324"/>
      <c r="H1141" s="324"/>
      <c r="I1141" s="324"/>
      <c r="J1141" s="324"/>
      <c r="K1141" s="324"/>
      <c r="L1141" s="324"/>
      <c r="M1141" s="324"/>
      <c r="N1141" s="324"/>
      <c r="O1141" s="324"/>
      <c r="P1141" s="324"/>
      <c r="Q1141" s="324"/>
      <c r="R1141" s="324"/>
      <c r="S1141" s="324"/>
      <c r="T1141" s="324"/>
      <c r="U1141" s="324" t="s">
        <v>10</v>
      </c>
      <c r="V1141" s="134"/>
      <c r="W1141" s="342"/>
      <c r="X1141" s="330"/>
      <c r="Y1141" s="331"/>
      <c r="Z1141" s="285"/>
      <c r="AF1141" s="134"/>
      <c r="AG1141" s="134"/>
      <c r="AH1141" s="285"/>
      <c r="AI1141" s="285"/>
      <c r="AJ1141" s="285"/>
      <c r="AK1141" s="285"/>
      <c r="AL1141" s="285"/>
      <c r="AM1141" s="285"/>
      <c r="AN1141" s="285"/>
      <c r="AO1141" s="285"/>
      <c r="AP1141" s="285"/>
    </row>
    <row r="1142" spans="1:44">
      <c r="C1142" s="335"/>
      <c r="D1142" s="324"/>
      <c r="E1142" s="324"/>
      <c r="F1142" s="324"/>
      <c r="G1142" s="324"/>
      <c r="H1142" s="324"/>
      <c r="I1142" s="324"/>
      <c r="J1142" s="324"/>
      <c r="K1142" s="324"/>
      <c r="L1142" s="324"/>
      <c r="M1142" s="324"/>
      <c r="N1142" s="324"/>
      <c r="O1142" s="324"/>
      <c r="P1142" s="324"/>
      <c r="Q1142" s="324"/>
      <c r="R1142" s="324"/>
      <c r="S1142" s="324"/>
      <c r="T1142" s="324"/>
      <c r="U1142" s="324" t="s">
        <v>10</v>
      </c>
      <c r="V1142" s="338"/>
      <c r="W1142" s="338"/>
      <c r="X1142" s="338"/>
      <c r="Y1142" s="331"/>
      <c r="Z1142" s="285"/>
      <c r="AF1142" s="134"/>
      <c r="AG1142" s="134"/>
      <c r="AH1142" s="285"/>
      <c r="AI1142" s="285"/>
      <c r="AJ1142" s="285"/>
      <c r="AK1142" s="285"/>
      <c r="AL1142" s="285"/>
      <c r="AM1142" s="285"/>
      <c r="AN1142" s="285"/>
      <c r="AO1142" s="285"/>
      <c r="AP1142" s="285"/>
    </row>
    <row r="1143" spans="1:44" hidden="1">
      <c r="C1143" s="335"/>
      <c r="D1143" s="324"/>
      <c r="E1143" s="324"/>
      <c r="F1143" s="324"/>
      <c r="G1143" s="324"/>
      <c r="H1143" s="324"/>
      <c r="I1143" s="324"/>
      <c r="J1143" s="324"/>
      <c r="K1143" s="324"/>
      <c r="L1143" s="324"/>
      <c r="M1143" s="324"/>
      <c r="N1143" s="324"/>
      <c r="O1143" s="324"/>
      <c r="P1143" s="324"/>
      <c r="Q1143" s="324"/>
      <c r="R1143" s="324"/>
      <c r="S1143" s="324"/>
      <c r="T1143" s="324"/>
      <c r="U1143" s="324"/>
      <c r="V1143" s="319"/>
      <c r="W1143" s="319"/>
      <c r="X1143" s="319"/>
      <c r="Y1143" s="331"/>
      <c r="Z1143" s="285"/>
      <c r="AF1143" s="134"/>
      <c r="AG1143" s="134"/>
      <c r="AH1143" s="285"/>
      <c r="AI1143" s="285"/>
      <c r="AJ1143" s="285"/>
      <c r="AK1143" s="285"/>
      <c r="AL1143" s="285"/>
      <c r="AM1143" s="285"/>
      <c r="AN1143" s="285"/>
      <c r="AO1143" s="285"/>
      <c r="AP1143" s="285"/>
    </row>
    <row r="1144" spans="1:44" hidden="1">
      <c r="A1144" s="337"/>
      <c r="B1144" s="337"/>
      <c r="C1144" s="345"/>
      <c r="D1144" s="345" t="s">
        <v>10</v>
      </c>
      <c r="E1144" s="345"/>
      <c r="F1144" s="305"/>
      <c r="G1144" s="345" t="s">
        <v>10</v>
      </c>
      <c r="H1144" s="345"/>
      <c r="I1144" s="305" t="s">
        <v>10</v>
      </c>
      <c r="J1144" s="305"/>
      <c r="K1144" s="345" t="s">
        <v>10</v>
      </c>
      <c r="L1144" s="345"/>
      <c r="M1144" s="305" t="s">
        <v>10</v>
      </c>
      <c r="N1144" s="305"/>
      <c r="O1144" s="345" t="s">
        <v>10</v>
      </c>
      <c r="P1144" s="345"/>
      <c r="Q1144" s="305" t="s">
        <v>10</v>
      </c>
      <c r="R1144" s="305"/>
      <c r="S1144" s="345" t="s">
        <v>10</v>
      </c>
      <c r="T1144" s="345"/>
      <c r="U1144" s="305" t="s">
        <v>10</v>
      </c>
      <c r="V1144" s="285"/>
      <c r="W1144" s="285"/>
      <c r="X1144" s="285"/>
      <c r="Y1144" s="332"/>
      <c r="Z1144" s="285"/>
      <c r="AA1144" s="483"/>
      <c r="AB1144" s="483"/>
      <c r="AC1144" s="483"/>
      <c r="AD1144" s="483"/>
      <c r="AE1144" s="483"/>
      <c r="AF1144" s="134"/>
      <c r="AG1144" s="134"/>
      <c r="AH1144" s="285"/>
      <c r="AI1144" s="285"/>
      <c r="AJ1144" s="285"/>
      <c r="AK1144" s="285"/>
      <c r="AL1144" s="285"/>
      <c r="AM1144" s="285"/>
      <c r="AN1144" s="285"/>
      <c r="AO1144" s="285"/>
      <c r="AP1144" s="285"/>
    </row>
    <row r="1145" spans="1:44">
      <c r="A1145" s="344" t="s">
        <v>311</v>
      </c>
      <c r="B1145" s="337"/>
      <c r="C1145" s="337"/>
      <c r="D1145" s="337"/>
      <c r="E1145" s="337"/>
      <c r="F1145" s="337"/>
      <c r="G1145" s="337"/>
      <c r="H1145" s="337"/>
      <c r="I1145" s="337"/>
      <c r="J1145" s="337"/>
      <c r="K1145" s="337"/>
      <c r="L1145" s="337"/>
      <c r="M1145" s="337"/>
      <c r="N1145" s="337"/>
      <c r="O1145" s="337"/>
      <c r="P1145" s="337"/>
      <c r="Q1145" s="337"/>
      <c r="R1145" s="337"/>
      <c r="S1145" s="337"/>
      <c r="T1145" s="337"/>
      <c r="U1145" s="337"/>
      <c r="V1145" s="134"/>
      <c r="W1145" s="141"/>
      <c r="X1145" s="134"/>
      <c r="Y1145" s="134"/>
      <c r="Z1145" s="285"/>
      <c r="AA1145" s="285"/>
      <c r="AB1145" s="285"/>
      <c r="AC1145" s="285"/>
      <c r="AD1145" s="285"/>
      <c r="AE1145" s="285"/>
      <c r="AF1145" s="285"/>
      <c r="AG1145" s="134"/>
      <c r="AH1145" s="134"/>
      <c r="AI1145" s="134"/>
      <c r="AJ1145" s="134"/>
      <c r="AK1145" s="134"/>
      <c r="AL1145" s="285"/>
      <c r="AM1145" s="285"/>
      <c r="AN1145" s="285"/>
      <c r="AO1145" s="285"/>
      <c r="AP1145" s="285"/>
    </row>
    <row r="1146" spans="1:44">
      <c r="A1146" s="337" t="s">
        <v>312</v>
      </c>
      <c r="B1146" s="337"/>
      <c r="C1146" s="337"/>
      <c r="D1146" s="337"/>
      <c r="E1146" s="337"/>
      <c r="F1146" s="337"/>
      <c r="G1146" s="337"/>
      <c r="H1146" s="337"/>
      <c r="I1146" s="337"/>
      <c r="J1146" s="337"/>
      <c r="K1146" s="337"/>
      <c r="L1146" s="337"/>
      <c r="M1146" s="337"/>
      <c r="N1146" s="337"/>
      <c r="O1146" s="337"/>
      <c r="P1146" s="337"/>
      <c r="Q1146" s="337"/>
      <c r="R1146" s="337"/>
      <c r="S1146" s="337"/>
      <c r="T1146" s="337"/>
      <c r="U1146" s="337"/>
      <c r="V1146" s="285"/>
      <c r="W1146" s="286"/>
      <c r="X1146" s="286"/>
      <c r="Y1146" s="286"/>
      <c r="Z1146" s="285"/>
      <c r="AA1146" s="285"/>
      <c r="AB1146" s="285"/>
      <c r="AC1146" s="285"/>
      <c r="AD1146" s="285"/>
      <c r="AE1146" s="285"/>
      <c r="AF1146" s="285"/>
      <c r="AG1146" s="134"/>
      <c r="AH1146" s="134"/>
      <c r="AI1146" s="134"/>
      <c r="AJ1146" s="134"/>
      <c r="AK1146" s="134"/>
      <c r="AL1146" s="285"/>
      <c r="AM1146" s="285"/>
      <c r="AN1146" s="285"/>
      <c r="AO1146" s="285"/>
      <c r="AP1146" s="285"/>
    </row>
    <row r="1147" spans="1:44">
      <c r="A1147" s="337"/>
      <c r="B1147" s="337"/>
      <c r="C1147" s="337"/>
      <c r="D1147" s="337"/>
      <c r="E1147" s="337"/>
      <c r="F1147" s="337"/>
      <c r="G1147" s="337"/>
      <c r="H1147" s="337"/>
      <c r="I1147" s="337"/>
      <c r="J1147" s="337"/>
      <c r="K1147" s="337"/>
      <c r="L1147" s="337"/>
      <c r="M1147" s="337"/>
      <c r="N1147" s="337"/>
      <c r="O1147" s="337"/>
      <c r="P1147" s="337"/>
      <c r="Q1147" s="337"/>
      <c r="R1147" s="337"/>
      <c r="S1147" s="337"/>
      <c r="T1147" s="337"/>
      <c r="U1147" s="337"/>
      <c r="V1147" s="285"/>
      <c r="W1147" s="286"/>
      <c r="X1147" s="286"/>
      <c r="Y1147" s="286"/>
      <c r="Z1147" s="285"/>
      <c r="AA1147" s="285"/>
      <c r="AB1147" s="285"/>
      <c r="AC1147" s="285"/>
      <c r="AD1147" s="285"/>
      <c r="AE1147" s="285"/>
      <c r="AF1147" s="285"/>
      <c r="AG1147" s="134"/>
      <c r="AH1147" s="134"/>
      <c r="AI1147" s="134"/>
      <c r="AJ1147" s="134"/>
      <c r="AK1147" s="134"/>
      <c r="AL1147" s="285"/>
      <c r="AM1147" s="285"/>
      <c r="AN1147" s="285"/>
      <c r="AO1147" s="285"/>
      <c r="AP1147" s="285"/>
    </row>
    <row r="1148" spans="1:44">
      <c r="A1148" s="337" t="s">
        <v>313</v>
      </c>
      <c r="B1148" s="337"/>
      <c r="C1148" s="345"/>
      <c r="D1148" s="348"/>
      <c r="E1148" s="337"/>
      <c r="F1148" s="305">
        <v>19085.726609179299</v>
      </c>
      <c r="G1148" s="348"/>
      <c r="H1148" s="337"/>
      <c r="I1148" s="305">
        <v>19085.726609179299</v>
      </c>
      <c r="J1148" s="305"/>
      <c r="K1148" s="348"/>
      <c r="L1148" s="337"/>
      <c r="M1148" s="305">
        <f>I1148</f>
        <v>19085.726609179299</v>
      </c>
      <c r="N1148" s="305"/>
      <c r="O1148" s="348"/>
      <c r="P1148" s="337"/>
      <c r="Q1148" s="305" t="s">
        <v>10</v>
      </c>
      <c r="R1148" s="305"/>
      <c r="S1148" s="348"/>
      <c r="T1148" s="337"/>
      <c r="U1148" s="305" t="str">
        <f>Q1148</f>
        <v xml:space="preserve"> </v>
      </c>
      <c r="V1148" s="285"/>
      <c r="W1148" s="286"/>
      <c r="X1148" s="286"/>
      <c r="Y1148" s="286"/>
      <c r="Z1148" s="285"/>
      <c r="AA1148" s="285"/>
      <c r="AB1148" s="285"/>
      <c r="AC1148" s="285"/>
      <c r="AD1148" s="285"/>
      <c r="AE1148" s="285"/>
      <c r="AF1148" s="285"/>
      <c r="AG1148" s="285"/>
      <c r="AH1148" s="285"/>
      <c r="AI1148" s="285"/>
      <c r="AJ1148" s="285"/>
      <c r="AK1148" s="285"/>
      <c r="AL1148" s="285"/>
      <c r="AM1148" s="285"/>
      <c r="AN1148" s="285"/>
      <c r="AO1148" s="285"/>
      <c r="AP1148" s="285"/>
    </row>
    <row r="1149" spans="1:44">
      <c r="A1149" s="337" t="s">
        <v>314</v>
      </c>
      <c r="B1149" s="337"/>
      <c r="C1149" s="304">
        <v>209541.66875847799</v>
      </c>
      <c r="D1149" s="444">
        <v>8.3360000000000003</v>
      </c>
      <c r="E1149" s="337" t="s">
        <v>144</v>
      </c>
      <c r="F1149" s="484">
        <v>17467</v>
      </c>
      <c r="G1149" s="444">
        <v>8.7520000000000007</v>
      </c>
      <c r="H1149" s="337" t="s">
        <v>144</v>
      </c>
      <c r="I1149" s="305">
        <v>18339</v>
      </c>
      <c r="J1149" s="305"/>
      <c r="K1149" s="444" t="e">
        <v>#DIV/0!</v>
      </c>
      <c r="L1149" s="337" t="s">
        <v>144</v>
      </c>
      <c r="M1149" s="305" t="e">
        <v>#DIV/0!</v>
      </c>
      <c r="N1149" s="305"/>
      <c r="O1149" s="444" t="e">
        <v>#DIV/0!</v>
      </c>
      <c r="P1149" s="337" t="s">
        <v>144</v>
      </c>
      <c r="Q1149" s="305" t="e">
        <v>#DIV/0!</v>
      </c>
      <c r="R1149" s="305"/>
      <c r="S1149" s="444" t="e">
        <v>#DIV/0!</v>
      </c>
      <c r="T1149" s="337" t="s">
        <v>144</v>
      </c>
      <c r="U1149" s="305" t="e">
        <v>#DIV/0!</v>
      </c>
      <c r="V1149" s="285"/>
      <c r="W1149" s="286"/>
      <c r="X1149" s="286"/>
      <c r="Y1149" s="286"/>
      <c r="Z1149" s="285"/>
      <c r="AA1149" s="285"/>
      <c r="AB1149" s="285"/>
      <c r="AC1149" s="285"/>
      <c r="AD1149" s="285"/>
      <c r="AE1149" s="285"/>
      <c r="AF1149" s="285"/>
      <c r="AG1149" s="285"/>
      <c r="AH1149" s="285"/>
      <c r="AI1149" s="285"/>
      <c r="AJ1149" s="285"/>
      <c r="AK1149" s="285"/>
      <c r="AL1149" s="285"/>
      <c r="AM1149" s="285"/>
      <c r="AN1149" s="285"/>
      <c r="AO1149" s="285"/>
      <c r="AP1149" s="285"/>
    </row>
    <row r="1150" spans="1:44">
      <c r="A1150" s="337" t="s">
        <v>315</v>
      </c>
      <c r="B1150" s="337"/>
      <c r="C1150" s="304">
        <v>0</v>
      </c>
      <c r="D1150" s="444">
        <v>9.3279999999999994</v>
      </c>
      <c r="E1150" s="337" t="s">
        <v>144</v>
      </c>
      <c r="F1150" s="484">
        <v>0</v>
      </c>
      <c r="G1150" s="444">
        <v>9.7940000000000005</v>
      </c>
      <c r="H1150" s="337" t="s">
        <v>144</v>
      </c>
      <c r="I1150" s="305">
        <v>0</v>
      </c>
      <c r="J1150" s="305"/>
      <c r="K1150" s="444" t="e">
        <v>#DIV/0!</v>
      </c>
      <c r="L1150" s="337" t="s">
        <v>144</v>
      </c>
      <c r="M1150" s="305" t="e">
        <v>#DIV/0!</v>
      </c>
      <c r="N1150" s="305"/>
      <c r="O1150" s="444" t="e">
        <v>#DIV/0!</v>
      </c>
      <c r="P1150" s="337" t="s">
        <v>144</v>
      </c>
      <c r="Q1150" s="305" t="e">
        <v>#DIV/0!</v>
      </c>
      <c r="R1150" s="305"/>
      <c r="S1150" s="444" t="e">
        <v>#DIV/0!</v>
      </c>
      <c r="T1150" s="337" t="s">
        <v>144</v>
      </c>
      <c r="U1150" s="305" t="e">
        <v>#DIV/0!</v>
      </c>
      <c r="V1150" s="285"/>
      <c r="W1150" s="286"/>
      <c r="X1150" s="285"/>
      <c r="Y1150" s="285"/>
      <c r="Z1150" s="285"/>
      <c r="AA1150" s="285"/>
      <c r="AB1150" s="285"/>
      <c r="AC1150" s="285"/>
      <c r="AD1150" s="285"/>
      <c r="AE1150" s="285"/>
      <c r="AF1150" s="285"/>
      <c r="AG1150" s="285"/>
      <c r="AH1150" s="285"/>
      <c r="AI1150" s="285"/>
      <c r="AJ1150" s="285"/>
      <c r="AK1150" s="285"/>
      <c r="AL1150" s="285"/>
      <c r="AM1150" s="285"/>
      <c r="AN1150" s="285"/>
      <c r="AO1150" s="285"/>
      <c r="AP1150" s="285"/>
    </row>
    <row r="1151" spans="1:44">
      <c r="A1151" s="337" t="s">
        <v>126</v>
      </c>
      <c r="B1151" s="337"/>
      <c r="C1151" s="304">
        <v>14</v>
      </c>
      <c r="D1151" s="485"/>
      <c r="E1151" s="337"/>
      <c r="F1151" s="305"/>
      <c r="G1151" s="485"/>
      <c r="H1151" s="337"/>
      <c r="I1151" s="305"/>
      <c r="J1151" s="305"/>
      <c r="K1151" s="485"/>
      <c r="L1151" s="337"/>
      <c r="M1151" s="305"/>
      <c r="N1151" s="305"/>
      <c r="O1151" s="485"/>
      <c r="P1151" s="337"/>
      <c r="Q1151" s="305"/>
      <c r="R1151" s="305"/>
      <c r="S1151" s="485"/>
      <c r="T1151" s="337"/>
      <c r="U1151" s="305"/>
      <c r="V1151" s="285"/>
      <c r="W1151" s="286"/>
      <c r="X1151" s="286"/>
      <c r="Y1151" s="286"/>
      <c r="Z1151" s="285"/>
      <c r="AA1151" s="285"/>
      <c r="AB1151" s="285"/>
      <c r="AC1151" s="285"/>
      <c r="AD1151" s="285"/>
      <c r="AE1151" s="285"/>
      <c r="AF1151" s="285"/>
      <c r="AG1151" s="285"/>
      <c r="AH1151" s="285"/>
      <c r="AI1151" s="285"/>
      <c r="AJ1151" s="285"/>
      <c r="AK1151" s="285"/>
      <c r="AL1151" s="285"/>
      <c r="AM1151" s="285"/>
      <c r="AN1151" s="285"/>
      <c r="AO1151" s="285"/>
      <c r="AP1151" s="285"/>
    </row>
    <row r="1152" spans="1:44" s="120" customFormat="1" hidden="1">
      <c r="A1152" s="119" t="s">
        <v>251</v>
      </c>
      <c r="C1152" s="121">
        <v>209541.66875847799</v>
      </c>
      <c r="D1152" s="118">
        <v>0</v>
      </c>
      <c r="E1152" s="122"/>
      <c r="F1152" s="123"/>
      <c r="G1152" s="314">
        <v>0</v>
      </c>
      <c r="H1152" s="408" t="s">
        <v>144</v>
      </c>
      <c r="I1152" s="408">
        <v>0</v>
      </c>
      <c r="J1152" s="408"/>
      <c r="K1152" s="314" t="s">
        <v>10</v>
      </c>
      <c r="L1152" s="315" t="s">
        <v>10</v>
      </c>
      <c r="M1152" s="305">
        <v>0</v>
      </c>
      <c r="N1152" s="123"/>
      <c r="O1152" s="314" t="s">
        <v>10</v>
      </c>
      <c r="P1152" s="315" t="s">
        <v>10</v>
      </c>
      <c r="Q1152" s="305">
        <v>0</v>
      </c>
      <c r="R1152" s="123"/>
      <c r="S1152" s="314">
        <v>0</v>
      </c>
      <c r="T1152" s="315" t="s">
        <v>144</v>
      </c>
      <c r="U1152" s="305">
        <v>0</v>
      </c>
      <c r="V1152" s="316"/>
      <c r="W1152" s="311"/>
      <c r="X1152" s="122"/>
      <c r="Y1152" s="122"/>
      <c r="Z1152" s="317"/>
      <c r="AA1152" s="318"/>
      <c r="AF1152" s="122"/>
      <c r="AG1152" s="122"/>
      <c r="AH1152" s="122"/>
      <c r="AI1152" s="122"/>
      <c r="AJ1152" s="122"/>
      <c r="AK1152" s="122"/>
      <c r="AL1152" s="122"/>
      <c r="AM1152" s="122"/>
      <c r="AN1152" s="122"/>
      <c r="AO1152" s="122"/>
      <c r="AP1152" s="122"/>
      <c r="AR1152" s="124"/>
    </row>
    <row r="1153" spans="1:44" s="120" customFormat="1" hidden="1">
      <c r="A1153" s="173" t="s">
        <v>316</v>
      </c>
      <c r="B1153" s="174"/>
      <c r="C1153" s="477"/>
      <c r="D1153" s="469">
        <v>8.3360000000000003</v>
      </c>
      <c r="E1153" s="180" t="s">
        <v>144</v>
      </c>
      <c r="F1153" s="178"/>
      <c r="G1153" s="469">
        <v>8.7520000000000007</v>
      </c>
      <c r="H1153" s="180" t="s">
        <v>144</v>
      </c>
      <c r="I1153" s="421"/>
      <c r="J1153" s="421"/>
      <c r="K1153" s="469" t="e">
        <f>K1149+K1152</f>
        <v>#DIV/0!</v>
      </c>
      <c r="L1153" s="180" t="s">
        <v>144</v>
      </c>
      <c r="M1153" s="421"/>
      <c r="N1153" s="421"/>
      <c r="O1153" s="469" t="e">
        <f>O1149+O1152</f>
        <v>#DIV/0!</v>
      </c>
      <c r="P1153" s="180" t="s">
        <v>144</v>
      </c>
      <c r="Q1153" s="421"/>
      <c r="R1153" s="421"/>
      <c r="S1153" s="469" t="e">
        <f>S1149+S1152</f>
        <v>#DIV/0!</v>
      </c>
      <c r="T1153" s="180" t="s">
        <v>144</v>
      </c>
      <c r="U1153" s="421"/>
      <c r="V1153" s="316"/>
      <c r="W1153" s="311"/>
      <c r="X1153" s="332"/>
      <c r="Y1153" s="122"/>
      <c r="Z1153" s="317"/>
      <c r="AA1153" s="318"/>
      <c r="AF1153" s="122"/>
      <c r="AG1153" s="122"/>
      <c r="AH1153" s="122"/>
      <c r="AI1153" s="122"/>
      <c r="AJ1153" s="122"/>
      <c r="AK1153" s="122"/>
      <c r="AL1153" s="122"/>
      <c r="AM1153" s="122"/>
      <c r="AN1153" s="122"/>
      <c r="AO1153" s="122"/>
      <c r="AP1153" s="122"/>
      <c r="AR1153" s="124"/>
    </row>
    <row r="1154" spans="1:44">
      <c r="A1154" s="287" t="s">
        <v>317</v>
      </c>
      <c r="C1154" s="304">
        <v>209541.66875847799</v>
      </c>
      <c r="D1154" s="118"/>
      <c r="E1154" s="285"/>
      <c r="F1154" s="322">
        <v>36552.726609179299</v>
      </c>
      <c r="G1154" s="118"/>
      <c r="H1154" s="285"/>
      <c r="I1154" s="322">
        <v>37424.726609179299</v>
      </c>
      <c r="J1154" s="322"/>
      <c r="K1154" s="118"/>
      <c r="L1154" s="285"/>
      <c r="M1154" s="322" t="e">
        <f>SUM(M1148:M1153)</f>
        <v>#DIV/0!</v>
      </c>
      <c r="N1154" s="322"/>
      <c r="O1154" s="118"/>
      <c r="P1154" s="285"/>
      <c r="Q1154" s="322" t="e">
        <f>SUM(Q1148:Q1153)</f>
        <v>#DIV/0!</v>
      </c>
      <c r="R1154" s="322"/>
      <c r="S1154" s="118"/>
      <c r="T1154" s="285"/>
      <c r="U1154" s="322" t="e">
        <f>SUM(U1148:U1153)</f>
        <v>#DIV/0!</v>
      </c>
      <c r="V1154" s="285"/>
      <c r="W1154" s="286"/>
      <c r="X1154" s="286"/>
      <c r="Y1154" s="286"/>
      <c r="Z1154" s="285"/>
      <c r="AA1154" s="285"/>
      <c r="AB1154" s="285"/>
      <c r="AC1154" s="285"/>
      <c r="AD1154" s="285"/>
      <c r="AE1154" s="285"/>
      <c r="AF1154" s="285"/>
      <c r="AG1154" s="285"/>
      <c r="AH1154" s="285"/>
      <c r="AI1154" s="285"/>
      <c r="AJ1154" s="285"/>
      <c r="AK1154" s="285"/>
      <c r="AL1154" s="285"/>
      <c r="AM1154" s="285"/>
      <c r="AN1154" s="285"/>
      <c r="AO1154" s="285"/>
      <c r="AP1154" s="285"/>
    </row>
    <row r="1155" spans="1:44">
      <c r="A1155" s="287" t="s">
        <v>318</v>
      </c>
      <c r="C1155" s="304">
        <v>2653.5816237928889</v>
      </c>
      <c r="D1155" s="118"/>
      <c r="E1155" s="285"/>
      <c r="F1155" s="322">
        <v>567.41534451217819</v>
      </c>
      <c r="G1155" s="118"/>
      <c r="H1155" s="285"/>
      <c r="I1155" s="322">
        <v>567.41534451217819</v>
      </c>
      <c r="J1155" s="322"/>
      <c r="K1155" s="118"/>
      <c r="L1155" s="285"/>
      <c r="M1155" s="322" t="e">
        <f>$I$1155*V1159/($V$1159+$W$1159+$X$1159)</f>
        <v>#DIV/0!</v>
      </c>
      <c r="N1155" s="324"/>
      <c r="O1155" s="325"/>
      <c r="P1155" s="325"/>
      <c r="Q1155" s="322" t="e">
        <f>$I$1155*W1159/($V$1159+$W$1159+$X$1159)</f>
        <v>#DIV/0!</v>
      </c>
      <c r="R1155" s="324"/>
      <c r="S1155" s="325"/>
      <c r="T1155" s="325"/>
      <c r="U1155" s="322" t="e">
        <f>$I$1155*X1159/($V$1159+$W$1159+$X$1159)</f>
        <v>#DIV/0!</v>
      </c>
      <c r="V1155" s="341"/>
      <c r="W1155" s="141"/>
      <c r="X1155" s="286"/>
      <c r="Y1155" s="286"/>
      <c r="Z1155" s="285"/>
      <c r="AA1155" s="285"/>
      <c r="AB1155" s="285"/>
      <c r="AC1155" s="285"/>
      <c r="AD1155" s="285"/>
      <c r="AE1155" s="285"/>
      <c r="AF1155" s="285"/>
      <c r="AG1155" s="285"/>
      <c r="AH1155" s="285"/>
      <c r="AI1155" s="285"/>
      <c r="AJ1155" s="285"/>
      <c r="AK1155" s="285"/>
      <c r="AL1155" s="285"/>
      <c r="AM1155" s="285"/>
      <c r="AN1155" s="285"/>
      <c r="AO1155" s="285"/>
      <c r="AP1155" s="285"/>
    </row>
    <row r="1156" spans="1:44" ht="16.5" thickBot="1">
      <c r="A1156" s="337" t="s">
        <v>11</v>
      </c>
      <c r="B1156" s="337"/>
      <c r="C1156" s="451">
        <v>212195.25038227087</v>
      </c>
      <c r="D1156" s="486"/>
      <c r="E1156" s="393"/>
      <c r="F1156" s="329">
        <v>37120.141953691476</v>
      </c>
      <c r="G1156" s="486"/>
      <c r="H1156" s="393"/>
      <c r="I1156" s="329">
        <v>37992.141953691476</v>
      </c>
      <c r="J1156" s="328"/>
      <c r="K1156" s="486"/>
      <c r="L1156" s="393"/>
      <c r="M1156" s="329" t="e">
        <f>M1154+M1155</f>
        <v>#DIV/0!</v>
      </c>
      <c r="N1156" s="328"/>
      <c r="O1156" s="486"/>
      <c r="P1156" s="393"/>
      <c r="Q1156" s="329" t="e">
        <f>Q1154+Q1155</f>
        <v>#DIV/0!</v>
      </c>
      <c r="R1156" s="328"/>
      <c r="S1156" s="486"/>
      <c r="T1156" s="393"/>
      <c r="U1156" s="329" t="e">
        <f>U1154+U1155</f>
        <v>#DIV/0!</v>
      </c>
      <c r="V1156" s="134"/>
      <c r="W1156" s="320"/>
      <c r="X1156" s="332"/>
      <c r="Y1156" s="330"/>
      <c r="Z1156" s="285"/>
      <c r="AA1156" s="285"/>
      <c r="AB1156" s="285"/>
      <c r="AC1156" s="285"/>
      <c r="AD1156" s="285"/>
      <c r="AE1156" s="285"/>
      <c r="AF1156" s="285"/>
      <c r="AG1156" s="285"/>
      <c r="AH1156" s="285"/>
      <c r="AI1156" s="285"/>
      <c r="AJ1156" s="285"/>
      <c r="AK1156" s="285"/>
      <c r="AL1156" s="285"/>
      <c r="AM1156" s="285"/>
      <c r="AN1156" s="285"/>
      <c r="AO1156" s="285"/>
      <c r="AP1156" s="285"/>
    </row>
    <row r="1157" spans="1:44" ht="16.5" thickTop="1">
      <c r="A1157" s="337"/>
      <c r="B1157" s="337"/>
      <c r="C1157" s="337"/>
      <c r="D1157" s="447" t="s">
        <v>10</v>
      </c>
      <c r="E1157" s="337"/>
      <c r="F1157" s="337"/>
      <c r="G1157" s="447" t="s">
        <v>10</v>
      </c>
      <c r="H1157" s="337"/>
      <c r="I1157" s="305" t="s">
        <v>10</v>
      </c>
      <c r="J1157" s="305"/>
      <c r="K1157" s="447" t="s">
        <v>10</v>
      </c>
      <c r="L1157" s="337"/>
      <c r="M1157" s="305" t="s">
        <v>10</v>
      </c>
      <c r="N1157" s="305"/>
      <c r="O1157" s="447" t="s">
        <v>10</v>
      </c>
      <c r="P1157" s="337"/>
      <c r="Q1157" s="305" t="s">
        <v>10</v>
      </c>
      <c r="R1157" s="305"/>
      <c r="S1157" s="447" t="s">
        <v>10</v>
      </c>
      <c r="T1157" s="337"/>
      <c r="U1157" s="305" t="s">
        <v>10</v>
      </c>
      <c r="V1157" s="134"/>
      <c r="W1157" s="319"/>
      <c r="X1157" s="332"/>
      <c r="Y1157" s="332"/>
      <c r="Z1157" s="285"/>
      <c r="AA1157" s="285"/>
      <c r="AB1157" s="285"/>
      <c r="AC1157" s="285"/>
      <c r="AD1157" s="285"/>
      <c r="AE1157" s="285"/>
      <c r="AF1157" s="285"/>
      <c r="AG1157" s="285"/>
      <c r="AH1157" s="285"/>
      <c r="AI1157" s="285"/>
      <c r="AJ1157" s="285"/>
      <c r="AK1157" s="285"/>
      <c r="AL1157" s="285"/>
      <c r="AM1157" s="285"/>
      <c r="AN1157" s="285"/>
      <c r="AO1157" s="285"/>
      <c r="AP1157" s="285"/>
    </row>
    <row r="1158" spans="1:44" hidden="1">
      <c r="A1158" s="337"/>
      <c r="B1158" s="337"/>
      <c r="C1158" s="337"/>
      <c r="D1158" s="447"/>
      <c r="E1158" s="337"/>
      <c r="F1158" s="337"/>
      <c r="G1158" s="447"/>
      <c r="H1158" s="337"/>
      <c r="I1158" s="305"/>
      <c r="J1158" s="305"/>
      <c r="K1158" s="447"/>
      <c r="L1158" s="337"/>
      <c r="M1158" s="305"/>
      <c r="N1158" s="305"/>
      <c r="O1158" s="447"/>
      <c r="P1158" s="337"/>
      <c r="Q1158" s="305"/>
      <c r="R1158" s="305"/>
      <c r="S1158" s="447"/>
      <c r="T1158" s="337"/>
      <c r="U1158" s="305"/>
      <c r="V1158" s="338"/>
      <c r="W1158" s="338"/>
      <c r="X1158" s="338"/>
      <c r="Y1158" s="332"/>
      <c r="Z1158" s="285"/>
      <c r="AA1158" s="285"/>
      <c r="AB1158" s="285"/>
      <c r="AC1158" s="285"/>
      <c r="AD1158" s="285"/>
      <c r="AE1158" s="285"/>
      <c r="AF1158" s="285"/>
      <c r="AG1158" s="285"/>
      <c r="AH1158" s="285"/>
      <c r="AI1158" s="285"/>
      <c r="AJ1158" s="285"/>
      <c r="AK1158" s="285"/>
      <c r="AL1158" s="285"/>
      <c r="AM1158" s="285"/>
      <c r="AN1158" s="285"/>
      <c r="AO1158" s="285"/>
      <c r="AP1158" s="285"/>
    </row>
    <row r="1159" spans="1:44" hidden="1">
      <c r="A1159" s="337"/>
      <c r="B1159" s="337"/>
      <c r="C1159" s="337"/>
      <c r="D1159" s="447"/>
      <c r="E1159" s="337"/>
      <c r="F1159" s="337"/>
      <c r="G1159" s="447"/>
      <c r="H1159" s="337"/>
      <c r="I1159" s="305"/>
      <c r="J1159" s="305"/>
      <c r="K1159" s="447"/>
      <c r="L1159" s="337"/>
      <c r="M1159" s="305"/>
      <c r="N1159" s="305"/>
      <c r="O1159" s="447"/>
      <c r="P1159" s="337"/>
      <c r="Q1159" s="305"/>
      <c r="R1159" s="305"/>
      <c r="S1159" s="447"/>
      <c r="T1159" s="337"/>
      <c r="U1159" s="305"/>
      <c r="V1159" s="319"/>
      <c r="W1159" s="319"/>
      <c r="X1159" s="319"/>
      <c r="Y1159" s="332"/>
      <c r="Z1159" s="285"/>
      <c r="AA1159" s="285"/>
      <c r="AB1159" s="285"/>
      <c r="AC1159" s="285"/>
      <c r="AD1159" s="285"/>
      <c r="AE1159" s="285"/>
      <c r="AF1159" s="285"/>
      <c r="AG1159" s="285"/>
      <c r="AH1159" s="285"/>
      <c r="AI1159" s="285"/>
      <c r="AJ1159" s="285"/>
      <c r="AK1159" s="285"/>
      <c r="AL1159" s="285"/>
      <c r="AM1159" s="285"/>
      <c r="AN1159" s="285"/>
      <c r="AO1159" s="285"/>
      <c r="AP1159" s="285"/>
    </row>
    <row r="1160" spans="1:44">
      <c r="A1160" s="344" t="s">
        <v>319</v>
      </c>
      <c r="B1160" s="337"/>
      <c r="C1160" s="337"/>
      <c r="D1160" s="337"/>
      <c r="E1160" s="337"/>
      <c r="F1160" s="337"/>
      <c r="G1160" s="337"/>
      <c r="H1160" s="337"/>
      <c r="I1160" s="337"/>
      <c r="J1160" s="337"/>
      <c r="K1160" s="337"/>
      <c r="L1160" s="337"/>
      <c r="M1160" s="337"/>
      <c r="N1160" s="337"/>
      <c r="O1160" s="337"/>
      <c r="P1160" s="337"/>
      <c r="Q1160" s="337"/>
      <c r="R1160" s="337"/>
      <c r="S1160" s="337"/>
      <c r="T1160" s="337"/>
      <c r="U1160" s="337"/>
      <c r="V1160" s="285"/>
      <c r="W1160" s="286"/>
      <c r="X1160" s="286"/>
      <c r="Y1160" s="286"/>
      <c r="Z1160" s="285"/>
      <c r="AA1160" s="285"/>
      <c r="AB1160" s="285"/>
      <c r="AC1160" s="285"/>
      <c r="AD1160" s="285"/>
      <c r="AE1160" s="285"/>
      <c r="AF1160" s="285"/>
      <c r="AG1160" s="285"/>
      <c r="AH1160" s="285"/>
      <c r="AI1160" s="285"/>
      <c r="AJ1160" s="285"/>
      <c r="AK1160" s="285"/>
      <c r="AL1160" s="285"/>
      <c r="AM1160" s="285"/>
      <c r="AN1160" s="285"/>
      <c r="AO1160" s="285"/>
      <c r="AP1160" s="285"/>
    </row>
    <row r="1161" spans="1:44">
      <c r="A1161" s="337" t="s">
        <v>320</v>
      </c>
      <c r="B1161" s="337"/>
      <c r="C1161" s="337"/>
      <c r="D1161" s="337"/>
      <c r="E1161" s="337"/>
      <c r="F1161" s="337"/>
      <c r="G1161" s="337"/>
      <c r="H1161" s="337"/>
      <c r="I1161" s="337"/>
      <c r="J1161" s="337"/>
      <c r="K1161" s="337"/>
      <c r="L1161" s="337"/>
      <c r="M1161" s="337"/>
      <c r="N1161" s="337"/>
      <c r="O1161" s="337"/>
      <c r="P1161" s="337"/>
      <c r="Q1161" s="337"/>
      <c r="R1161" s="337"/>
      <c r="S1161" s="337"/>
      <c r="T1161" s="337"/>
      <c r="U1161" s="337"/>
      <c r="V1161" s="285"/>
      <c r="W1161" s="286"/>
      <c r="X1161" s="286"/>
      <c r="Y1161" s="286"/>
      <c r="Z1161" s="285"/>
      <c r="AA1161" s="285"/>
      <c r="AB1161" s="285"/>
      <c r="AC1161" s="285"/>
      <c r="AD1161" s="285"/>
      <c r="AE1161" s="285"/>
      <c r="AF1161" s="285"/>
      <c r="AG1161" s="285"/>
      <c r="AH1161" s="285"/>
      <c r="AI1161" s="285"/>
      <c r="AJ1161" s="285"/>
      <c r="AK1161" s="285"/>
      <c r="AL1161" s="285"/>
      <c r="AM1161" s="285"/>
      <c r="AN1161" s="285"/>
      <c r="AO1161" s="285"/>
      <c r="AP1161" s="285"/>
    </row>
    <row r="1162" spans="1:44">
      <c r="A1162" s="337"/>
      <c r="B1162" s="337"/>
      <c r="C1162" s="337"/>
      <c r="D1162" s="447"/>
      <c r="E1162" s="337"/>
      <c r="F1162" s="337"/>
      <c r="G1162" s="447"/>
      <c r="H1162" s="337"/>
      <c r="I1162" s="337"/>
      <c r="J1162" s="337"/>
      <c r="K1162" s="447"/>
      <c r="L1162" s="337"/>
      <c r="M1162" s="337"/>
      <c r="N1162" s="337"/>
      <c r="O1162" s="447"/>
      <c r="P1162" s="337"/>
      <c r="Q1162" s="337"/>
      <c r="R1162" s="337"/>
      <c r="S1162" s="447"/>
      <c r="T1162" s="337"/>
      <c r="U1162" s="337"/>
      <c r="V1162" s="285"/>
      <c r="W1162" s="286"/>
      <c r="X1162" s="286"/>
      <c r="Y1162" s="286"/>
      <c r="Z1162" s="285"/>
      <c r="AA1162" s="285"/>
      <c r="AB1162" s="285"/>
      <c r="AC1162" s="285"/>
      <c r="AD1162" s="285"/>
      <c r="AE1162" s="285"/>
      <c r="AF1162" s="285"/>
      <c r="AG1162" s="285"/>
      <c r="AH1162" s="285"/>
      <c r="AI1162" s="285"/>
      <c r="AJ1162" s="285"/>
      <c r="AK1162" s="285"/>
      <c r="AL1162" s="285"/>
      <c r="AM1162" s="285"/>
      <c r="AN1162" s="285"/>
      <c r="AO1162" s="285"/>
      <c r="AP1162" s="285"/>
    </row>
    <row r="1163" spans="1:44">
      <c r="A1163" s="337" t="s">
        <v>313</v>
      </c>
      <c r="B1163" s="337"/>
      <c r="C1163" s="345"/>
      <c r="D1163" s="348"/>
      <c r="E1163" s="337"/>
      <c r="F1163" s="305">
        <v>2258.3938334562231</v>
      </c>
      <c r="G1163" s="348"/>
      <c r="H1163" s="337"/>
      <c r="I1163" s="305">
        <v>2258.3938334562231</v>
      </c>
      <c r="J1163" s="305"/>
      <c r="K1163" s="348"/>
      <c r="L1163" s="337"/>
      <c r="M1163" s="305" t="e">
        <f>M1178+M1207</f>
        <v>#REF!</v>
      </c>
      <c r="N1163" s="305"/>
      <c r="O1163" s="348"/>
      <c r="P1163" s="337"/>
      <c r="Q1163" s="305" t="e">
        <f>Q1178+Q1207</f>
        <v>#VALUE!</v>
      </c>
      <c r="R1163" s="305"/>
      <c r="S1163" s="348"/>
      <c r="T1163" s="337"/>
      <c r="U1163" s="305" t="e">
        <f>U1178+U1207</f>
        <v>#VALUE!</v>
      </c>
      <c r="V1163" s="285"/>
      <c r="W1163" s="286"/>
      <c r="X1163" s="286"/>
      <c r="Y1163" s="286"/>
      <c r="Z1163" s="285"/>
      <c r="AA1163" s="285"/>
      <c r="AB1163" s="285"/>
      <c r="AC1163" s="285"/>
      <c r="AD1163" s="285"/>
      <c r="AE1163" s="285"/>
      <c r="AF1163" s="285"/>
      <c r="AG1163" s="285"/>
      <c r="AH1163" s="285"/>
      <c r="AI1163" s="285"/>
      <c r="AJ1163" s="285"/>
      <c r="AK1163" s="285"/>
      <c r="AL1163" s="285"/>
      <c r="AM1163" s="285"/>
      <c r="AN1163" s="285"/>
      <c r="AO1163" s="285"/>
      <c r="AP1163" s="285"/>
    </row>
    <row r="1164" spans="1:44">
      <c r="A1164" s="337" t="s">
        <v>321</v>
      </c>
      <c r="B1164" s="337"/>
      <c r="C1164" s="304">
        <v>2331237.4144894434</v>
      </c>
      <c r="D1164" s="444" t="s">
        <v>10</v>
      </c>
      <c r="E1164" s="337" t="s">
        <v>10</v>
      </c>
      <c r="F1164" s="484">
        <v>164236</v>
      </c>
      <c r="G1164" s="444" t="s">
        <v>10</v>
      </c>
      <c r="H1164" s="337" t="s">
        <v>10</v>
      </c>
      <c r="I1164" s="305">
        <v>168199.12225541333</v>
      </c>
      <c r="J1164" s="305"/>
      <c r="K1164" s="444" t="s">
        <v>10</v>
      </c>
      <c r="L1164" s="337" t="s">
        <v>10</v>
      </c>
      <c r="M1164" s="305" t="e">
        <f>M1194+M1209</f>
        <v>#DIV/0!</v>
      </c>
      <c r="N1164" s="305"/>
      <c r="O1164" s="444" t="s">
        <v>10</v>
      </c>
      <c r="P1164" s="337" t="s">
        <v>10</v>
      </c>
      <c r="Q1164" s="305" t="e">
        <f>Q1194+Q1209</f>
        <v>#DIV/0!</v>
      </c>
      <c r="R1164" s="305"/>
      <c r="S1164" s="444" t="s">
        <v>10</v>
      </c>
      <c r="T1164" s="337" t="s">
        <v>10</v>
      </c>
      <c r="U1164" s="305" t="e">
        <f>U1194+U1209</f>
        <v>#DIV/0!</v>
      </c>
      <c r="V1164" s="285"/>
      <c r="W1164" s="286"/>
      <c r="X1164" s="286"/>
      <c r="Y1164" s="286"/>
      <c r="Z1164" s="285"/>
      <c r="AA1164" s="285"/>
      <c r="AB1164" s="285"/>
      <c r="AC1164" s="285"/>
      <c r="AD1164" s="285"/>
      <c r="AE1164" s="285"/>
      <c r="AF1164" s="285"/>
      <c r="AG1164" s="285"/>
      <c r="AH1164" s="285"/>
      <c r="AI1164" s="285"/>
      <c r="AJ1164" s="285"/>
      <c r="AK1164" s="285"/>
      <c r="AL1164" s="285"/>
      <c r="AM1164" s="285"/>
      <c r="AN1164" s="285"/>
      <c r="AO1164" s="285"/>
      <c r="AP1164" s="285"/>
    </row>
    <row r="1165" spans="1:44">
      <c r="A1165" s="337" t="s">
        <v>322</v>
      </c>
      <c r="B1165" s="337"/>
      <c r="C1165" s="304">
        <v>2267439.2993954606</v>
      </c>
      <c r="D1165" s="487" t="s">
        <v>10</v>
      </c>
      <c r="E1165" s="337" t="s">
        <v>10</v>
      </c>
      <c r="F1165" s="305">
        <v>159739.89404560489</v>
      </c>
      <c r="G1165" s="487" t="s">
        <v>10</v>
      </c>
      <c r="H1165" s="337" t="s">
        <v>10</v>
      </c>
      <c r="I1165" s="305">
        <v>163555.17538404744</v>
      </c>
      <c r="J1165" s="305"/>
      <c r="K1165" s="487" t="s">
        <v>10</v>
      </c>
      <c r="L1165" s="337" t="s">
        <v>10</v>
      </c>
      <c r="M1165" s="305" t="e">
        <f>M1180+M1181+M1182+M1183+M1184+M1185+M1188+M1189+M1190+M1191+M1192</f>
        <v>#DIV/0!</v>
      </c>
      <c r="N1165" s="305"/>
      <c r="O1165" s="487" t="s">
        <v>10</v>
      </c>
      <c r="P1165" s="337" t="s">
        <v>10</v>
      </c>
      <c r="Q1165" s="305" t="e">
        <f>Q1180+Q1181+Q1182+Q1183+Q1184+Q1185+Q1188+Q1189+Q1190+Q1191+Q1192</f>
        <v>#DIV/0!</v>
      </c>
      <c r="R1165" s="305"/>
      <c r="S1165" s="487" t="s">
        <v>10</v>
      </c>
      <c r="T1165" s="337" t="s">
        <v>10</v>
      </c>
      <c r="U1165" s="305" t="e">
        <f>U1180+U1181+U1182+U1183+U1184+U1185+U1188+U1189+U1190+U1191+U1192</f>
        <v>#DIV/0!</v>
      </c>
      <c r="V1165" s="285"/>
      <c r="W1165" s="286"/>
      <c r="X1165" s="351"/>
      <c r="Y1165" s="286"/>
      <c r="Z1165" s="285"/>
      <c r="AA1165" s="285"/>
      <c r="AB1165" s="285"/>
      <c r="AC1165" s="285"/>
      <c r="AD1165" s="285"/>
      <c r="AE1165" s="285"/>
      <c r="AF1165" s="285"/>
      <c r="AG1165" s="285"/>
      <c r="AH1165" s="285"/>
      <c r="AI1165" s="285"/>
      <c r="AJ1165" s="285"/>
      <c r="AK1165" s="285"/>
      <c r="AL1165" s="285"/>
      <c r="AM1165" s="285"/>
      <c r="AN1165" s="285"/>
      <c r="AO1165" s="285"/>
      <c r="AP1165" s="285"/>
    </row>
    <row r="1166" spans="1:44">
      <c r="A1166" s="337" t="s">
        <v>126</v>
      </c>
      <c r="B1166" s="337"/>
      <c r="C1166" s="304">
        <v>81.416666666666671</v>
      </c>
      <c r="D1166" s="485"/>
      <c r="E1166" s="337"/>
      <c r="F1166" s="305"/>
      <c r="G1166" s="485"/>
      <c r="H1166" s="337"/>
      <c r="I1166" s="305"/>
      <c r="J1166" s="305"/>
      <c r="K1166" s="485"/>
      <c r="L1166" s="337"/>
      <c r="M1166" s="305"/>
      <c r="N1166" s="305"/>
      <c r="O1166" s="485"/>
      <c r="P1166" s="337"/>
      <c r="Q1166" s="305"/>
      <c r="R1166" s="305"/>
      <c r="S1166" s="485"/>
      <c r="T1166" s="337"/>
      <c r="U1166" s="305"/>
      <c r="V1166" s="285"/>
      <c r="W1166" s="286"/>
      <c r="X1166" s="286"/>
      <c r="Y1166" s="286"/>
      <c r="Z1166" s="285"/>
      <c r="AA1166" s="285"/>
      <c r="AB1166" s="285"/>
      <c r="AC1166" s="285"/>
      <c r="AD1166" s="285"/>
      <c r="AE1166" s="285"/>
      <c r="AF1166" s="285"/>
      <c r="AG1166" s="285"/>
      <c r="AH1166" s="285"/>
      <c r="AI1166" s="285"/>
      <c r="AJ1166" s="285"/>
      <c r="AK1166" s="285"/>
      <c r="AL1166" s="285"/>
      <c r="AM1166" s="285"/>
      <c r="AN1166" s="285"/>
      <c r="AO1166" s="285"/>
      <c r="AP1166" s="285"/>
    </row>
    <row r="1167" spans="1:44" s="120" customFormat="1" hidden="1">
      <c r="A1167" s="119" t="s">
        <v>310</v>
      </c>
      <c r="C1167" s="121">
        <v>4598676.713884904</v>
      </c>
      <c r="D1167" s="118">
        <v>0</v>
      </c>
      <c r="E1167" s="122"/>
      <c r="F1167" s="123"/>
      <c r="G1167" s="314">
        <v>0</v>
      </c>
      <c r="H1167" s="408" t="s">
        <v>144</v>
      </c>
      <c r="I1167" s="408">
        <v>0</v>
      </c>
      <c r="J1167" s="408"/>
      <c r="K1167" s="314" t="s">
        <v>10</v>
      </c>
      <c r="L1167" s="315" t="s">
        <v>10</v>
      </c>
      <c r="M1167" s="123" t="e">
        <f>K1167*C1167</f>
        <v>#VALUE!</v>
      </c>
      <c r="N1167" s="123"/>
      <c r="O1167" s="314" t="s">
        <v>10</v>
      </c>
      <c r="P1167" s="315" t="s">
        <v>10</v>
      </c>
      <c r="Q1167" s="123" t="e">
        <f>O1167*C1167</f>
        <v>#VALUE!</v>
      </c>
      <c r="R1167" s="123"/>
      <c r="S1167" s="314">
        <f>G1167</f>
        <v>0</v>
      </c>
      <c r="T1167" s="315" t="s">
        <v>144</v>
      </c>
      <c r="U1167" s="123">
        <f>I1167</f>
        <v>0</v>
      </c>
      <c r="V1167" s="316"/>
      <c r="W1167" s="488"/>
      <c r="X1167" s="122"/>
      <c r="Y1167" s="122"/>
      <c r="Z1167" s="317"/>
      <c r="AA1167" s="318"/>
      <c r="AF1167" s="122"/>
      <c r="AG1167" s="122"/>
      <c r="AH1167" s="122"/>
      <c r="AI1167" s="122"/>
      <c r="AJ1167" s="122"/>
      <c r="AK1167" s="122"/>
      <c r="AL1167" s="122"/>
      <c r="AM1167" s="122"/>
      <c r="AN1167" s="122"/>
      <c r="AO1167" s="122"/>
      <c r="AP1167" s="122"/>
      <c r="AR1167" s="124"/>
    </row>
    <row r="1168" spans="1:44">
      <c r="A1168" s="287" t="s">
        <v>317</v>
      </c>
      <c r="C1168" s="304">
        <v>4598676.713884904</v>
      </c>
      <c r="D1168" s="118"/>
      <c r="E1168" s="285"/>
      <c r="F1168" s="322">
        <v>326234.28787906107</v>
      </c>
      <c r="G1168" s="118"/>
      <c r="H1168" s="285"/>
      <c r="I1168" s="322">
        <v>334012.69147291698</v>
      </c>
      <c r="J1168" s="322"/>
      <c r="K1168" s="118"/>
      <c r="L1168" s="285"/>
      <c r="M1168" s="322" t="e">
        <f>M1199+M1212</f>
        <v>#DIV/0!</v>
      </c>
      <c r="N1168" s="322"/>
      <c r="O1168" s="118"/>
      <c r="P1168" s="285"/>
      <c r="Q1168" s="322" t="e">
        <f>Q1199+Q1212</f>
        <v>#DIV/0!</v>
      </c>
      <c r="R1168" s="322"/>
      <c r="S1168" s="118"/>
      <c r="T1168" s="285"/>
      <c r="U1168" s="322" t="e">
        <f>U1199+U1212</f>
        <v>#DIV/0!</v>
      </c>
      <c r="V1168" s="285"/>
      <c r="W1168" s="286"/>
      <c r="X1168" s="286"/>
      <c r="Y1168" s="286"/>
      <c r="Z1168" s="285"/>
      <c r="AA1168" s="285"/>
      <c r="AB1168" s="285"/>
      <c r="AC1168" s="285"/>
      <c r="AD1168" s="285"/>
      <c r="AE1168" s="285"/>
      <c r="AF1168" s="285"/>
      <c r="AG1168" s="285"/>
      <c r="AH1168" s="285"/>
      <c r="AI1168" s="285"/>
      <c r="AJ1168" s="285"/>
      <c r="AK1168" s="285"/>
      <c r="AL1168" s="285"/>
      <c r="AM1168" s="285"/>
      <c r="AN1168" s="285"/>
      <c r="AO1168" s="285"/>
      <c r="AP1168" s="285"/>
    </row>
    <row r="1169" spans="1:42">
      <c r="A1169" s="287" t="s">
        <v>318</v>
      </c>
      <c r="C1169" s="304">
        <v>58236.455278948066</v>
      </c>
      <c r="D1169" s="118"/>
      <c r="E1169" s="285"/>
      <c r="F1169" s="322">
        <v>5063.9173543015222</v>
      </c>
      <c r="G1169" s="118"/>
      <c r="H1169" s="285"/>
      <c r="I1169" s="322">
        <v>5063.9173543015222</v>
      </c>
      <c r="J1169" s="322"/>
      <c r="K1169" s="118"/>
      <c r="L1169" s="285"/>
      <c r="M1169" s="322" t="e">
        <f>M1200+M1213</f>
        <v>#DIV/0!</v>
      </c>
      <c r="N1169" s="322"/>
      <c r="O1169" s="118"/>
      <c r="P1169" s="285"/>
      <c r="Q1169" s="322" t="e">
        <f>Q1200+Q1213</f>
        <v>#DIV/0!</v>
      </c>
      <c r="R1169" s="322"/>
      <c r="S1169" s="118"/>
      <c r="T1169" s="285"/>
      <c r="U1169" s="322" t="e">
        <f>U1200+U1213</f>
        <v>#DIV/0!</v>
      </c>
      <c r="V1169" s="341"/>
      <c r="W1169" s="141"/>
      <c r="X1169" s="286"/>
      <c r="Y1169" s="286"/>
      <c r="Z1169" s="285"/>
      <c r="AA1169" s="285"/>
      <c r="AB1169" s="285"/>
      <c r="AC1169" s="285"/>
      <c r="AD1169" s="285"/>
      <c r="AE1169" s="285"/>
      <c r="AF1169" s="285"/>
      <c r="AG1169" s="285"/>
      <c r="AH1169" s="285"/>
      <c r="AI1169" s="285"/>
      <c r="AJ1169" s="285"/>
      <c r="AK1169" s="285"/>
      <c r="AL1169" s="285"/>
      <c r="AM1169" s="285"/>
      <c r="AN1169" s="285"/>
      <c r="AO1169" s="285"/>
      <c r="AP1169" s="285"/>
    </row>
    <row r="1170" spans="1:42" ht="16.5" thickBot="1">
      <c r="A1170" s="337" t="s">
        <v>11</v>
      </c>
      <c r="B1170" s="337"/>
      <c r="C1170" s="451">
        <v>4656913.169163852</v>
      </c>
      <c r="D1170" s="486"/>
      <c r="E1170" s="393"/>
      <c r="F1170" s="329">
        <v>331298.20523336262</v>
      </c>
      <c r="G1170" s="486"/>
      <c r="H1170" s="393"/>
      <c r="I1170" s="329">
        <v>339076.60882721853</v>
      </c>
      <c r="J1170" s="328"/>
      <c r="K1170" s="486"/>
      <c r="L1170" s="393"/>
      <c r="M1170" s="329" t="e">
        <f>M1168+M1169</f>
        <v>#DIV/0!</v>
      </c>
      <c r="N1170" s="328"/>
      <c r="O1170" s="486"/>
      <c r="P1170" s="393"/>
      <c r="Q1170" s="329" t="e">
        <f>Q1168+Q1169</f>
        <v>#DIV/0!</v>
      </c>
      <c r="R1170" s="328"/>
      <c r="S1170" s="486"/>
      <c r="T1170" s="393"/>
      <c r="U1170" s="329" t="e">
        <f>U1168+U1169</f>
        <v>#DIV/0!</v>
      </c>
      <c r="V1170" s="134"/>
      <c r="W1170" s="320"/>
      <c r="X1170" s="332"/>
      <c r="Y1170" s="330"/>
      <c r="Z1170" s="285"/>
      <c r="AA1170" s="285"/>
      <c r="AB1170" s="285"/>
      <c r="AC1170" s="285"/>
      <c r="AD1170" s="285"/>
      <c r="AE1170" s="285"/>
      <c r="AF1170" s="285"/>
      <c r="AG1170" s="285"/>
      <c r="AH1170" s="285"/>
      <c r="AI1170" s="285"/>
      <c r="AJ1170" s="285"/>
      <c r="AK1170" s="285"/>
      <c r="AL1170" s="285"/>
      <c r="AM1170" s="285"/>
      <c r="AN1170" s="285"/>
      <c r="AO1170" s="285"/>
      <c r="AP1170" s="285"/>
    </row>
    <row r="1171" spans="1:42" ht="16.5" thickTop="1">
      <c r="A1171" s="489" t="s">
        <v>129</v>
      </c>
      <c r="B1171" s="337"/>
      <c r="C1171" s="427"/>
      <c r="D1171" s="490"/>
      <c r="E1171" s="364"/>
      <c r="F1171" s="324"/>
      <c r="G1171" s="490"/>
      <c r="H1171" s="364"/>
      <c r="I1171" s="324"/>
      <c r="J1171" s="324"/>
      <c r="K1171" s="490"/>
      <c r="L1171" s="364"/>
      <c r="M1171" s="324"/>
      <c r="N1171" s="324"/>
      <c r="O1171" s="490"/>
      <c r="P1171" s="364"/>
      <c r="Q1171" s="324"/>
      <c r="R1171" s="324"/>
      <c r="S1171" s="490"/>
      <c r="T1171" s="364"/>
      <c r="U1171" s="324"/>
      <c r="V1171" s="134"/>
      <c r="W1171" s="319"/>
      <c r="X1171" s="332"/>
      <c r="Y1171" s="330"/>
      <c r="Z1171" s="285"/>
      <c r="AA1171" s="285"/>
      <c r="AB1171" s="285"/>
      <c r="AC1171" s="285"/>
      <c r="AD1171" s="285"/>
      <c r="AE1171" s="285"/>
      <c r="AF1171" s="285"/>
      <c r="AG1171" s="285"/>
      <c r="AH1171" s="285"/>
      <c r="AI1171" s="285"/>
      <c r="AJ1171" s="285"/>
      <c r="AK1171" s="285"/>
      <c r="AL1171" s="285"/>
      <c r="AM1171" s="285"/>
      <c r="AN1171" s="285"/>
      <c r="AO1171" s="285"/>
      <c r="AP1171" s="285"/>
    </row>
    <row r="1172" spans="1:42" hidden="1">
      <c r="A1172" s="337"/>
      <c r="B1172" s="337"/>
      <c r="C1172" s="427"/>
      <c r="D1172" s="490"/>
      <c r="E1172" s="364"/>
      <c r="F1172" s="324"/>
      <c r="G1172" s="490"/>
      <c r="H1172" s="364"/>
      <c r="I1172" s="324"/>
      <c r="J1172" s="324"/>
      <c r="K1172" s="490"/>
      <c r="L1172" s="364"/>
      <c r="M1172" s="324"/>
      <c r="N1172" s="324"/>
      <c r="O1172" s="490"/>
      <c r="P1172" s="364"/>
      <c r="Q1172" s="324"/>
      <c r="R1172" s="324"/>
      <c r="S1172" s="490"/>
      <c r="T1172" s="364"/>
      <c r="U1172" s="324"/>
      <c r="V1172" s="134"/>
      <c r="W1172" s="319"/>
      <c r="X1172" s="286"/>
      <c r="Y1172" s="330"/>
      <c r="Z1172" s="285"/>
      <c r="AA1172" s="285"/>
      <c r="AB1172" s="285"/>
      <c r="AC1172" s="285"/>
      <c r="AD1172" s="285"/>
      <c r="AE1172" s="285"/>
      <c r="AF1172" s="285"/>
      <c r="AG1172" s="285"/>
      <c r="AH1172" s="285"/>
      <c r="AI1172" s="285"/>
      <c r="AJ1172" s="285"/>
      <c r="AK1172" s="285"/>
      <c r="AL1172" s="285"/>
      <c r="AM1172" s="285"/>
      <c r="AN1172" s="285"/>
      <c r="AO1172" s="285"/>
      <c r="AP1172" s="285"/>
    </row>
    <row r="1173" spans="1:42" hidden="1">
      <c r="A1173" s="337"/>
      <c r="B1173" s="337"/>
      <c r="C1173" s="427"/>
      <c r="D1173" s="490"/>
      <c r="E1173" s="364"/>
      <c r="F1173" s="324"/>
      <c r="G1173" s="490"/>
      <c r="H1173" s="364"/>
      <c r="I1173" s="324"/>
      <c r="J1173" s="324"/>
      <c r="K1173" s="490"/>
      <c r="L1173" s="364"/>
      <c r="M1173" s="324"/>
      <c r="N1173" s="324"/>
      <c r="O1173" s="490"/>
      <c r="P1173" s="364"/>
      <c r="Q1173" s="324"/>
      <c r="R1173" s="324"/>
      <c r="S1173" s="490"/>
      <c r="T1173" s="364"/>
      <c r="U1173" s="324"/>
      <c r="V1173" s="338"/>
      <c r="W1173" s="338"/>
      <c r="X1173" s="338"/>
      <c r="Y1173" s="330"/>
      <c r="Z1173" s="285"/>
      <c r="AA1173" s="285"/>
      <c r="AB1173" s="285"/>
      <c r="AC1173" s="285"/>
      <c r="AD1173" s="285"/>
      <c r="AE1173" s="285"/>
      <c r="AF1173" s="285"/>
      <c r="AG1173" s="285"/>
      <c r="AH1173" s="285"/>
      <c r="AI1173" s="285"/>
      <c r="AJ1173" s="285"/>
      <c r="AK1173" s="285"/>
      <c r="AL1173" s="285"/>
      <c r="AM1173" s="285"/>
      <c r="AN1173" s="285"/>
      <c r="AO1173" s="285"/>
      <c r="AP1173" s="285"/>
    </row>
    <row r="1174" spans="1:42" hidden="1">
      <c r="A1174" s="337"/>
      <c r="B1174" s="337"/>
      <c r="C1174" s="427"/>
      <c r="D1174" s="490" t="s">
        <v>10</v>
      </c>
      <c r="E1174" s="364"/>
      <c r="F1174" s="324"/>
      <c r="G1174" s="490" t="s">
        <v>10</v>
      </c>
      <c r="H1174" s="364"/>
      <c r="I1174" s="324" t="s">
        <v>10</v>
      </c>
      <c r="J1174" s="324"/>
      <c r="K1174" s="490" t="s">
        <v>10</v>
      </c>
      <c r="L1174" s="364"/>
      <c r="M1174" s="324" t="s">
        <v>10</v>
      </c>
      <c r="N1174" s="324"/>
      <c r="O1174" s="490" t="s">
        <v>10</v>
      </c>
      <c r="P1174" s="364"/>
      <c r="Q1174" s="324" t="s">
        <v>10</v>
      </c>
      <c r="R1174" s="324"/>
      <c r="S1174" s="490" t="s">
        <v>10</v>
      </c>
      <c r="T1174" s="364"/>
      <c r="U1174" s="324" t="s">
        <v>10</v>
      </c>
      <c r="V1174" s="319"/>
      <c r="W1174" s="319"/>
      <c r="X1174" s="319"/>
      <c r="Y1174" s="286"/>
      <c r="Z1174" s="285"/>
      <c r="AA1174" s="285"/>
      <c r="AB1174" s="285"/>
      <c r="AC1174" s="285"/>
      <c r="AD1174" s="285"/>
      <c r="AE1174" s="285"/>
      <c r="AF1174" s="285"/>
      <c r="AG1174" s="285"/>
      <c r="AH1174" s="285"/>
      <c r="AI1174" s="285"/>
      <c r="AJ1174" s="285"/>
      <c r="AK1174" s="285"/>
      <c r="AL1174" s="285"/>
      <c r="AM1174" s="285"/>
      <c r="AN1174" s="285"/>
      <c r="AO1174" s="285"/>
      <c r="AP1174" s="285"/>
    </row>
    <row r="1175" spans="1:42" hidden="1">
      <c r="A1175" s="344" t="s">
        <v>323</v>
      </c>
      <c r="B1175" s="337"/>
      <c r="C1175" s="337"/>
      <c r="D1175" s="337"/>
      <c r="E1175" s="337"/>
      <c r="F1175" s="337"/>
      <c r="G1175" s="337"/>
      <c r="H1175" s="337"/>
      <c r="I1175" s="337"/>
      <c r="J1175" s="337"/>
      <c r="K1175" s="337"/>
      <c r="L1175" s="337"/>
      <c r="M1175" s="337"/>
      <c r="N1175" s="337"/>
      <c r="O1175" s="337"/>
      <c r="P1175" s="337"/>
      <c r="Q1175" s="337"/>
      <c r="R1175" s="337"/>
      <c r="S1175" s="337"/>
      <c r="T1175" s="337"/>
      <c r="U1175" s="337"/>
      <c r="V1175" s="319"/>
      <c r="W1175" s="286"/>
      <c r="X1175" s="286"/>
      <c r="Y1175" s="286"/>
      <c r="Z1175" s="285"/>
      <c r="AA1175" s="285"/>
      <c r="AB1175" s="285"/>
      <c r="AC1175" s="285"/>
      <c r="AD1175" s="285"/>
      <c r="AE1175" s="285"/>
      <c r="AF1175" s="285"/>
      <c r="AG1175" s="285"/>
      <c r="AH1175" s="285"/>
      <c r="AI1175" s="285"/>
      <c r="AJ1175" s="285"/>
      <c r="AK1175" s="285"/>
      <c r="AL1175" s="285"/>
      <c r="AM1175" s="285"/>
      <c r="AN1175" s="285"/>
      <c r="AO1175" s="285"/>
      <c r="AP1175" s="285"/>
    </row>
    <row r="1176" spans="1:42" hidden="1">
      <c r="A1176" s="337" t="s">
        <v>324</v>
      </c>
      <c r="B1176" s="337"/>
      <c r="C1176" s="337"/>
      <c r="D1176" s="337"/>
      <c r="E1176" s="337"/>
      <c r="F1176" s="337"/>
      <c r="G1176" s="337"/>
      <c r="H1176" s="337"/>
      <c r="I1176" s="337"/>
      <c r="J1176" s="337"/>
      <c r="K1176" s="337"/>
      <c r="L1176" s="337"/>
      <c r="M1176" s="337"/>
      <c r="N1176" s="337"/>
      <c r="O1176" s="337"/>
      <c r="P1176" s="337"/>
      <c r="Q1176" s="337"/>
      <c r="R1176" s="337"/>
      <c r="S1176" s="337"/>
      <c r="T1176" s="337"/>
      <c r="U1176" s="337"/>
      <c r="V1176" s="285"/>
      <c r="W1176" s="286"/>
      <c r="X1176" s="286"/>
      <c r="Y1176" s="286"/>
      <c r="Z1176" s="285"/>
      <c r="AA1176" s="285"/>
      <c r="AB1176" s="285"/>
      <c r="AC1176" s="285"/>
      <c r="AD1176" s="285"/>
      <c r="AE1176" s="285"/>
      <c r="AF1176" s="285"/>
      <c r="AG1176" s="285"/>
      <c r="AH1176" s="285"/>
      <c r="AI1176" s="285"/>
      <c r="AJ1176" s="285"/>
      <c r="AK1176" s="285"/>
      <c r="AL1176" s="285"/>
      <c r="AM1176" s="285"/>
      <c r="AN1176" s="285"/>
      <c r="AO1176" s="285"/>
      <c r="AP1176" s="285"/>
    </row>
    <row r="1177" spans="1:42" hidden="1">
      <c r="A1177" s="337"/>
      <c r="B1177" s="337"/>
      <c r="C1177" s="337"/>
      <c r="D1177" s="447"/>
      <c r="E1177" s="337"/>
      <c r="F1177" s="337"/>
      <c r="G1177" s="447"/>
      <c r="H1177" s="337"/>
      <c r="I1177" s="337"/>
      <c r="J1177" s="337"/>
      <c r="K1177" s="447"/>
      <c r="L1177" s="337"/>
      <c r="M1177" s="337"/>
      <c r="N1177" s="337"/>
      <c r="O1177" s="447"/>
      <c r="P1177" s="337"/>
      <c r="Q1177" s="337"/>
      <c r="R1177" s="337"/>
      <c r="S1177" s="447"/>
      <c r="T1177" s="337"/>
      <c r="U1177" s="337"/>
      <c r="V1177" s="285"/>
      <c r="W1177" s="286"/>
      <c r="X1177" s="286"/>
      <c r="Y1177" s="286"/>
      <c r="Z1177" s="285"/>
      <c r="AA1177" s="285"/>
      <c r="AB1177" s="285"/>
      <c r="AC1177" s="285"/>
      <c r="AD1177" s="285"/>
      <c r="AE1177" s="285"/>
      <c r="AF1177" s="285"/>
      <c r="AG1177" s="285"/>
      <c r="AH1177" s="285"/>
      <c r="AI1177" s="285"/>
      <c r="AJ1177" s="285"/>
      <c r="AK1177" s="285"/>
      <c r="AL1177" s="285"/>
      <c r="AM1177" s="285"/>
      <c r="AN1177" s="285"/>
      <c r="AO1177" s="285"/>
      <c r="AP1177" s="285"/>
    </row>
    <row r="1178" spans="1:42" hidden="1">
      <c r="A1178" s="337" t="s">
        <v>313</v>
      </c>
      <c r="B1178" s="337"/>
      <c r="C1178" s="345"/>
      <c r="D1178" s="348"/>
      <c r="E1178" s="337"/>
      <c r="F1178" s="305">
        <v>2258.3938334562231</v>
      </c>
      <c r="G1178" s="348"/>
      <c r="H1178" s="337"/>
      <c r="I1178" s="305">
        <v>2258.3938334562231</v>
      </c>
      <c r="J1178" s="305"/>
      <c r="K1178" s="348"/>
      <c r="L1178" s="337"/>
      <c r="M1178" s="305">
        <f>I1178</f>
        <v>2258.3938334562231</v>
      </c>
      <c r="N1178" s="305"/>
      <c r="O1178" s="348"/>
      <c r="P1178" s="337"/>
      <c r="Q1178" s="305" t="s">
        <v>10</v>
      </c>
      <c r="R1178" s="305"/>
      <c r="S1178" s="348"/>
      <c r="T1178" s="337"/>
      <c r="U1178" s="305" t="str">
        <f>Q1178</f>
        <v xml:space="preserve"> </v>
      </c>
      <c r="V1178" s="285"/>
      <c r="W1178" s="286"/>
      <c r="X1178" s="286"/>
      <c r="Y1178" s="286"/>
      <c r="Z1178" s="285"/>
      <c r="AA1178" s="285"/>
      <c r="AB1178" s="285"/>
      <c r="AC1178" s="285"/>
      <c r="AD1178" s="285"/>
      <c r="AE1178" s="285"/>
      <c r="AF1178" s="285"/>
      <c r="AG1178" s="285"/>
      <c r="AH1178" s="285"/>
      <c r="AI1178" s="285"/>
      <c r="AJ1178" s="285"/>
      <c r="AK1178" s="285"/>
      <c r="AL1178" s="285"/>
      <c r="AM1178" s="285"/>
      <c r="AN1178" s="285"/>
      <c r="AO1178" s="285"/>
      <c r="AP1178" s="285"/>
    </row>
    <row r="1179" spans="1:42" hidden="1">
      <c r="A1179" s="337" t="s">
        <v>288</v>
      </c>
      <c r="B1179" s="337"/>
      <c r="C1179" s="345"/>
      <c r="D1179" s="348"/>
      <c r="E1179" s="337"/>
      <c r="F1179" s="305"/>
      <c r="G1179" s="348"/>
      <c r="H1179" s="337"/>
      <c r="I1179" s="305"/>
      <c r="J1179" s="305"/>
      <c r="K1179" s="348"/>
      <c r="L1179" s="337"/>
      <c r="M1179" s="305"/>
      <c r="N1179" s="305"/>
      <c r="O1179" s="348"/>
      <c r="P1179" s="337"/>
      <c r="Q1179" s="305"/>
      <c r="R1179" s="305"/>
      <c r="S1179" s="348"/>
      <c r="T1179" s="337"/>
      <c r="U1179" s="305"/>
      <c r="V1179" s="285"/>
      <c r="W1179" s="286"/>
      <c r="X1179" s="286"/>
      <c r="Y1179" s="286"/>
      <c r="Z1179" s="466"/>
      <c r="AA1179" s="286"/>
      <c r="AB1179" s="285"/>
      <c r="AC1179" s="285"/>
      <c r="AD1179" s="285"/>
      <c r="AE1179" s="285"/>
      <c r="AF1179" s="285"/>
      <c r="AG1179" s="285"/>
      <c r="AH1179" s="285"/>
      <c r="AI1179" s="285"/>
      <c r="AJ1179" s="285"/>
      <c r="AK1179" s="285"/>
      <c r="AL1179" s="285"/>
      <c r="AM1179" s="285"/>
      <c r="AN1179" s="285"/>
      <c r="AO1179" s="285"/>
      <c r="AP1179" s="285"/>
    </row>
    <row r="1180" spans="1:42" hidden="1">
      <c r="A1180" s="287" t="s">
        <v>325</v>
      </c>
      <c r="B1180" s="337"/>
      <c r="C1180" s="345">
        <v>4296.0202493777233</v>
      </c>
      <c r="D1180" s="348">
        <v>2.1800000000000002</v>
      </c>
      <c r="E1180" s="337"/>
      <c r="F1180" s="305">
        <v>9365.3241436434382</v>
      </c>
      <c r="G1180" s="348">
        <v>2.2400000000000002</v>
      </c>
      <c r="H1180" s="337"/>
      <c r="I1180" s="305">
        <v>9623.0853586061003</v>
      </c>
      <c r="J1180" s="305"/>
      <c r="K1180" s="348" t="e">
        <v>#DIV/0!</v>
      </c>
      <c r="L1180" s="337"/>
      <c r="M1180" s="305" t="e">
        <v>#DIV/0!</v>
      </c>
      <c r="N1180" s="305"/>
      <c r="O1180" s="348" t="e">
        <v>#DIV/0!</v>
      </c>
      <c r="P1180" s="337"/>
      <c r="Q1180" s="305" t="e">
        <v>#DIV/0!</v>
      </c>
      <c r="R1180" s="305"/>
      <c r="S1180" s="348" t="e">
        <v>#DIV/0!</v>
      </c>
      <c r="T1180" s="337"/>
      <c r="U1180" s="305" t="e">
        <v>#DIV/0!</v>
      </c>
      <c r="V1180" s="285"/>
      <c r="W1180" s="286"/>
      <c r="X1180" s="286"/>
      <c r="Y1180" s="286"/>
      <c r="Z1180" s="351"/>
      <c r="AA1180" s="424" t="s">
        <v>10</v>
      </c>
      <c r="AB1180" s="285"/>
      <c r="AC1180" s="285"/>
      <c r="AD1180" s="313" t="s">
        <v>10</v>
      </c>
      <c r="AE1180" s="285"/>
      <c r="AF1180" s="285"/>
      <c r="AG1180" s="285"/>
      <c r="AH1180" s="285"/>
      <c r="AI1180" s="285"/>
      <c r="AJ1180" s="285"/>
      <c r="AK1180" s="285"/>
      <c r="AL1180" s="285"/>
      <c r="AM1180" s="285"/>
      <c r="AN1180" s="285"/>
      <c r="AO1180" s="285"/>
      <c r="AP1180" s="285"/>
    </row>
    <row r="1181" spans="1:42" hidden="1">
      <c r="A1181" s="287" t="s">
        <v>326</v>
      </c>
      <c r="B1181" s="337"/>
      <c r="C1181" s="345">
        <v>8160.0336742749596</v>
      </c>
      <c r="D1181" s="348">
        <v>3.1</v>
      </c>
      <c r="E1181" s="337"/>
      <c r="F1181" s="305">
        <v>25296.104390252374</v>
      </c>
      <c r="G1181" s="348">
        <v>3.17</v>
      </c>
      <c r="H1181" s="337"/>
      <c r="I1181" s="305">
        <v>25867.306747451621</v>
      </c>
      <c r="J1181" s="305"/>
      <c r="K1181" s="348" t="e">
        <v>#DIV/0!</v>
      </c>
      <c r="L1181" s="337"/>
      <c r="M1181" s="305" t="e">
        <v>#DIV/0!</v>
      </c>
      <c r="N1181" s="305"/>
      <c r="O1181" s="348" t="e">
        <v>#DIV/0!</v>
      </c>
      <c r="P1181" s="337"/>
      <c r="Q1181" s="305" t="e">
        <v>#DIV/0!</v>
      </c>
      <c r="R1181" s="305"/>
      <c r="S1181" s="348" t="e">
        <v>#DIV/0!</v>
      </c>
      <c r="T1181" s="337"/>
      <c r="U1181" s="305" t="e">
        <v>#DIV/0!</v>
      </c>
      <c r="V1181" s="285"/>
      <c r="W1181" s="286"/>
      <c r="X1181" s="286"/>
      <c r="Y1181" s="286"/>
      <c r="Z1181" s="351"/>
      <c r="AA1181" s="424" t="s">
        <v>10</v>
      </c>
      <c r="AB1181" s="285"/>
      <c r="AC1181" s="285"/>
      <c r="AD1181" s="285"/>
      <c r="AE1181" s="285"/>
      <c r="AF1181" s="285"/>
      <c r="AG1181" s="285"/>
      <c r="AH1181" s="285"/>
      <c r="AI1181" s="285"/>
      <c r="AJ1181" s="285"/>
      <c r="AK1181" s="285"/>
      <c r="AL1181" s="285"/>
      <c r="AM1181" s="285"/>
      <c r="AN1181" s="285"/>
      <c r="AO1181" s="285"/>
      <c r="AP1181" s="285"/>
    </row>
    <row r="1182" spans="1:42" hidden="1">
      <c r="A1182" s="287" t="s">
        <v>327</v>
      </c>
      <c r="B1182" s="337"/>
      <c r="C1182" s="345">
        <v>60.009361129530397</v>
      </c>
      <c r="D1182" s="348">
        <v>4.51</v>
      </c>
      <c r="E1182" s="337"/>
      <c r="F1182" s="305">
        <v>270.64221869418208</v>
      </c>
      <c r="G1182" s="348">
        <v>4.62</v>
      </c>
      <c r="H1182" s="337"/>
      <c r="I1182" s="305">
        <v>277.24324841843043</v>
      </c>
      <c r="J1182" s="305"/>
      <c r="K1182" s="348" t="e">
        <v>#DIV/0!</v>
      </c>
      <c r="L1182" s="337"/>
      <c r="M1182" s="305" t="e">
        <v>#DIV/0!</v>
      </c>
      <c r="N1182" s="305"/>
      <c r="O1182" s="348" t="e">
        <v>#DIV/0!</v>
      </c>
      <c r="P1182" s="337"/>
      <c r="Q1182" s="305" t="e">
        <v>#DIV/0!</v>
      </c>
      <c r="R1182" s="305"/>
      <c r="S1182" s="348" t="e">
        <v>#DIV/0!</v>
      </c>
      <c r="T1182" s="337"/>
      <c r="U1182" s="305" t="e">
        <v>#DIV/0!</v>
      </c>
      <c r="V1182" s="285"/>
      <c r="W1182" s="286"/>
      <c r="X1182" s="286"/>
      <c r="Y1182" s="286"/>
      <c r="Z1182" s="351"/>
      <c r="AA1182" s="424" t="s">
        <v>10</v>
      </c>
      <c r="AB1182" s="285"/>
      <c r="AC1182" s="285"/>
      <c r="AD1182" s="285"/>
      <c r="AE1182" s="285"/>
      <c r="AF1182" s="285"/>
      <c r="AG1182" s="285"/>
      <c r="AH1182" s="285"/>
      <c r="AI1182" s="285"/>
      <c r="AJ1182" s="285"/>
      <c r="AK1182" s="285"/>
      <c r="AL1182" s="285"/>
      <c r="AM1182" s="285"/>
      <c r="AN1182" s="285"/>
      <c r="AO1182" s="285"/>
      <c r="AP1182" s="285"/>
    </row>
    <row r="1183" spans="1:42" hidden="1">
      <c r="A1183" s="287" t="s">
        <v>328</v>
      </c>
      <c r="B1183" s="337"/>
      <c r="C1183" s="345">
        <v>11666.5444855351</v>
      </c>
      <c r="D1183" s="348">
        <v>5.99</v>
      </c>
      <c r="E1183" s="337"/>
      <c r="F1183" s="305">
        <v>69882.601468355249</v>
      </c>
      <c r="G1183" s="348">
        <v>6.13</v>
      </c>
      <c r="H1183" s="337"/>
      <c r="I1183" s="305">
        <v>71515.917696330158</v>
      </c>
      <c r="J1183" s="305"/>
      <c r="K1183" s="348" t="e">
        <v>#DIV/0!</v>
      </c>
      <c r="L1183" s="337"/>
      <c r="M1183" s="305" t="e">
        <v>#DIV/0!</v>
      </c>
      <c r="N1183" s="305"/>
      <c r="O1183" s="348" t="e">
        <v>#DIV/0!</v>
      </c>
      <c r="P1183" s="337"/>
      <c r="Q1183" s="305" t="e">
        <v>#DIV/0!</v>
      </c>
      <c r="R1183" s="305"/>
      <c r="S1183" s="348" t="e">
        <v>#DIV/0!</v>
      </c>
      <c r="T1183" s="337"/>
      <c r="U1183" s="305" t="e">
        <v>#DIV/0!</v>
      </c>
      <c r="V1183" s="285"/>
      <c r="W1183" s="286"/>
      <c r="X1183" s="286"/>
      <c r="Y1183" s="286"/>
      <c r="Z1183" s="351"/>
      <c r="AA1183" s="424" t="s">
        <v>10</v>
      </c>
      <c r="AB1183" s="285"/>
      <c r="AC1183" s="285"/>
      <c r="AD1183" s="285"/>
      <c r="AE1183" s="285"/>
      <c r="AF1183" s="285"/>
      <c r="AG1183" s="285"/>
      <c r="AH1183" s="285"/>
      <c r="AI1183" s="285"/>
      <c r="AJ1183" s="285"/>
      <c r="AK1183" s="285"/>
      <c r="AL1183" s="285"/>
      <c r="AM1183" s="285"/>
      <c r="AN1183" s="285"/>
      <c r="AO1183" s="285"/>
      <c r="AP1183" s="285"/>
    </row>
    <row r="1184" spans="1:42" hidden="1">
      <c r="A1184" s="287" t="s">
        <v>329</v>
      </c>
      <c r="B1184" s="337"/>
      <c r="C1184" s="345">
        <v>4355.9951802476999</v>
      </c>
      <c r="D1184" s="348">
        <v>8.1</v>
      </c>
      <c r="E1184" s="337"/>
      <c r="F1184" s="305">
        <v>35283.560960006369</v>
      </c>
      <c r="G1184" s="348">
        <v>8.3000000000000007</v>
      </c>
      <c r="H1184" s="337"/>
      <c r="I1184" s="305">
        <v>36154.759996055909</v>
      </c>
      <c r="J1184" s="305"/>
      <c r="K1184" s="348" t="e">
        <v>#DIV/0!</v>
      </c>
      <c r="L1184" s="337"/>
      <c r="M1184" s="305" t="e">
        <v>#DIV/0!</v>
      </c>
      <c r="N1184" s="305"/>
      <c r="O1184" s="348" t="e">
        <v>#DIV/0!</v>
      </c>
      <c r="P1184" s="337"/>
      <c r="Q1184" s="305" t="e">
        <v>#DIV/0!</v>
      </c>
      <c r="R1184" s="305"/>
      <c r="S1184" s="348" t="e">
        <v>#DIV/0!</v>
      </c>
      <c r="T1184" s="337"/>
      <c r="U1184" s="305" t="e">
        <v>#DIV/0!</v>
      </c>
      <c r="V1184" s="285"/>
      <c r="W1184" s="286"/>
      <c r="X1184" s="286"/>
      <c r="Y1184" s="286"/>
      <c r="Z1184" s="351"/>
      <c r="AA1184" s="424" t="s">
        <v>10</v>
      </c>
      <c r="AB1184" s="285"/>
      <c r="AC1184" s="285"/>
      <c r="AD1184" s="285"/>
      <c r="AE1184" s="285"/>
      <c r="AF1184" s="285"/>
      <c r="AG1184" s="285"/>
      <c r="AH1184" s="285"/>
      <c r="AI1184" s="285"/>
      <c r="AJ1184" s="285"/>
      <c r="AK1184" s="285"/>
      <c r="AL1184" s="285"/>
      <c r="AM1184" s="285"/>
      <c r="AN1184" s="285"/>
      <c r="AO1184" s="285"/>
      <c r="AP1184" s="285"/>
    </row>
    <row r="1185" spans="1:44" hidden="1">
      <c r="A1185" s="287" t="s">
        <v>330</v>
      </c>
      <c r="B1185" s="337"/>
      <c r="C1185" s="345">
        <v>1584.0049084397799</v>
      </c>
      <c r="D1185" s="348">
        <v>12.4</v>
      </c>
      <c r="E1185" s="337"/>
      <c r="F1185" s="305">
        <v>19641.660864653273</v>
      </c>
      <c r="G1185" s="348">
        <v>12.7</v>
      </c>
      <c r="H1185" s="337"/>
      <c r="I1185" s="305">
        <v>20116.862337185205</v>
      </c>
      <c r="J1185" s="305"/>
      <c r="K1185" s="348" t="e">
        <v>#DIV/0!</v>
      </c>
      <c r="L1185" s="337"/>
      <c r="M1185" s="305" t="e">
        <v>#DIV/0!</v>
      </c>
      <c r="N1185" s="305"/>
      <c r="O1185" s="348" t="e">
        <v>#DIV/0!</v>
      </c>
      <c r="P1185" s="337"/>
      <c r="Q1185" s="305" t="e">
        <v>#DIV/0!</v>
      </c>
      <c r="R1185" s="305"/>
      <c r="S1185" s="348" t="e">
        <v>#DIV/0!</v>
      </c>
      <c r="T1185" s="337"/>
      <c r="U1185" s="305" t="e">
        <v>#DIV/0!</v>
      </c>
      <c r="V1185" s="285"/>
      <c r="W1185" s="286"/>
      <c r="X1185" s="330"/>
      <c r="Y1185" s="331"/>
      <c r="Z1185" s="351"/>
      <c r="AA1185" s="424" t="s">
        <v>10</v>
      </c>
      <c r="AB1185" s="285"/>
      <c r="AC1185" s="285"/>
      <c r="AD1185" s="285"/>
      <c r="AE1185" s="285"/>
      <c r="AF1185" s="285"/>
      <c r="AG1185" s="285"/>
      <c r="AH1185" s="285"/>
      <c r="AI1185" s="285"/>
      <c r="AJ1185" s="285"/>
      <c r="AK1185" s="285"/>
      <c r="AL1185" s="285"/>
      <c r="AM1185" s="285"/>
      <c r="AN1185" s="285"/>
      <c r="AO1185" s="285"/>
      <c r="AP1185" s="285"/>
    </row>
    <row r="1186" spans="1:44" hidden="1">
      <c r="B1186" s="337"/>
      <c r="C1186" s="345"/>
      <c r="D1186" s="348"/>
      <c r="E1186" s="337"/>
      <c r="F1186" s="305"/>
      <c r="G1186" s="348"/>
      <c r="H1186" s="337"/>
      <c r="I1186" s="305"/>
      <c r="J1186" s="305"/>
      <c r="K1186" s="348"/>
      <c r="L1186" s="337"/>
      <c r="M1186" s="305"/>
      <c r="N1186" s="305"/>
      <c r="O1186" s="348"/>
      <c r="P1186" s="337"/>
      <c r="Q1186" s="305"/>
      <c r="R1186" s="305"/>
      <c r="S1186" s="348"/>
      <c r="T1186" s="337"/>
      <c r="U1186" s="305"/>
      <c r="V1186" s="285"/>
      <c r="W1186" s="351"/>
      <c r="X1186" s="286"/>
      <c r="Y1186" s="286"/>
      <c r="Z1186" s="286"/>
      <c r="AA1186" s="351" t="s">
        <v>10</v>
      </c>
      <c r="AB1186" s="285"/>
      <c r="AC1186" s="285"/>
      <c r="AD1186" s="285"/>
      <c r="AE1186" s="285"/>
      <c r="AF1186" s="285"/>
      <c r="AG1186" s="285"/>
      <c r="AH1186" s="285"/>
      <c r="AI1186" s="285"/>
      <c r="AJ1186" s="285"/>
      <c r="AK1186" s="285"/>
      <c r="AL1186" s="285"/>
      <c r="AM1186" s="285"/>
      <c r="AN1186" s="285"/>
      <c r="AO1186" s="285"/>
      <c r="AP1186" s="285"/>
    </row>
    <row r="1187" spans="1:44" hidden="1">
      <c r="A1187" s="287" t="s">
        <v>302</v>
      </c>
      <c r="B1187" s="337"/>
      <c r="C1187" s="345"/>
      <c r="D1187" s="348"/>
      <c r="E1187" s="337"/>
      <c r="F1187" s="305"/>
      <c r="G1187" s="348" t="s">
        <v>10</v>
      </c>
      <c r="H1187" s="337"/>
      <c r="I1187" s="305"/>
      <c r="J1187" s="305"/>
      <c r="K1187" s="348" t="s">
        <v>10</v>
      </c>
      <c r="L1187" s="337"/>
      <c r="M1187" s="305"/>
      <c r="N1187" s="305"/>
      <c r="O1187" s="348" t="s">
        <v>10</v>
      </c>
      <c r="P1187" s="337"/>
      <c r="Q1187" s="305"/>
      <c r="R1187" s="305"/>
      <c r="S1187" s="348" t="s">
        <v>10</v>
      </c>
      <c r="T1187" s="337"/>
      <c r="U1187" s="305"/>
      <c r="V1187" s="285"/>
      <c r="W1187" s="286"/>
      <c r="X1187" s="286"/>
      <c r="Y1187" s="286"/>
      <c r="Z1187" s="286"/>
      <c r="AA1187" s="351" t="s">
        <v>10</v>
      </c>
      <c r="AB1187" s="285"/>
      <c r="AC1187" s="285"/>
      <c r="AD1187" s="285"/>
      <c r="AE1187" s="285"/>
      <c r="AF1187" s="285"/>
      <c r="AG1187" s="285"/>
      <c r="AH1187" s="285"/>
      <c r="AI1187" s="285"/>
      <c r="AJ1187" s="285"/>
      <c r="AK1187" s="285"/>
      <c r="AL1187" s="285"/>
      <c r="AM1187" s="285"/>
      <c r="AN1187" s="285"/>
      <c r="AO1187" s="285"/>
      <c r="AP1187" s="285"/>
    </row>
    <row r="1188" spans="1:44" hidden="1">
      <c r="A1188" s="287" t="s">
        <v>331</v>
      </c>
      <c r="B1188" s="337"/>
      <c r="C1188" s="345">
        <v>0</v>
      </c>
      <c r="D1188" s="348">
        <v>2.75</v>
      </c>
      <c r="E1188" s="337"/>
      <c r="F1188" s="305">
        <v>0</v>
      </c>
      <c r="G1188" s="348">
        <v>2.81</v>
      </c>
      <c r="H1188" s="337"/>
      <c r="I1188" s="305">
        <v>0</v>
      </c>
      <c r="J1188" s="305"/>
      <c r="K1188" s="348" t="e">
        <v>#DIV/0!</v>
      </c>
      <c r="L1188" s="337"/>
      <c r="M1188" s="305" t="e">
        <v>#DIV/0!</v>
      </c>
      <c r="N1188" s="305"/>
      <c r="O1188" s="348" t="e">
        <v>#DIV/0!</v>
      </c>
      <c r="P1188" s="337"/>
      <c r="Q1188" s="305" t="e">
        <v>#DIV/0!</v>
      </c>
      <c r="R1188" s="305"/>
      <c r="S1188" s="348" t="e">
        <v>#DIV/0!</v>
      </c>
      <c r="T1188" s="337"/>
      <c r="U1188" s="305" t="e">
        <v>#DIV/0!</v>
      </c>
      <c r="V1188" s="285"/>
      <c r="W1188" s="286"/>
      <c r="X1188" s="286"/>
      <c r="Y1188" s="286"/>
      <c r="Z1188" s="351"/>
      <c r="AA1188" s="424" t="s">
        <v>10</v>
      </c>
      <c r="AB1188" s="285"/>
      <c r="AC1188" s="285"/>
      <c r="AD1188" s="285"/>
      <c r="AE1188" s="285"/>
      <c r="AF1188" s="285"/>
      <c r="AG1188" s="285"/>
      <c r="AH1188" s="285"/>
      <c r="AI1188" s="285"/>
      <c r="AJ1188" s="285"/>
      <c r="AK1188" s="285"/>
      <c r="AL1188" s="285"/>
      <c r="AM1188" s="285"/>
      <c r="AN1188" s="285"/>
      <c r="AO1188" s="285"/>
      <c r="AP1188" s="285"/>
    </row>
    <row r="1189" spans="1:44" hidden="1">
      <c r="A1189" s="287" t="s">
        <v>332</v>
      </c>
      <c r="B1189" s="337"/>
      <c r="C1189" s="345">
        <v>0</v>
      </c>
      <c r="D1189" s="348">
        <v>4.79</v>
      </c>
      <c r="E1189" s="337"/>
      <c r="F1189" s="305">
        <v>0</v>
      </c>
      <c r="G1189" s="348">
        <v>4.91</v>
      </c>
      <c r="H1189" s="337"/>
      <c r="I1189" s="305">
        <v>0</v>
      </c>
      <c r="J1189" s="305"/>
      <c r="K1189" s="348" t="e">
        <v>#DIV/0!</v>
      </c>
      <c r="L1189" s="337"/>
      <c r="M1189" s="305" t="e">
        <v>#DIV/0!</v>
      </c>
      <c r="N1189" s="305"/>
      <c r="O1189" s="348" t="e">
        <v>#DIV/0!</v>
      </c>
      <c r="P1189" s="337"/>
      <c r="Q1189" s="305" t="e">
        <v>#DIV/0!</v>
      </c>
      <c r="R1189" s="305"/>
      <c r="S1189" s="348" t="e">
        <v>#DIV/0!</v>
      </c>
      <c r="T1189" s="337"/>
      <c r="U1189" s="305" t="e">
        <v>#DIV/0!</v>
      </c>
      <c r="V1189" s="285"/>
      <c r="W1189" s="286"/>
      <c r="X1189" s="286"/>
      <c r="Y1189" s="286"/>
      <c r="Z1189" s="351"/>
      <c r="AA1189" s="424" t="s">
        <v>10</v>
      </c>
      <c r="AB1189" s="285"/>
      <c r="AC1189" s="285"/>
      <c r="AD1189" s="285"/>
      <c r="AE1189" s="285"/>
      <c r="AF1189" s="285"/>
      <c r="AG1189" s="285"/>
      <c r="AH1189" s="285"/>
      <c r="AI1189" s="285"/>
      <c r="AJ1189" s="285"/>
      <c r="AK1189" s="285"/>
      <c r="AL1189" s="285"/>
      <c r="AM1189" s="285"/>
      <c r="AN1189" s="285"/>
      <c r="AO1189" s="285"/>
      <c r="AP1189" s="285"/>
    </row>
    <row r="1190" spans="1:44" hidden="1">
      <c r="A1190" s="287" t="s">
        <v>333</v>
      </c>
      <c r="B1190" s="337"/>
      <c r="C1190" s="345">
        <v>0</v>
      </c>
      <c r="D1190" s="348">
        <v>6.62</v>
      </c>
      <c r="E1190" s="337"/>
      <c r="F1190" s="305">
        <v>0</v>
      </c>
      <c r="G1190" s="348">
        <v>6.78</v>
      </c>
      <c r="H1190" s="337"/>
      <c r="I1190" s="305">
        <v>0</v>
      </c>
      <c r="J1190" s="305"/>
      <c r="K1190" s="348" t="e">
        <v>#DIV/0!</v>
      </c>
      <c r="L1190" s="337"/>
      <c r="M1190" s="305" t="e">
        <v>#DIV/0!</v>
      </c>
      <c r="N1190" s="305"/>
      <c r="O1190" s="348" t="e">
        <v>#DIV/0!</v>
      </c>
      <c r="P1190" s="337"/>
      <c r="Q1190" s="305" t="e">
        <v>#DIV/0!</v>
      </c>
      <c r="R1190" s="305"/>
      <c r="S1190" s="348" t="e">
        <v>#DIV/0!</v>
      </c>
      <c r="T1190" s="337"/>
      <c r="U1190" s="305" t="e">
        <v>#DIV/0!</v>
      </c>
      <c r="V1190" s="285"/>
      <c r="W1190" s="286"/>
      <c r="X1190" s="286"/>
      <c r="Y1190" s="286"/>
      <c r="Z1190" s="351"/>
      <c r="AA1190" s="424" t="s">
        <v>10</v>
      </c>
      <c r="AB1190" s="285"/>
      <c r="AC1190" s="285"/>
      <c r="AD1190" s="285"/>
      <c r="AE1190" s="285"/>
      <c r="AF1190" s="285"/>
      <c r="AG1190" s="285"/>
      <c r="AH1190" s="285"/>
      <c r="AI1190" s="285"/>
      <c r="AJ1190" s="285"/>
      <c r="AK1190" s="285"/>
      <c r="AL1190" s="285"/>
      <c r="AM1190" s="285"/>
      <c r="AN1190" s="285"/>
      <c r="AO1190" s="285"/>
      <c r="AP1190" s="285"/>
    </row>
    <row r="1191" spans="1:44" hidden="1">
      <c r="A1191" s="287" t="s">
        <v>334</v>
      </c>
      <c r="B1191" s="337"/>
      <c r="C1191" s="345">
        <v>0</v>
      </c>
      <c r="D1191" s="348">
        <v>10.5</v>
      </c>
      <c r="E1191" s="337"/>
      <c r="F1191" s="305">
        <v>0</v>
      </c>
      <c r="G1191" s="348">
        <v>10.75</v>
      </c>
      <c r="H1191" s="337"/>
      <c r="I1191" s="305">
        <v>0</v>
      </c>
      <c r="J1191" s="305"/>
      <c r="K1191" s="348" t="e">
        <v>#DIV/0!</v>
      </c>
      <c r="L1191" s="337"/>
      <c r="M1191" s="305" t="e">
        <v>#DIV/0!</v>
      </c>
      <c r="N1191" s="305"/>
      <c r="O1191" s="348" t="e">
        <v>#DIV/0!</v>
      </c>
      <c r="P1191" s="337"/>
      <c r="Q1191" s="305" t="e">
        <v>#DIV/0!</v>
      </c>
      <c r="R1191" s="305"/>
      <c r="S1191" s="348" t="e">
        <v>#DIV/0!</v>
      </c>
      <c r="T1191" s="337"/>
      <c r="U1191" s="305" t="e">
        <v>#DIV/0!</v>
      </c>
      <c r="V1191" s="285"/>
      <c r="W1191" s="286"/>
      <c r="X1191" s="286"/>
      <c r="Y1191" s="286"/>
      <c r="Z1191" s="351"/>
      <c r="AA1191" s="424" t="s">
        <v>10</v>
      </c>
      <c r="AB1191" s="285"/>
      <c r="AC1191" s="285"/>
      <c r="AD1191" s="285"/>
      <c r="AE1191" s="285"/>
      <c r="AF1191" s="285"/>
      <c r="AG1191" s="285"/>
      <c r="AH1191" s="285"/>
      <c r="AI1191" s="285"/>
      <c r="AJ1191" s="285"/>
      <c r="AK1191" s="285"/>
      <c r="AL1191" s="285"/>
      <c r="AM1191" s="285"/>
      <c r="AN1191" s="285"/>
      <c r="AO1191" s="285"/>
      <c r="AP1191" s="285"/>
    </row>
    <row r="1192" spans="1:44" hidden="1">
      <c r="A1192" s="287" t="s">
        <v>335</v>
      </c>
      <c r="B1192" s="337"/>
      <c r="C1192" s="345">
        <v>0</v>
      </c>
      <c r="D1192" s="348">
        <v>24.94</v>
      </c>
      <c r="E1192" s="337"/>
      <c r="F1192" s="305">
        <v>0</v>
      </c>
      <c r="G1192" s="348">
        <v>25.54</v>
      </c>
      <c r="H1192" s="337"/>
      <c r="I1192" s="305">
        <v>0</v>
      </c>
      <c r="J1192" s="305"/>
      <c r="K1192" s="348" t="e">
        <v>#DIV/0!</v>
      </c>
      <c r="L1192" s="337"/>
      <c r="M1192" s="305" t="e">
        <v>#DIV/0!</v>
      </c>
      <c r="N1192" s="305"/>
      <c r="O1192" s="348" t="e">
        <v>#DIV/0!</v>
      </c>
      <c r="P1192" s="337"/>
      <c r="Q1192" s="305" t="e">
        <v>#DIV/0!</v>
      </c>
      <c r="R1192" s="305"/>
      <c r="S1192" s="348" t="e">
        <v>#DIV/0!</v>
      </c>
      <c r="T1192" s="337"/>
      <c r="U1192" s="305" t="e">
        <v>#DIV/0!</v>
      </c>
      <c r="V1192" s="285"/>
      <c r="W1192" s="286"/>
      <c r="X1192" s="286"/>
      <c r="Y1192" s="286"/>
      <c r="Z1192" s="351"/>
      <c r="AA1192" s="424" t="s">
        <v>10</v>
      </c>
      <c r="AB1192" s="285" t="s">
        <v>10</v>
      </c>
      <c r="AC1192" s="285"/>
      <c r="AD1192" s="285"/>
      <c r="AE1192" s="285"/>
      <c r="AF1192" s="285"/>
      <c r="AG1192" s="285"/>
      <c r="AH1192" s="285"/>
      <c r="AI1192" s="285"/>
      <c r="AJ1192" s="285"/>
      <c r="AK1192" s="285"/>
      <c r="AL1192" s="285"/>
      <c r="AM1192" s="285"/>
      <c r="AN1192" s="285"/>
      <c r="AO1192" s="285"/>
      <c r="AP1192" s="285"/>
    </row>
    <row r="1193" spans="1:44" hidden="1">
      <c r="A1193" s="337"/>
      <c r="B1193" s="337"/>
      <c r="C1193" s="345"/>
      <c r="D1193" s="348">
        <v>0</v>
      </c>
      <c r="E1193" s="337"/>
      <c r="F1193" s="305"/>
      <c r="G1193" s="348"/>
      <c r="H1193" s="337"/>
      <c r="I1193" s="305"/>
      <c r="J1193" s="305"/>
      <c r="K1193" s="348"/>
      <c r="L1193" s="337"/>
      <c r="M1193" s="305"/>
      <c r="N1193" s="305"/>
      <c r="O1193" s="348"/>
      <c r="P1193" s="337"/>
      <c r="Q1193" s="305"/>
      <c r="R1193" s="305"/>
      <c r="S1193" s="348"/>
      <c r="T1193" s="337"/>
      <c r="U1193" s="305"/>
      <c r="V1193" s="285"/>
      <c r="W1193" s="286"/>
      <c r="X1193" s="286"/>
      <c r="Y1193" s="286"/>
      <c r="Z1193" s="286"/>
      <c r="AA1193" s="286"/>
      <c r="AB1193" s="285"/>
      <c r="AC1193" s="285"/>
      <c r="AD1193" s="285"/>
      <c r="AE1193" s="285"/>
      <c r="AF1193" s="285"/>
      <c r="AG1193" s="285"/>
      <c r="AH1193" s="285"/>
      <c r="AI1193" s="285"/>
      <c r="AJ1193" s="285"/>
      <c r="AK1193" s="285"/>
      <c r="AL1193" s="285"/>
      <c r="AM1193" s="285"/>
      <c r="AN1193" s="285"/>
      <c r="AO1193" s="285"/>
      <c r="AP1193" s="285"/>
    </row>
    <row r="1194" spans="1:44" hidden="1">
      <c r="A1194" s="337" t="s">
        <v>321</v>
      </c>
      <c r="B1194" s="337"/>
      <c r="C1194" s="304">
        <v>1180029.4144894434</v>
      </c>
      <c r="D1194" s="444">
        <v>7.0449999999999999</v>
      </c>
      <c r="E1194" s="337" t="s">
        <v>144</v>
      </c>
      <c r="F1194" s="484">
        <v>83133</v>
      </c>
      <c r="G1194" s="444">
        <v>7.2149999999999999</v>
      </c>
      <c r="H1194" s="337" t="s">
        <v>144</v>
      </c>
      <c r="I1194" s="305">
        <v>85139.122255413342</v>
      </c>
      <c r="J1194" s="305"/>
      <c r="K1194" s="444" t="e">
        <v>#DIV/0!</v>
      </c>
      <c r="L1194" s="337" t="s">
        <v>144</v>
      </c>
      <c r="M1194" s="305" t="e">
        <v>#DIV/0!</v>
      </c>
      <c r="N1194" s="305"/>
      <c r="O1194" s="444" t="e">
        <v>#DIV/0!</v>
      </c>
      <c r="P1194" s="337" t="s">
        <v>144</v>
      </c>
      <c r="Q1194" s="305" t="e">
        <v>#DIV/0!</v>
      </c>
      <c r="R1194" s="305"/>
      <c r="S1194" s="444" t="e">
        <v>#DIV/0!</v>
      </c>
      <c r="T1194" s="337" t="s">
        <v>144</v>
      </c>
      <c r="U1194" s="305" t="e">
        <v>#DIV/0!</v>
      </c>
      <c r="V1194" s="285"/>
      <c r="W1194" s="466"/>
      <c r="X1194" s="351"/>
      <c r="Y1194" s="286"/>
      <c r="Z1194" s="286"/>
      <c r="AA1194" s="286"/>
      <c r="AB1194" s="285"/>
      <c r="AC1194" s="285"/>
      <c r="AD1194" s="285"/>
      <c r="AE1194" s="285"/>
      <c r="AF1194" s="285"/>
      <c r="AG1194" s="285"/>
      <c r="AH1194" s="285"/>
      <c r="AI1194" s="285"/>
      <c r="AJ1194" s="285"/>
      <c r="AK1194" s="285"/>
      <c r="AL1194" s="285"/>
      <c r="AM1194" s="285"/>
      <c r="AN1194" s="285"/>
      <c r="AO1194" s="285"/>
      <c r="AP1194" s="285"/>
    </row>
    <row r="1195" spans="1:44" hidden="1">
      <c r="A1195" s="337" t="s">
        <v>336</v>
      </c>
      <c r="B1195" s="337"/>
      <c r="C1195" s="304">
        <v>2267439.2993954606</v>
      </c>
      <c r="D1195" s="369" t="s">
        <v>10</v>
      </c>
      <c r="E1195" s="337" t="s">
        <v>10</v>
      </c>
      <c r="F1195" s="484" t="s">
        <v>10</v>
      </c>
      <c r="G1195" s="369" t="s">
        <v>10</v>
      </c>
      <c r="H1195" s="337" t="s">
        <v>10</v>
      </c>
      <c r="I1195" s="305" t="s">
        <v>10</v>
      </c>
      <c r="J1195" s="305"/>
      <c r="K1195" s="369">
        <v>0</v>
      </c>
      <c r="L1195" s="337" t="s">
        <v>144</v>
      </c>
      <c r="M1195" s="305">
        <v>0</v>
      </c>
      <c r="N1195" s="305"/>
      <c r="O1195" s="369">
        <v>0</v>
      </c>
      <c r="P1195" s="337" t="s">
        <v>144</v>
      </c>
      <c r="Q1195" s="305">
        <v>0</v>
      </c>
      <c r="R1195" s="305"/>
      <c r="S1195" s="369">
        <v>0</v>
      </c>
      <c r="T1195" s="337" t="s">
        <v>144</v>
      </c>
      <c r="U1195" s="305">
        <v>0</v>
      </c>
      <c r="V1195" s="285"/>
      <c r="W1195" s="286"/>
      <c r="X1195" s="286"/>
      <c r="Y1195" s="286"/>
      <c r="Z1195" s="286"/>
      <c r="AA1195" s="351" t="s">
        <v>10</v>
      </c>
      <c r="AB1195" s="305" t="s">
        <v>10</v>
      </c>
      <c r="AC1195" s="305"/>
      <c r="AD1195" s="285"/>
      <c r="AE1195" s="285"/>
      <c r="AF1195" s="285"/>
      <c r="AG1195" s="285"/>
      <c r="AH1195" s="285"/>
      <c r="AI1195" s="285"/>
      <c r="AJ1195" s="285"/>
      <c r="AK1195" s="285"/>
      <c r="AL1195" s="285"/>
      <c r="AM1195" s="285"/>
      <c r="AN1195" s="285"/>
      <c r="AO1195" s="285"/>
      <c r="AP1195" s="285"/>
    </row>
    <row r="1196" spans="1:44" hidden="1">
      <c r="A1196" s="337" t="s">
        <v>126</v>
      </c>
      <c r="B1196" s="337"/>
      <c r="C1196" s="304">
        <v>59.249999999999972</v>
      </c>
      <c r="D1196" s="485"/>
      <c r="E1196" s="337"/>
      <c r="F1196" s="305"/>
      <c r="G1196" s="485"/>
      <c r="H1196" s="337"/>
      <c r="I1196" s="305"/>
      <c r="J1196" s="305"/>
      <c r="K1196" s="485"/>
      <c r="L1196" s="337"/>
      <c r="M1196" s="305"/>
      <c r="N1196" s="305"/>
      <c r="O1196" s="485"/>
      <c r="P1196" s="337"/>
      <c r="Q1196" s="305"/>
      <c r="R1196" s="305"/>
      <c r="S1196" s="485"/>
      <c r="T1196" s="337"/>
      <c r="U1196" s="305"/>
      <c r="V1196" s="285"/>
      <c r="W1196" s="286"/>
      <c r="X1196" s="286"/>
      <c r="Y1196" s="286"/>
      <c r="Z1196" s="285"/>
      <c r="AA1196" s="285"/>
      <c r="AB1196" s="285"/>
      <c r="AC1196" s="285"/>
      <c r="AD1196" s="285"/>
      <c r="AE1196" s="285"/>
      <c r="AF1196" s="285"/>
      <c r="AG1196" s="285"/>
      <c r="AH1196" s="285"/>
      <c r="AI1196" s="285"/>
      <c r="AJ1196" s="285"/>
      <c r="AK1196" s="285"/>
      <c r="AL1196" s="285"/>
      <c r="AM1196" s="285"/>
      <c r="AN1196" s="285"/>
      <c r="AO1196" s="285"/>
      <c r="AP1196" s="285"/>
    </row>
    <row r="1197" spans="1:44" s="120" customFormat="1" hidden="1">
      <c r="A1197" s="119" t="s">
        <v>310</v>
      </c>
      <c r="C1197" s="121">
        <v>3447468.713884904</v>
      </c>
      <c r="D1197" s="118">
        <v>0</v>
      </c>
      <c r="E1197" s="122"/>
      <c r="F1197" s="123"/>
      <c r="G1197" s="314">
        <v>0</v>
      </c>
      <c r="H1197" s="315" t="s">
        <v>144</v>
      </c>
      <c r="I1197" s="408">
        <v>0</v>
      </c>
      <c r="J1197" s="408"/>
      <c r="K1197" s="314" t="s">
        <v>10</v>
      </c>
      <c r="L1197" s="315" t="s">
        <v>144</v>
      </c>
      <c r="M1197" s="305">
        <v>0</v>
      </c>
      <c r="N1197" s="408"/>
      <c r="O1197" s="314" t="s">
        <v>10</v>
      </c>
      <c r="P1197" s="315" t="s">
        <v>144</v>
      </c>
      <c r="Q1197" s="305">
        <v>0</v>
      </c>
      <c r="R1197" s="408"/>
      <c r="S1197" s="314">
        <v>0</v>
      </c>
      <c r="T1197" s="315" t="s">
        <v>144</v>
      </c>
      <c r="U1197" s="305">
        <v>0</v>
      </c>
      <c r="V1197" s="122"/>
      <c r="W1197" s="311"/>
      <c r="X1197" s="122"/>
      <c r="Y1197" s="122"/>
      <c r="Z1197" s="317"/>
      <c r="AA1197" s="318"/>
      <c r="AF1197" s="122"/>
      <c r="AG1197" s="122"/>
      <c r="AH1197" s="122"/>
      <c r="AI1197" s="122"/>
      <c r="AJ1197" s="122"/>
      <c r="AK1197" s="122"/>
      <c r="AL1197" s="122"/>
      <c r="AM1197" s="122"/>
      <c r="AN1197" s="122"/>
      <c r="AO1197" s="122"/>
      <c r="AP1197" s="122"/>
      <c r="AR1197" s="124"/>
    </row>
    <row r="1198" spans="1:44" s="120" customFormat="1" hidden="1">
      <c r="A1198" s="173" t="s">
        <v>337</v>
      </c>
      <c r="B1198" s="174"/>
      <c r="C1198" s="477"/>
      <c r="D1198" s="469">
        <v>7.0449999999999999</v>
      </c>
      <c r="E1198" s="180" t="s">
        <v>144</v>
      </c>
      <c r="F1198" s="178"/>
      <c r="G1198" s="469">
        <v>7.2149999999999999</v>
      </c>
      <c r="H1198" s="180" t="s">
        <v>144</v>
      </c>
      <c r="I1198" s="421"/>
      <c r="J1198" s="421"/>
      <c r="K1198" s="469" t="e">
        <f>K1194+K1197</f>
        <v>#DIV/0!</v>
      </c>
      <c r="L1198" s="180" t="s">
        <v>144</v>
      </c>
      <c r="M1198" s="421"/>
      <c r="N1198" s="421"/>
      <c r="O1198" s="469" t="e">
        <f>O1194+O1197</f>
        <v>#DIV/0!</v>
      </c>
      <c r="P1198" s="180" t="s">
        <v>144</v>
      </c>
      <c r="Q1198" s="421"/>
      <c r="R1198" s="421"/>
      <c r="S1198" s="469" t="e">
        <f>S1194+S1197</f>
        <v>#DIV/0!</v>
      </c>
      <c r="T1198" s="180" t="s">
        <v>144</v>
      </c>
      <c r="U1198" s="421"/>
      <c r="V1198" s="122"/>
      <c r="W1198" s="311"/>
      <c r="X1198" s="332"/>
      <c r="Y1198" s="122"/>
      <c r="Z1198" s="317"/>
      <c r="AA1198" s="318"/>
      <c r="AF1198" s="122"/>
      <c r="AG1198" s="122"/>
      <c r="AH1198" s="122"/>
      <c r="AI1198" s="122"/>
      <c r="AJ1198" s="122"/>
      <c r="AK1198" s="122"/>
      <c r="AL1198" s="122"/>
      <c r="AM1198" s="122"/>
      <c r="AN1198" s="122"/>
      <c r="AO1198" s="122"/>
      <c r="AP1198" s="122"/>
      <c r="AR1198" s="124"/>
    </row>
    <row r="1199" spans="1:44" hidden="1">
      <c r="A1199" s="287" t="s">
        <v>317</v>
      </c>
      <c r="C1199" s="304">
        <v>3447468.713884904</v>
      </c>
      <c r="D1199" s="118"/>
      <c r="E1199" s="285"/>
      <c r="F1199" s="322">
        <v>245131.2878790611</v>
      </c>
      <c r="G1199" s="118"/>
      <c r="H1199" s="285"/>
      <c r="I1199" s="322">
        <v>250952.69147291698</v>
      </c>
      <c r="J1199" s="322"/>
      <c r="K1199" s="118"/>
      <c r="L1199" s="285"/>
      <c r="M1199" s="322" t="e">
        <f>SUM(M1178:M1197)</f>
        <v>#DIV/0!</v>
      </c>
      <c r="N1199" s="322"/>
      <c r="O1199" s="118"/>
      <c r="P1199" s="285"/>
      <c r="Q1199" s="322" t="e">
        <f>SUM(Q1178:Q1198)</f>
        <v>#DIV/0!</v>
      </c>
      <c r="R1199" s="322"/>
      <c r="S1199" s="118"/>
      <c r="T1199" s="285"/>
      <c r="U1199" s="322" t="e">
        <f>SUM(U1178:U1198)</f>
        <v>#DIV/0!</v>
      </c>
      <c r="V1199" s="285"/>
      <c r="W1199" s="286"/>
      <c r="X1199" s="286"/>
      <c r="Y1199" s="286"/>
      <c r="Z1199" s="285"/>
      <c r="AA1199" s="285"/>
      <c r="AB1199" s="285"/>
      <c r="AC1199" s="285"/>
      <c r="AD1199" s="285"/>
      <c r="AE1199" s="285"/>
      <c r="AF1199" s="285"/>
      <c r="AG1199" s="285"/>
      <c r="AH1199" s="285"/>
      <c r="AI1199" s="285"/>
      <c r="AJ1199" s="285"/>
      <c r="AK1199" s="285"/>
      <c r="AL1199" s="285"/>
      <c r="AM1199" s="285"/>
      <c r="AN1199" s="285"/>
      <c r="AO1199" s="285"/>
      <c r="AP1199" s="285"/>
    </row>
    <row r="1200" spans="1:44" hidden="1">
      <c r="A1200" s="287" t="s">
        <v>318</v>
      </c>
      <c r="C1200" s="304">
        <v>43657.854220442547</v>
      </c>
      <c r="D1200" s="118"/>
      <c r="E1200" s="285"/>
      <c r="F1200" s="322">
        <v>3805.7819926921766</v>
      </c>
      <c r="G1200" s="118"/>
      <c r="H1200" s="285"/>
      <c r="I1200" s="322">
        <v>3805.7819926921766</v>
      </c>
      <c r="J1200" s="322"/>
      <c r="K1200" s="118"/>
      <c r="L1200" s="285"/>
      <c r="M1200" s="322" t="e">
        <f>$I$1200*V1174/($V$1174+$W$1174+$X$1174)</f>
        <v>#DIV/0!</v>
      </c>
      <c r="N1200" s="324"/>
      <c r="O1200" s="325"/>
      <c r="P1200" s="325"/>
      <c r="Q1200" s="322" t="e">
        <f>$I$1200*W1174/($V$1174+$W$1174+$X$1174)</f>
        <v>#DIV/0!</v>
      </c>
      <c r="R1200" s="324"/>
      <c r="S1200" s="325"/>
      <c r="T1200" s="325"/>
      <c r="U1200" s="322" t="e">
        <f>$I$1200*X1174/($V$1174+$W$1174+$X$1174)</f>
        <v>#DIV/0!</v>
      </c>
      <c r="V1200" s="341"/>
      <c r="W1200" s="141"/>
      <c r="X1200" s="286"/>
      <c r="Y1200" s="286"/>
      <c r="Z1200" s="285"/>
      <c r="AA1200" s="285"/>
      <c r="AB1200" s="285"/>
      <c r="AC1200" s="285"/>
      <c r="AD1200" s="285"/>
      <c r="AE1200" s="285"/>
      <c r="AF1200" s="285"/>
      <c r="AG1200" s="285"/>
      <c r="AH1200" s="285"/>
      <c r="AI1200" s="285"/>
      <c r="AJ1200" s="285"/>
      <c r="AK1200" s="285"/>
      <c r="AL1200" s="285"/>
      <c r="AM1200" s="285"/>
      <c r="AN1200" s="285"/>
      <c r="AO1200" s="285"/>
      <c r="AP1200" s="285"/>
    </row>
    <row r="1201" spans="1:44" ht="16.5" hidden="1" thickBot="1">
      <c r="A1201" s="337" t="s">
        <v>11</v>
      </c>
      <c r="B1201" s="337"/>
      <c r="C1201" s="451">
        <v>3491126.5681053465</v>
      </c>
      <c r="D1201" s="486"/>
      <c r="E1201" s="393"/>
      <c r="F1201" s="329">
        <v>248937.06987175328</v>
      </c>
      <c r="G1201" s="486"/>
      <c r="H1201" s="393"/>
      <c r="I1201" s="329">
        <v>254758.47346560916</v>
      </c>
      <c r="J1201" s="324"/>
      <c r="K1201" s="486"/>
      <c r="L1201" s="393"/>
      <c r="M1201" s="329" t="e">
        <f>M1199+M1200</f>
        <v>#DIV/0!</v>
      </c>
      <c r="N1201" s="328"/>
      <c r="O1201" s="486"/>
      <c r="P1201" s="393"/>
      <c r="Q1201" s="329" t="e">
        <f>Q1199+Q1200</f>
        <v>#DIV/0!</v>
      </c>
      <c r="R1201" s="328"/>
      <c r="S1201" s="486"/>
      <c r="T1201" s="393"/>
      <c r="U1201" s="329" t="e">
        <f>U1199+U1200</f>
        <v>#DIV/0!</v>
      </c>
      <c r="V1201" s="342"/>
      <c r="W1201" s="343"/>
      <c r="X1201" s="286"/>
      <c r="Y1201" s="286"/>
      <c r="Z1201" s="285"/>
      <c r="AA1201" s="285"/>
      <c r="AB1201" s="285"/>
      <c r="AC1201" s="285"/>
      <c r="AD1201" s="285"/>
      <c r="AE1201" s="285"/>
      <c r="AF1201" s="285"/>
      <c r="AG1201" s="285"/>
      <c r="AH1201" s="285"/>
      <c r="AI1201" s="285"/>
      <c r="AJ1201" s="285"/>
      <c r="AK1201" s="285"/>
      <c r="AL1201" s="285"/>
      <c r="AM1201" s="285"/>
      <c r="AN1201" s="285"/>
      <c r="AO1201" s="285"/>
      <c r="AP1201" s="285"/>
    </row>
    <row r="1202" spans="1:44" hidden="1">
      <c r="A1202" s="489" t="s">
        <v>129</v>
      </c>
      <c r="B1202" s="337"/>
      <c r="C1202" s="427"/>
      <c r="D1202" s="490"/>
      <c r="E1202" s="364"/>
      <c r="F1202" s="324"/>
      <c r="G1202" s="490"/>
      <c r="H1202" s="364"/>
      <c r="I1202" s="324"/>
      <c r="J1202" s="324"/>
      <c r="K1202" s="490"/>
      <c r="L1202" s="364"/>
      <c r="M1202" s="324"/>
      <c r="N1202" s="324"/>
      <c r="O1202" s="490"/>
      <c r="P1202" s="364"/>
      <c r="Q1202" s="324"/>
      <c r="R1202" s="324"/>
      <c r="S1202" s="490"/>
      <c r="T1202" s="364"/>
      <c r="U1202" s="324"/>
      <c r="V1202" s="342"/>
      <c r="W1202" s="343"/>
      <c r="X1202" s="286"/>
      <c r="Y1202" s="286"/>
      <c r="Z1202" s="285"/>
      <c r="AA1202" s="285"/>
      <c r="AB1202" s="285"/>
      <c r="AC1202" s="285"/>
      <c r="AD1202" s="285"/>
      <c r="AE1202" s="285"/>
      <c r="AF1202" s="285"/>
      <c r="AG1202" s="285"/>
      <c r="AH1202" s="285"/>
      <c r="AI1202" s="285"/>
      <c r="AJ1202" s="285"/>
      <c r="AK1202" s="285"/>
      <c r="AL1202" s="285"/>
      <c r="AM1202" s="285"/>
      <c r="AN1202" s="285"/>
      <c r="AO1202" s="285"/>
      <c r="AP1202" s="285"/>
    </row>
    <row r="1203" spans="1:44" hidden="1">
      <c r="A1203" s="337"/>
      <c r="B1203" s="337"/>
      <c r="C1203" s="427"/>
      <c r="D1203" s="490" t="s">
        <v>10</v>
      </c>
      <c r="E1203" s="364"/>
      <c r="F1203" s="324"/>
      <c r="G1203" s="490" t="s">
        <v>10</v>
      </c>
      <c r="H1203" s="364"/>
      <c r="I1203" s="324" t="s">
        <v>10</v>
      </c>
      <c r="J1203" s="324"/>
      <c r="K1203" s="490" t="s">
        <v>10</v>
      </c>
      <c r="L1203" s="364"/>
      <c r="M1203" s="324" t="s">
        <v>10</v>
      </c>
      <c r="N1203" s="324"/>
      <c r="O1203" s="490" t="s">
        <v>10</v>
      </c>
      <c r="P1203" s="364"/>
      <c r="Q1203" s="324" t="s">
        <v>10</v>
      </c>
      <c r="R1203" s="324"/>
      <c r="S1203" s="490" t="s">
        <v>10</v>
      </c>
      <c r="T1203" s="364"/>
      <c r="U1203" s="324" t="e">
        <f>M1201+Q1201+U1201</f>
        <v>#DIV/0!</v>
      </c>
      <c r="V1203" s="338"/>
      <c r="W1203" s="338"/>
      <c r="X1203" s="338"/>
      <c r="Y1203" s="286"/>
      <c r="Z1203" s="285"/>
      <c r="AA1203" s="285"/>
      <c r="AB1203" s="285"/>
      <c r="AC1203" s="285"/>
      <c r="AD1203" s="285"/>
      <c r="AE1203" s="285"/>
      <c r="AF1203" s="285"/>
      <c r="AG1203" s="285"/>
      <c r="AH1203" s="285"/>
      <c r="AI1203" s="285"/>
      <c r="AJ1203" s="285"/>
      <c r="AK1203" s="285"/>
      <c r="AL1203" s="285"/>
      <c r="AM1203" s="285"/>
      <c r="AN1203" s="285"/>
      <c r="AO1203" s="285"/>
      <c r="AP1203" s="285"/>
    </row>
    <row r="1204" spans="1:44" hidden="1">
      <c r="A1204" s="344" t="s">
        <v>338</v>
      </c>
      <c r="B1204" s="337"/>
      <c r="C1204" s="337"/>
      <c r="D1204" s="337"/>
      <c r="E1204" s="337"/>
      <c r="F1204" s="337"/>
      <c r="G1204" s="337"/>
      <c r="H1204" s="337"/>
      <c r="I1204" s="337"/>
      <c r="J1204" s="337"/>
      <c r="K1204" s="337"/>
      <c r="L1204" s="337"/>
      <c r="M1204" s="337"/>
      <c r="N1204" s="337"/>
      <c r="O1204" s="337"/>
      <c r="P1204" s="337"/>
      <c r="Q1204" s="337"/>
      <c r="R1204" s="337"/>
      <c r="S1204" s="337"/>
      <c r="T1204" s="337"/>
      <c r="U1204" s="305" t="e">
        <f>U1203-I1201</f>
        <v>#DIV/0!</v>
      </c>
      <c r="V1204" s="319"/>
      <c r="W1204" s="319"/>
      <c r="X1204" s="319"/>
      <c r="Y1204" s="286"/>
      <c r="Z1204" s="285"/>
      <c r="AA1204" s="285"/>
      <c r="AB1204" s="285"/>
      <c r="AC1204" s="285"/>
      <c r="AD1204" s="285"/>
      <c r="AE1204" s="285"/>
      <c r="AF1204" s="285"/>
      <c r="AG1204" s="285"/>
      <c r="AH1204" s="285"/>
      <c r="AI1204" s="285"/>
      <c r="AJ1204" s="285"/>
      <c r="AK1204" s="285"/>
      <c r="AL1204" s="285"/>
      <c r="AM1204" s="285"/>
      <c r="AN1204" s="285"/>
      <c r="AO1204" s="285"/>
      <c r="AP1204" s="285"/>
    </row>
    <row r="1205" spans="1:44" hidden="1">
      <c r="A1205" s="337" t="s">
        <v>339</v>
      </c>
      <c r="B1205" s="337"/>
      <c r="C1205" s="337"/>
      <c r="D1205" s="337"/>
      <c r="E1205" s="337"/>
      <c r="F1205" s="337"/>
      <c r="G1205" s="337"/>
      <c r="H1205" s="337"/>
      <c r="I1205" s="337"/>
      <c r="J1205" s="337"/>
      <c r="K1205" s="337"/>
      <c r="L1205" s="337"/>
      <c r="M1205" s="337"/>
      <c r="N1205" s="337"/>
      <c r="O1205" s="337"/>
      <c r="P1205" s="337"/>
      <c r="Q1205" s="337"/>
      <c r="R1205" s="337"/>
      <c r="S1205" s="337"/>
      <c r="T1205" s="337"/>
      <c r="U1205" s="337"/>
      <c r="V1205" s="285"/>
      <c r="W1205" s="286"/>
      <c r="X1205" s="286"/>
      <c r="Y1205" s="286"/>
      <c r="Z1205" s="285"/>
      <c r="AA1205" s="285"/>
      <c r="AB1205" s="285"/>
      <c r="AC1205" s="285"/>
      <c r="AD1205" s="285"/>
      <c r="AE1205" s="285"/>
      <c r="AF1205" s="285"/>
      <c r="AG1205" s="285"/>
      <c r="AH1205" s="285"/>
      <c r="AI1205" s="285"/>
      <c r="AJ1205" s="285"/>
      <c r="AK1205" s="285"/>
      <c r="AL1205" s="285"/>
      <c r="AM1205" s="285"/>
      <c r="AN1205" s="285"/>
      <c r="AO1205" s="285"/>
      <c r="AP1205" s="285"/>
    </row>
    <row r="1206" spans="1:44" hidden="1">
      <c r="A1206" s="337"/>
      <c r="B1206" s="337"/>
      <c r="C1206" s="337"/>
      <c r="D1206" s="447"/>
      <c r="E1206" s="337"/>
      <c r="F1206" s="337"/>
      <c r="G1206" s="447"/>
      <c r="H1206" s="337"/>
      <c r="I1206" s="337"/>
      <c r="J1206" s="337"/>
      <c r="K1206" s="447"/>
      <c r="L1206" s="337"/>
      <c r="M1206" s="337"/>
      <c r="N1206" s="337"/>
      <c r="O1206" s="447"/>
      <c r="P1206" s="337"/>
      <c r="Q1206" s="337"/>
      <c r="R1206" s="337"/>
      <c r="S1206" s="447"/>
      <c r="T1206" s="337"/>
      <c r="U1206" s="337"/>
      <c r="V1206" s="285"/>
      <c r="W1206" s="286"/>
      <c r="X1206" s="286"/>
      <c r="Y1206" s="286"/>
      <c r="Z1206" s="285"/>
      <c r="AA1206" s="285"/>
      <c r="AB1206" s="285"/>
      <c r="AC1206" s="285"/>
      <c r="AD1206" s="285"/>
      <c r="AE1206" s="285"/>
      <c r="AF1206" s="285"/>
      <c r="AG1206" s="285"/>
      <c r="AH1206" s="285"/>
      <c r="AI1206" s="285"/>
      <c r="AJ1206" s="285"/>
      <c r="AK1206" s="285"/>
      <c r="AL1206" s="285"/>
      <c r="AM1206" s="285"/>
      <c r="AN1206" s="285"/>
      <c r="AO1206" s="285"/>
      <c r="AP1206" s="285"/>
    </row>
    <row r="1207" spans="1:44" hidden="1">
      <c r="A1207" s="337" t="s">
        <v>313</v>
      </c>
      <c r="B1207" s="337"/>
      <c r="C1207" s="345"/>
      <c r="D1207" s="348"/>
      <c r="E1207" s="337"/>
      <c r="F1207" s="305">
        <v>0</v>
      </c>
      <c r="G1207" s="348"/>
      <c r="H1207" s="337"/>
      <c r="I1207" s="305">
        <v>0</v>
      </c>
      <c r="J1207" s="305"/>
      <c r="K1207" s="348"/>
      <c r="L1207" s="337"/>
      <c r="M1207" s="305" t="e">
        <v>#REF!</v>
      </c>
      <c r="N1207" s="305"/>
      <c r="O1207" s="348"/>
      <c r="P1207" s="337"/>
      <c r="Q1207" s="305" t="e">
        <v>#DIV/0!</v>
      </c>
      <c r="R1207" s="305"/>
      <c r="S1207" s="348"/>
      <c r="T1207" s="337"/>
      <c r="U1207" s="305" t="e">
        <v>#DIV/0!</v>
      </c>
      <c r="V1207" s="285"/>
      <c r="W1207" s="286"/>
      <c r="X1207" s="286"/>
      <c r="Y1207" s="286"/>
      <c r="Z1207" s="285"/>
      <c r="AA1207" s="285"/>
      <c r="AB1207" s="285"/>
      <c r="AC1207" s="285"/>
      <c r="AD1207" s="285"/>
      <c r="AE1207" s="285"/>
      <c r="AF1207" s="285"/>
      <c r="AG1207" s="285"/>
      <c r="AH1207" s="285"/>
      <c r="AI1207" s="285"/>
      <c r="AJ1207" s="285"/>
      <c r="AK1207" s="285"/>
      <c r="AL1207" s="285"/>
      <c r="AM1207" s="285"/>
      <c r="AN1207" s="285"/>
      <c r="AO1207" s="285"/>
      <c r="AP1207" s="285"/>
    </row>
    <row r="1208" spans="1:44" hidden="1">
      <c r="A1208" s="337" t="s">
        <v>340</v>
      </c>
      <c r="B1208" s="337"/>
      <c r="C1208" s="304">
        <v>0</v>
      </c>
      <c r="D1208" s="444">
        <v>7.0449999999999999</v>
      </c>
      <c r="E1208" s="337" t="s">
        <v>144</v>
      </c>
      <c r="F1208" s="484">
        <v>0</v>
      </c>
      <c r="G1208" s="444">
        <v>7.2149999999999999</v>
      </c>
      <c r="H1208" s="337" t="s">
        <v>144</v>
      </c>
      <c r="I1208" s="305">
        <v>0</v>
      </c>
      <c r="J1208" s="305"/>
      <c r="K1208" s="444" t="e">
        <v>#DIV/0!</v>
      </c>
      <c r="L1208" s="337" t="s">
        <v>144</v>
      </c>
      <c r="M1208" s="305" t="e">
        <v>#DIV/0!</v>
      </c>
      <c r="N1208" s="305"/>
      <c r="O1208" s="444" t="e">
        <v>#DIV/0!</v>
      </c>
      <c r="P1208" s="337" t="s">
        <v>144</v>
      </c>
      <c r="Q1208" s="305" t="e">
        <v>#DIV/0!</v>
      </c>
      <c r="R1208" s="305"/>
      <c r="S1208" s="444" t="e">
        <v>#DIV/0!</v>
      </c>
      <c r="T1208" s="337" t="s">
        <v>144</v>
      </c>
      <c r="U1208" s="305" t="e">
        <v>#DIV/0!</v>
      </c>
      <c r="V1208" s="285"/>
      <c r="W1208" s="286"/>
      <c r="X1208" s="286"/>
      <c r="Y1208" s="286"/>
      <c r="Z1208" s="285"/>
      <c r="AA1208" s="285"/>
      <c r="AB1208" s="285"/>
      <c r="AC1208" s="285"/>
      <c r="AD1208" s="285"/>
      <c r="AE1208" s="285"/>
      <c r="AF1208" s="285"/>
      <c r="AG1208" s="285"/>
      <c r="AH1208" s="285"/>
      <c r="AI1208" s="285"/>
      <c r="AJ1208" s="285"/>
      <c r="AK1208" s="285"/>
      <c r="AL1208" s="285"/>
      <c r="AM1208" s="285"/>
      <c r="AN1208" s="285"/>
      <c r="AO1208" s="285"/>
      <c r="AP1208" s="285"/>
    </row>
    <row r="1209" spans="1:44" hidden="1">
      <c r="A1209" s="337" t="s">
        <v>341</v>
      </c>
      <c r="B1209" s="337"/>
      <c r="C1209" s="304">
        <v>1151208</v>
      </c>
      <c r="D1209" s="487">
        <v>7.0449999999999999</v>
      </c>
      <c r="E1209" s="337" t="s">
        <v>144</v>
      </c>
      <c r="F1209" s="484">
        <v>81103</v>
      </c>
      <c r="G1209" s="487">
        <v>7.2149999999999999</v>
      </c>
      <c r="H1209" s="337" t="s">
        <v>144</v>
      </c>
      <c r="I1209" s="305">
        <v>83060</v>
      </c>
      <c r="J1209" s="305"/>
      <c r="K1209" s="487" t="e">
        <f>K1208</f>
        <v>#DIV/0!</v>
      </c>
      <c r="L1209" s="337" t="s">
        <v>144</v>
      </c>
      <c r="M1209" s="305">
        <v>0</v>
      </c>
      <c r="N1209" s="305"/>
      <c r="O1209" s="487" t="e">
        <f>O1208</f>
        <v>#DIV/0!</v>
      </c>
      <c r="P1209" s="337" t="s">
        <v>144</v>
      </c>
      <c r="Q1209" s="305">
        <v>0</v>
      </c>
      <c r="R1209" s="305"/>
      <c r="S1209" s="487" t="e">
        <f>S1208</f>
        <v>#DIV/0!</v>
      </c>
      <c r="T1209" s="337" t="s">
        <v>144</v>
      </c>
      <c r="U1209" s="305">
        <v>0</v>
      </c>
      <c r="V1209" s="285"/>
      <c r="W1209" s="286"/>
      <c r="X1209" s="286"/>
      <c r="Y1209" s="286"/>
      <c r="Z1209" s="285"/>
      <c r="AA1209" s="285"/>
      <c r="AB1209" s="285"/>
      <c r="AC1209" s="285"/>
      <c r="AD1209" s="285"/>
      <c r="AE1209" s="285"/>
      <c r="AF1209" s="285"/>
      <c r="AG1209" s="285"/>
      <c r="AH1209" s="285"/>
      <c r="AI1209" s="285"/>
      <c r="AJ1209" s="285"/>
      <c r="AK1209" s="285"/>
      <c r="AL1209" s="285"/>
      <c r="AM1209" s="285"/>
      <c r="AN1209" s="285"/>
      <c r="AO1209" s="285"/>
      <c r="AP1209" s="285"/>
    </row>
    <row r="1210" spans="1:44" hidden="1">
      <c r="A1210" s="337" t="s">
        <v>126</v>
      </c>
      <c r="B1210" s="337"/>
      <c r="C1210" s="304">
        <v>22.1666666666667</v>
      </c>
      <c r="D1210" s="485"/>
      <c r="E1210" s="337"/>
      <c r="F1210" s="305"/>
      <c r="G1210" s="485"/>
      <c r="H1210" s="337"/>
      <c r="I1210" s="305"/>
      <c r="J1210" s="305"/>
      <c r="K1210" s="485"/>
      <c r="L1210" s="337"/>
      <c r="M1210" s="305"/>
      <c r="N1210" s="305"/>
      <c r="O1210" s="485"/>
      <c r="P1210" s="337"/>
      <c r="Q1210" s="305"/>
      <c r="R1210" s="305"/>
      <c r="S1210" s="485"/>
      <c r="T1210" s="337"/>
      <c r="U1210" s="305"/>
      <c r="V1210" s="285"/>
      <c r="W1210" s="286"/>
      <c r="X1210" s="286"/>
      <c r="Y1210" s="286"/>
      <c r="Z1210" s="285"/>
      <c r="AA1210" s="285"/>
      <c r="AB1210" s="285"/>
      <c r="AC1210" s="285"/>
      <c r="AD1210" s="285"/>
      <c r="AE1210" s="285"/>
      <c r="AF1210" s="285"/>
      <c r="AG1210" s="285"/>
      <c r="AH1210" s="285"/>
      <c r="AI1210" s="285"/>
      <c r="AJ1210" s="285"/>
      <c r="AK1210" s="285"/>
      <c r="AL1210" s="285"/>
      <c r="AM1210" s="285"/>
      <c r="AN1210" s="285"/>
      <c r="AO1210" s="285"/>
      <c r="AP1210" s="285"/>
    </row>
    <row r="1211" spans="1:44" s="120" customFormat="1" hidden="1">
      <c r="A1211" s="119" t="s">
        <v>310</v>
      </c>
      <c r="C1211" s="121">
        <v>1151208</v>
      </c>
      <c r="D1211" s="118">
        <v>0</v>
      </c>
      <c r="E1211" s="122"/>
      <c r="F1211" s="123"/>
      <c r="G1211" s="314">
        <v>0</v>
      </c>
      <c r="H1211" s="315" t="s">
        <v>144</v>
      </c>
      <c r="I1211" s="408">
        <v>0</v>
      </c>
      <c r="J1211" s="408"/>
      <c r="K1211" s="314" t="s">
        <v>10</v>
      </c>
      <c r="L1211" s="315" t="s">
        <v>10</v>
      </c>
      <c r="M1211" s="305">
        <v>0</v>
      </c>
      <c r="N1211" s="408"/>
      <c r="O1211" s="314" t="s">
        <v>10</v>
      </c>
      <c r="P1211" s="315" t="s">
        <v>10</v>
      </c>
      <c r="Q1211" s="305">
        <v>0</v>
      </c>
      <c r="R1211" s="408"/>
      <c r="S1211" s="314">
        <v>0</v>
      </c>
      <c r="T1211" s="315" t="s">
        <v>144</v>
      </c>
      <c r="U1211" s="408">
        <f>ROUND(S1211*$C1211/100,0)</f>
        <v>0</v>
      </c>
      <c r="V1211" s="122"/>
      <c r="W1211" s="311"/>
      <c r="X1211" s="122"/>
      <c r="Y1211" s="122"/>
      <c r="Z1211" s="317"/>
      <c r="AA1211" s="318"/>
      <c r="AF1211" s="122"/>
      <c r="AG1211" s="122"/>
      <c r="AH1211" s="122"/>
      <c r="AI1211" s="122"/>
      <c r="AJ1211" s="122"/>
      <c r="AK1211" s="122"/>
      <c r="AL1211" s="122"/>
      <c r="AM1211" s="122"/>
      <c r="AN1211" s="122"/>
      <c r="AO1211" s="122"/>
      <c r="AP1211" s="122"/>
      <c r="AR1211" s="124"/>
    </row>
    <row r="1212" spans="1:44" hidden="1">
      <c r="A1212" s="287" t="s">
        <v>317</v>
      </c>
      <c r="C1212" s="304">
        <v>1151208</v>
      </c>
      <c r="D1212" s="118"/>
      <c r="E1212" s="285"/>
      <c r="F1212" s="322">
        <v>81103</v>
      </c>
      <c r="G1212" s="118"/>
      <c r="H1212" s="285"/>
      <c r="I1212" s="322">
        <v>83060</v>
      </c>
      <c r="J1212" s="322"/>
      <c r="K1212" s="118"/>
      <c r="L1212" s="285"/>
      <c r="M1212" s="322" t="e">
        <f>SUM(M1207:M1211)</f>
        <v>#REF!</v>
      </c>
      <c r="N1212" s="322"/>
      <c r="O1212" s="118"/>
      <c r="P1212" s="285"/>
      <c r="Q1212" s="322" t="e">
        <f>SUM(Q1207:Q1211)</f>
        <v>#DIV/0!</v>
      </c>
      <c r="R1212" s="322"/>
      <c r="S1212" s="118"/>
      <c r="T1212" s="285"/>
      <c r="U1212" s="322" t="e">
        <f>SUM(U1207:U1211)</f>
        <v>#DIV/0!</v>
      </c>
      <c r="V1212" s="285"/>
      <c r="W1212" s="286"/>
      <c r="X1212" s="286"/>
      <c r="Y1212" s="286"/>
      <c r="Z1212" s="285"/>
      <c r="AA1212" s="285"/>
      <c r="AB1212" s="285"/>
      <c r="AC1212" s="285"/>
      <c r="AD1212" s="285"/>
      <c r="AE1212" s="285"/>
      <c r="AF1212" s="285"/>
      <c r="AG1212" s="285"/>
      <c r="AH1212" s="285"/>
      <c r="AI1212" s="285"/>
      <c r="AJ1212" s="285"/>
      <c r="AK1212" s="285"/>
      <c r="AL1212" s="285"/>
      <c r="AM1212" s="285"/>
      <c r="AN1212" s="285"/>
      <c r="AO1212" s="285"/>
      <c r="AP1212" s="285"/>
    </row>
    <row r="1213" spans="1:44" hidden="1">
      <c r="A1213" s="287" t="s">
        <v>318</v>
      </c>
      <c r="C1213" s="304">
        <v>14578.601058505523</v>
      </c>
      <c r="D1213" s="118"/>
      <c r="E1213" s="285"/>
      <c r="F1213" s="322">
        <v>1258.1353616093459</v>
      </c>
      <c r="G1213" s="118"/>
      <c r="H1213" s="285"/>
      <c r="I1213" s="322">
        <v>1258.1353616093459</v>
      </c>
      <c r="J1213" s="322"/>
      <c r="K1213" s="118"/>
      <c r="L1213" s="285"/>
      <c r="M1213" s="322" t="e">
        <f>$I$1213*V1174/($V$1174+$W$1174+$X$1174)</f>
        <v>#DIV/0!</v>
      </c>
      <c r="N1213" s="324"/>
      <c r="O1213" s="325"/>
      <c r="P1213" s="325"/>
      <c r="Q1213" s="322" t="e">
        <f>$I$1213*W1174/($V$1174+$W$1174+$X$1174)</f>
        <v>#DIV/0!</v>
      </c>
      <c r="R1213" s="324"/>
      <c r="S1213" s="325"/>
      <c r="T1213" s="325"/>
      <c r="U1213" s="322" t="e">
        <f>$I$1213*X1174/($V$1174+$W$1174+$X$1174)</f>
        <v>#DIV/0!</v>
      </c>
      <c r="V1213" s="341"/>
      <c r="W1213" s="141"/>
      <c r="X1213" s="286"/>
      <c r="Y1213" s="286"/>
      <c r="Z1213" s="285"/>
      <c r="AA1213" s="285"/>
      <c r="AB1213" s="285"/>
      <c r="AC1213" s="285"/>
      <c r="AD1213" s="285"/>
      <c r="AE1213" s="285"/>
      <c r="AF1213" s="285"/>
      <c r="AG1213" s="285"/>
      <c r="AH1213" s="285"/>
      <c r="AI1213" s="285"/>
      <c r="AJ1213" s="285"/>
      <c r="AK1213" s="285"/>
      <c r="AL1213" s="285"/>
      <c r="AM1213" s="285"/>
      <c r="AN1213" s="285"/>
      <c r="AO1213" s="285"/>
      <c r="AP1213" s="285"/>
    </row>
    <row r="1214" spans="1:44" ht="16.5" hidden="1" thickBot="1">
      <c r="A1214" s="337" t="s">
        <v>11</v>
      </c>
      <c r="B1214" s="337"/>
      <c r="C1214" s="451">
        <v>1165786.6010585055</v>
      </c>
      <c r="D1214" s="486"/>
      <c r="E1214" s="393"/>
      <c r="F1214" s="329">
        <v>82361.13536160934</v>
      </c>
      <c r="G1214" s="486"/>
      <c r="H1214" s="393"/>
      <c r="I1214" s="329">
        <v>84318.13536160934</v>
      </c>
      <c r="J1214" s="324"/>
      <c r="K1214" s="486"/>
      <c r="L1214" s="393"/>
      <c r="M1214" s="329" t="e">
        <f>M1212+M1213</f>
        <v>#REF!</v>
      </c>
      <c r="N1214" s="328"/>
      <c r="O1214" s="486"/>
      <c r="P1214" s="393"/>
      <c r="Q1214" s="329" t="e">
        <f>Q1212+Q1213</f>
        <v>#DIV/0!</v>
      </c>
      <c r="R1214" s="328"/>
      <c r="S1214" s="486"/>
      <c r="T1214" s="393"/>
      <c r="U1214" s="329" t="e">
        <f>U1212+U1213</f>
        <v>#DIV/0!</v>
      </c>
      <c r="V1214" s="342"/>
      <c r="W1214" s="343"/>
      <c r="X1214" s="286"/>
      <c r="Y1214" s="286"/>
      <c r="Z1214" s="285"/>
      <c r="AA1214" s="285"/>
      <c r="AB1214" s="285"/>
      <c r="AC1214" s="285"/>
      <c r="AD1214" s="285"/>
      <c r="AE1214" s="285"/>
      <c r="AF1214" s="285"/>
      <c r="AG1214" s="285"/>
      <c r="AH1214" s="285"/>
      <c r="AI1214" s="285"/>
      <c r="AJ1214" s="285"/>
      <c r="AK1214" s="285"/>
      <c r="AL1214" s="285"/>
      <c r="AM1214" s="285"/>
      <c r="AN1214" s="285"/>
      <c r="AO1214" s="285"/>
      <c r="AP1214" s="285"/>
    </row>
    <row r="1215" spans="1:44" hidden="1">
      <c r="A1215" s="489" t="s">
        <v>129</v>
      </c>
      <c r="B1215" s="337"/>
      <c r="C1215" s="427"/>
      <c r="D1215" s="490"/>
      <c r="E1215" s="364"/>
      <c r="F1215" s="324"/>
      <c r="G1215" s="490"/>
      <c r="H1215" s="364"/>
      <c r="I1215" s="324"/>
      <c r="J1215" s="324"/>
      <c r="K1215" s="490"/>
      <c r="L1215" s="364"/>
      <c r="M1215" s="324"/>
      <c r="N1215" s="324"/>
      <c r="O1215" s="490"/>
      <c r="P1215" s="364"/>
      <c r="Q1215" s="324"/>
      <c r="R1215" s="324"/>
      <c r="S1215" s="490"/>
      <c r="T1215" s="364"/>
      <c r="U1215" s="324"/>
      <c r="V1215" s="342"/>
      <c r="W1215" s="343"/>
      <c r="X1215" s="286"/>
      <c r="Y1215" s="286"/>
      <c r="Z1215" s="285"/>
      <c r="AA1215" s="285"/>
      <c r="AB1215" s="285"/>
      <c r="AC1215" s="285"/>
      <c r="AD1215" s="285"/>
      <c r="AE1215" s="285"/>
      <c r="AF1215" s="285"/>
      <c r="AG1215" s="285"/>
      <c r="AH1215" s="285"/>
      <c r="AI1215" s="285"/>
      <c r="AJ1215" s="285"/>
      <c r="AK1215" s="285"/>
      <c r="AL1215" s="285"/>
      <c r="AM1215" s="285"/>
      <c r="AN1215" s="285"/>
      <c r="AO1215" s="285"/>
      <c r="AP1215" s="285"/>
    </row>
    <row r="1216" spans="1:44">
      <c r="A1216" s="337"/>
      <c r="B1216" s="337"/>
      <c r="C1216" s="427"/>
      <c r="D1216" s="490"/>
      <c r="E1216" s="364"/>
      <c r="F1216" s="324"/>
      <c r="G1216" s="490"/>
      <c r="H1216" s="364"/>
      <c r="I1216" s="324"/>
      <c r="J1216" s="324"/>
      <c r="K1216" s="490"/>
      <c r="L1216" s="364"/>
      <c r="M1216" s="324"/>
      <c r="N1216" s="324"/>
      <c r="O1216" s="490"/>
      <c r="P1216" s="364"/>
      <c r="Q1216" s="324"/>
      <c r="R1216" s="324"/>
      <c r="S1216" s="490"/>
      <c r="T1216" s="364"/>
      <c r="U1216" s="324"/>
      <c r="V1216" s="338"/>
      <c r="W1216" s="338"/>
      <c r="X1216" s="338"/>
      <c r="Y1216" s="286"/>
      <c r="Z1216" s="285"/>
      <c r="AA1216" s="285"/>
      <c r="AB1216" s="285"/>
      <c r="AC1216" s="285"/>
      <c r="AD1216" s="285"/>
      <c r="AE1216" s="285"/>
      <c r="AF1216" s="285"/>
      <c r="AG1216" s="285"/>
      <c r="AH1216" s="285"/>
      <c r="AI1216" s="285"/>
      <c r="AJ1216" s="285"/>
      <c r="AK1216" s="285"/>
      <c r="AL1216" s="285"/>
      <c r="AM1216" s="285"/>
      <c r="AN1216" s="285"/>
      <c r="AO1216" s="285"/>
      <c r="AP1216" s="285"/>
    </row>
    <row r="1217" spans="1:44" hidden="1">
      <c r="A1217" s="337"/>
      <c r="B1217" s="337"/>
      <c r="C1217" s="427"/>
      <c r="D1217" s="490"/>
      <c r="E1217" s="364"/>
      <c r="F1217" s="324"/>
      <c r="G1217" s="490"/>
      <c r="H1217" s="364"/>
      <c r="I1217" s="324"/>
      <c r="J1217" s="324"/>
      <c r="K1217" s="490"/>
      <c r="L1217" s="364"/>
      <c r="M1217" s="324"/>
      <c r="N1217" s="324"/>
      <c r="O1217" s="490"/>
      <c r="P1217" s="364"/>
      <c r="Q1217" s="324"/>
      <c r="R1217" s="324"/>
      <c r="S1217" s="490"/>
      <c r="T1217" s="364"/>
      <c r="U1217" s="324"/>
      <c r="V1217" s="319"/>
      <c r="W1217" s="319"/>
      <c r="X1217" s="319"/>
      <c r="Y1217" s="286"/>
      <c r="Z1217" s="285"/>
      <c r="AA1217" s="285"/>
      <c r="AB1217" s="285"/>
      <c r="AC1217" s="285"/>
      <c r="AD1217" s="285"/>
      <c r="AE1217" s="285"/>
      <c r="AF1217" s="285"/>
      <c r="AG1217" s="285"/>
      <c r="AH1217" s="285"/>
      <c r="AI1217" s="285"/>
      <c r="AJ1217" s="285"/>
      <c r="AK1217" s="285"/>
      <c r="AL1217" s="285"/>
      <c r="AM1217" s="285"/>
      <c r="AN1217" s="285"/>
      <c r="AO1217" s="285"/>
      <c r="AP1217" s="285"/>
    </row>
    <row r="1218" spans="1:44" hidden="1">
      <c r="A1218" s="337"/>
      <c r="B1218" s="337"/>
      <c r="C1218" s="427"/>
      <c r="D1218" s="490" t="s">
        <v>10</v>
      </c>
      <c r="E1218" s="364"/>
      <c r="F1218" s="324"/>
      <c r="G1218" s="490" t="s">
        <v>10</v>
      </c>
      <c r="H1218" s="364"/>
      <c r="I1218" s="324" t="s">
        <v>10</v>
      </c>
      <c r="J1218" s="324"/>
      <c r="K1218" s="490" t="s">
        <v>10</v>
      </c>
      <c r="L1218" s="364"/>
      <c r="M1218" s="324" t="s">
        <v>10</v>
      </c>
      <c r="N1218" s="324"/>
      <c r="O1218" s="490" t="s">
        <v>10</v>
      </c>
      <c r="P1218" s="364"/>
      <c r="Q1218" s="324" t="s">
        <v>10</v>
      </c>
      <c r="R1218" s="324"/>
      <c r="S1218" s="490" t="s">
        <v>10</v>
      </c>
      <c r="T1218" s="364"/>
      <c r="U1218" s="324" t="s">
        <v>10</v>
      </c>
      <c r="V1218" s="285"/>
      <c r="W1218" s="286"/>
      <c r="X1218" s="286"/>
      <c r="Y1218" s="286"/>
      <c r="Z1218" s="285"/>
      <c r="AA1218" s="285"/>
      <c r="AB1218" s="285"/>
      <c r="AC1218" s="285"/>
      <c r="AD1218" s="285"/>
      <c r="AE1218" s="285"/>
      <c r="AF1218" s="285"/>
      <c r="AG1218" s="285"/>
      <c r="AH1218" s="285"/>
      <c r="AI1218" s="285"/>
      <c r="AJ1218" s="285"/>
      <c r="AK1218" s="285"/>
      <c r="AL1218" s="285"/>
      <c r="AM1218" s="285"/>
      <c r="AN1218" s="285"/>
      <c r="AO1218" s="285"/>
      <c r="AP1218" s="285"/>
    </row>
    <row r="1219" spans="1:44">
      <c r="A1219" s="344" t="s">
        <v>342</v>
      </c>
      <c r="B1219" s="337"/>
      <c r="C1219" s="337"/>
      <c r="D1219" s="337"/>
      <c r="E1219" s="337"/>
      <c r="F1219" s="337"/>
      <c r="G1219" s="337"/>
      <c r="H1219" s="337"/>
      <c r="I1219" s="337" t="s">
        <v>10</v>
      </c>
      <c r="J1219" s="337"/>
      <c r="K1219" s="337"/>
      <c r="L1219" s="337"/>
      <c r="M1219" s="337" t="s">
        <v>10</v>
      </c>
      <c r="N1219" s="337"/>
      <c r="O1219" s="337"/>
      <c r="P1219" s="337"/>
      <c r="Q1219" s="337" t="s">
        <v>10</v>
      </c>
      <c r="R1219" s="337"/>
      <c r="S1219" s="337"/>
      <c r="T1219" s="337"/>
      <c r="U1219" s="337" t="s">
        <v>10</v>
      </c>
      <c r="V1219" s="285"/>
      <c r="W1219" s="286"/>
      <c r="X1219" s="286"/>
      <c r="Y1219" s="286"/>
      <c r="Z1219" s="285"/>
      <c r="AA1219" s="285"/>
      <c r="AB1219" s="285"/>
      <c r="AC1219" s="285"/>
      <c r="AD1219" s="285"/>
      <c r="AE1219" s="285"/>
      <c r="AF1219" s="285"/>
      <c r="AG1219" s="285"/>
      <c r="AH1219" s="285"/>
      <c r="AI1219" s="285"/>
      <c r="AJ1219" s="285"/>
      <c r="AK1219" s="285"/>
      <c r="AL1219" s="285"/>
      <c r="AM1219" s="285"/>
      <c r="AN1219" s="285"/>
      <c r="AO1219" s="285"/>
      <c r="AP1219" s="285"/>
    </row>
    <row r="1220" spans="1:44">
      <c r="A1220" s="337" t="s">
        <v>343</v>
      </c>
      <c r="B1220" s="337"/>
      <c r="C1220" s="337"/>
      <c r="D1220" s="337"/>
      <c r="E1220" s="337"/>
      <c r="F1220" s="337"/>
      <c r="G1220" s="337"/>
      <c r="H1220" s="337"/>
      <c r="I1220" s="337"/>
      <c r="J1220" s="337"/>
      <c r="K1220" s="337"/>
      <c r="L1220" s="337"/>
      <c r="M1220" s="337"/>
      <c r="N1220" s="337"/>
      <c r="O1220" s="337"/>
      <c r="P1220" s="337"/>
      <c r="Q1220" s="337"/>
      <c r="R1220" s="337"/>
      <c r="S1220" s="337"/>
      <c r="T1220" s="337"/>
      <c r="U1220" s="337"/>
      <c r="V1220" s="285"/>
      <c r="W1220" s="286"/>
      <c r="X1220" s="286"/>
      <c r="Y1220" s="286"/>
      <c r="Z1220" s="285"/>
      <c r="AA1220" s="285"/>
      <c r="AB1220" s="285"/>
      <c r="AC1220" s="285"/>
      <c r="AD1220" s="285"/>
      <c r="AE1220" s="285"/>
      <c r="AF1220" s="285"/>
      <c r="AG1220" s="285"/>
      <c r="AH1220" s="285"/>
      <c r="AI1220" s="285"/>
      <c r="AJ1220" s="285"/>
      <c r="AK1220" s="285"/>
      <c r="AL1220" s="285"/>
      <c r="AM1220" s="285"/>
      <c r="AN1220" s="285"/>
      <c r="AO1220" s="285"/>
      <c r="AP1220" s="285"/>
    </row>
    <row r="1221" spans="1:44">
      <c r="A1221" s="337"/>
      <c r="B1221" s="337"/>
      <c r="C1221" s="337"/>
      <c r="D1221" s="337"/>
      <c r="E1221" s="337"/>
      <c r="F1221" s="337"/>
      <c r="G1221" s="337"/>
      <c r="H1221" s="337"/>
      <c r="I1221" s="337"/>
      <c r="J1221" s="337"/>
      <c r="K1221" s="337"/>
      <c r="L1221" s="337"/>
      <c r="M1221" s="337"/>
      <c r="N1221" s="337"/>
      <c r="O1221" s="337"/>
      <c r="P1221" s="337"/>
      <c r="Q1221" s="337"/>
      <c r="R1221" s="337"/>
      <c r="S1221" s="337"/>
      <c r="T1221" s="337"/>
      <c r="U1221" s="337"/>
      <c r="V1221" s="285"/>
      <c r="W1221" s="286"/>
      <c r="X1221" s="286"/>
      <c r="Y1221" s="286"/>
      <c r="Z1221" s="285"/>
      <c r="AA1221" s="285"/>
      <c r="AB1221" s="285"/>
      <c r="AC1221" s="285"/>
      <c r="AD1221" s="285"/>
      <c r="AE1221" s="285"/>
      <c r="AF1221" s="285"/>
      <c r="AG1221" s="285"/>
      <c r="AH1221" s="285"/>
      <c r="AI1221" s="285"/>
      <c r="AJ1221" s="285"/>
      <c r="AK1221" s="285"/>
      <c r="AL1221" s="285"/>
      <c r="AM1221" s="285"/>
      <c r="AN1221" s="285"/>
      <c r="AO1221" s="285"/>
      <c r="AP1221" s="285"/>
    </row>
    <row r="1222" spans="1:44">
      <c r="A1222" s="337" t="s">
        <v>344</v>
      </c>
      <c r="B1222" s="337"/>
      <c r="C1222" s="345">
        <v>169.46666666666701</v>
      </c>
      <c r="D1222" s="348">
        <v>3.8</v>
      </c>
      <c r="E1222" s="337"/>
      <c r="F1222" s="305">
        <v>644</v>
      </c>
      <c r="G1222" s="348">
        <v>3.9</v>
      </c>
      <c r="H1222" s="337"/>
      <c r="I1222" s="305">
        <v>661</v>
      </c>
      <c r="J1222" s="305"/>
      <c r="K1222" s="348">
        <v>3.75</v>
      </c>
      <c r="L1222" s="337"/>
      <c r="M1222" s="305">
        <v>636</v>
      </c>
      <c r="N1222" s="305"/>
      <c r="O1222" s="348" t="s">
        <v>10</v>
      </c>
      <c r="P1222" s="337"/>
      <c r="Q1222" s="305">
        <v>0</v>
      </c>
      <c r="R1222" s="305"/>
      <c r="S1222" s="348" t="s">
        <v>10</v>
      </c>
      <c r="T1222" s="337"/>
      <c r="U1222" s="305">
        <v>0</v>
      </c>
      <c r="V1222" s="285"/>
      <c r="W1222" s="491"/>
      <c r="X1222" s="491"/>
      <c r="Y1222" s="491"/>
      <c r="Z1222" s="285"/>
      <c r="AA1222" s="285"/>
      <c r="AB1222" s="285"/>
      <c r="AC1222" s="285"/>
      <c r="AD1222" s="285"/>
      <c r="AE1222" s="285"/>
      <c r="AF1222" s="285"/>
      <c r="AG1222" s="285"/>
      <c r="AH1222" s="285"/>
      <c r="AI1222" s="285"/>
      <c r="AJ1222" s="285"/>
      <c r="AK1222" s="285"/>
      <c r="AL1222" s="285"/>
      <c r="AM1222" s="285"/>
      <c r="AN1222" s="285"/>
      <c r="AO1222" s="285"/>
      <c r="AP1222" s="285"/>
    </row>
    <row r="1223" spans="1:44">
      <c r="A1223" s="337" t="s">
        <v>345</v>
      </c>
      <c r="B1223" s="337"/>
      <c r="C1223" s="345">
        <v>180</v>
      </c>
      <c r="D1223" s="348">
        <v>6.85</v>
      </c>
      <c r="E1223" s="337"/>
      <c r="F1223" s="305">
        <v>1233</v>
      </c>
      <c r="G1223" s="348">
        <v>7</v>
      </c>
      <c r="H1223" s="337"/>
      <c r="I1223" s="305">
        <v>1260</v>
      </c>
      <c r="J1223" s="305"/>
      <c r="K1223" s="348">
        <v>6.75</v>
      </c>
      <c r="L1223" s="337"/>
      <c r="M1223" s="305">
        <v>1215</v>
      </c>
      <c r="N1223" s="305"/>
      <c r="O1223" s="348" t="s">
        <v>10</v>
      </c>
      <c r="P1223" s="337"/>
      <c r="Q1223" s="305">
        <v>0</v>
      </c>
      <c r="R1223" s="305"/>
      <c r="S1223" s="348" t="s">
        <v>10</v>
      </c>
      <c r="T1223" s="337"/>
      <c r="U1223" s="305">
        <v>0</v>
      </c>
      <c r="V1223" s="285"/>
      <c r="W1223" s="491"/>
      <c r="X1223" s="491"/>
      <c r="Y1223" s="491"/>
      <c r="Z1223" s="285"/>
      <c r="AA1223" s="285"/>
      <c r="AB1223" s="285"/>
      <c r="AC1223" s="285"/>
      <c r="AD1223" s="285"/>
      <c r="AE1223" s="285"/>
      <c r="AF1223" s="285"/>
      <c r="AG1223" s="285"/>
      <c r="AH1223" s="285"/>
      <c r="AI1223" s="285"/>
      <c r="AJ1223" s="285"/>
      <c r="AK1223" s="285"/>
      <c r="AL1223" s="285"/>
      <c r="AM1223" s="285"/>
      <c r="AN1223" s="285"/>
      <c r="AO1223" s="285"/>
      <c r="AP1223" s="285"/>
    </row>
    <row r="1224" spans="1:44">
      <c r="A1224" s="337" t="s">
        <v>346</v>
      </c>
      <c r="B1224" s="337"/>
      <c r="C1224" s="345">
        <v>349.46666666666704</v>
      </c>
      <c r="D1224" s="412"/>
      <c r="E1224" s="337"/>
      <c r="F1224" s="484"/>
      <c r="G1224" s="412"/>
      <c r="H1224" s="337"/>
      <c r="I1224" s="305"/>
      <c r="J1224" s="305"/>
      <c r="K1224" s="412"/>
      <c r="L1224" s="337"/>
      <c r="M1224" s="305"/>
      <c r="N1224" s="305"/>
      <c r="O1224" s="412"/>
      <c r="P1224" s="337"/>
      <c r="Q1224" s="305"/>
      <c r="R1224" s="305"/>
      <c r="S1224" s="412"/>
      <c r="T1224" s="337"/>
      <c r="U1224" s="305"/>
      <c r="V1224" s="285"/>
      <c r="W1224" s="491"/>
      <c r="X1224" s="491"/>
      <c r="Y1224" s="491"/>
      <c r="Z1224" s="285"/>
      <c r="AA1224" s="285"/>
      <c r="AB1224" s="285"/>
      <c r="AC1224" s="285"/>
      <c r="AD1224" s="285"/>
      <c r="AE1224" s="285"/>
      <c r="AF1224" s="285"/>
      <c r="AG1224" s="285"/>
      <c r="AH1224" s="285"/>
      <c r="AI1224" s="285"/>
      <c r="AJ1224" s="285"/>
      <c r="AK1224" s="285"/>
      <c r="AL1224" s="285"/>
      <c r="AM1224" s="285"/>
      <c r="AN1224" s="285"/>
      <c r="AO1224" s="285"/>
      <c r="AP1224" s="285"/>
    </row>
    <row r="1225" spans="1:44">
      <c r="A1225" s="337" t="s">
        <v>250</v>
      </c>
      <c r="B1225" s="337"/>
      <c r="C1225" s="345">
        <v>267781</v>
      </c>
      <c r="D1225" s="259">
        <v>8.3840000000000003</v>
      </c>
      <c r="E1225" s="305" t="s">
        <v>144</v>
      </c>
      <c r="F1225" s="484">
        <v>22451</v>
      </c>
      <c r="G1225" s="259">
        <v>8.5820000000000007</v>
      </c>
      <c r="H1225" s="305" t="s">
        <v>144</v>
      </c>
      <c r="I1225" s="305">
        <v>22981</v>
      </c>
      <c r="J1225" s="305"/>
      <c r="K1225" s="259" t="e">
        <v>#DIV/0!</v>
      </c>
      <c r="L1225" s="305" t="s">
        <v>144</v>
      </c>
      <c r="M1225" s="305" t="e">
        <v>#DIV/0!</v>
      </c>
      <c r="N1225" s="305"/>
      <c r="O1225" s="259" t="e">
        <v>#DIV/0!</v>
      </c>
      <c r="P1225" s="305" t="s">
        <v>144</v>
      </c>
      <c r="Q1225" s="305" t="e">
        <v>#DIV/0!</v>
      </c>
      <c r="R1225" s="305"/>
      <c r="S1225" s="259" t="e">
        <v>#DIV/0!</v>
      </c>
      <c r="T1225" s="305" t="s">
        <v>144</v>
      </c>
      <c r="U1225" s="305" t="e">
        <v>#DIV/0!</v>
      </c>
      <c r="V1225" s="285"/>
      <c r="W1225" s="491"/>
      <c r="X1225" s="491"/>
      <c r="Y1225" s="491"/>
      <c r="Z1225" s="285"/>
      <c r="AA1225" s="285"/>
      <c r="AB1225" s="285"/>
      <c r="AC1225" s="285"/>
      <c r="AD1225" s="285"/>
      <c r="AE1225" s="285"/>
      <c r="AF1225" s="285"/>
      <c r="AG1225" s="285"/>
      <c r="AH1225" s="285"/>
      <c r="AI1225" s="285"/>
      <c r="AJ1225" s="285"/>
      <c r="AK1225" s="285"/>
      <c r="AL1225" s="285"/>
      <c r="AM1225" s="285"/>
      <c r="AN1225" s="285"/>
      <c r="AO1225" s="285"/>
      <c r="AP1225" s="285"/>
    </row>
    <row r="1226" spans="1:44" s="120" customFormat="1" hidden="1">
      <c r="A1226" s="119" t="s">
        <v>251</v>
      </c>
      <c r="C1226" s="121">
        <v>267781</v>
      </c>
      <c r="D1226" s="118">
        <v>0</v>
      </c>
      <c r="E1226" s="122"/>
      <c r="F1226" s="123"/>
      <c r="G1226" s="314">
        <v>0</v>
      </c>
      <c r="H1226" s="408" t="s">
        <v>144</v>
      </c>
      <c r="I1226" s="408">
        <v>0</v>
      </c>
      <c r="J1226" s="408"/>
      <c r="K1226" s="314" t="s">
        <v>10</v>
      </c>
      <c r="L1226" s="315" t="s">
        <v>10</v>
      </c>
      <c r="M1226" s="305">
        <v>0</v>
      </c>
      <c r="N1226" s="123"/>
      <c r="O1226" s="314" t="s">
        <v>10</v>
      </c>
      <c r="P1226" s="315" t="s">
        <v>10</v>
      </c>
      <c r="Q1226" s="305">
        <v>0</v>
      </c>
      <c r="R1226" s="123"/>
      <c r="S1226" s="314">
        <v>0</v>
      </c>
      <c r="T1226" s="315" t="s">
        <v>144</v>
      </c>
      <c r="U1226" s="305">
        <v>0</v>
      </c>
      <c r="V1226" s="316"/>
      <c r="W1226" s="311"/>
      <c r="X1226" s="122"/>
      <c r="Y1226" s="122"/>
      <c r="Z1226" s="317"/>
      <c r="AA1226" s="318"/>
      <c r="AF1226" s="122"/>
      <c r="AG1226" s="122"/>
      <c r="AH1226" s="122"/>
      <c r="AI1226" s="122"/>
      <c r="AJ1226" s="122"/>
      <c r="AK1226" s="122"/>
      <c r="AL1226" s="122"/>
      <c r="AM1226" s="122"/>
      <c r="AN1226" s="122"/>
      <c r="AO1226" s="122"/>
      <c r="AP1226" s="122"/>
      <c r="AR1226" s="124"/>
    </row>
    <row r="1227" spans="1:44" s="120" customFormat="1" hidden="1">
      <c r="A1227" s="173" t="s">
        <v>316</v>
      </c>
      <c r="B1227" s="174"/>
      <c r="C1227" s="477"/>
      <c r="D1227" s="263">
        <v>8.3840000000000003</v>
      </c>
      <c r="E1227" s="178" t="s">
        <v>144</v>
      </c>
      <c r="F1227" s="178"/>
      <c r="G1227" s="263">
        <v>8.5820000000000007</v>
      </c>
      <c r="H1227" s="178" t="s">
        <v>144</v>
      </c>
      <c r="I1227" s="421"/>
      <c r="J1227" s="421"/>
      <c r="K1227" s="263" t="e">
        <f>K1225+K1226</f>
        <v>#DIV/0!</v>
      </c>
      <c r="L1227" s="178" t="s">
        <v>144</v>
      </c>
      <c r="M1227" s="421"/>
      <c r="N1227" s="421"/>
      <c r="O1227" s="263" t="e">
        <f>O1225+O1226</f>
        <v>#DIV/0!</v>
      </c>
      <c r="P1227" s="178" t="s">
        <v>144</v>
      </c>
      <c r="Q1227" s="421"/>
      <c r="R1227" s="421"/>
      <c r="S1227" s="263" t="e">
        <f>S1225+S1226</f>
        <v>#DIV/0!</v>
      </c>
      <c r="T1227" s="178" t="s">
        <v>144</v>
      </c>
      <c r="U1227" s="421"/>
      <c r="V1227" s="316"/>
      <c r="W1227" s="311"/>
      <c r="X1227" s="431"/>
      <c r="Y1227" s="122"/>
      <c r="Z1227" s="317"/>
      <c r="AA1227" s="318"/>
      <c r="AF1227" s="122"/>
      <c r="AG1227" s="122"/>
      <c r="AH1227" s="122"/>
      <c r="AI1227" s="122"/>
      <c r="AJ1227" s="122"/>
      <c r="AK1227" s="122"/>
      <c r="AL1227" s="122"/>
      <c r="AM1227" s="122"/>
      <c r="AN1227" s="122"/>
      <c r="AO1227" s="122"/>
      <c r="AP1227" s="122"/>
      <c r="AR1227" s="124"/>
    </row>
    <row r="1228" spans="1:44">
      <c r="A1228" s="337" t="s">
        <v>157</v>
      </c>
      <c r="B1228" s="337"/>
      <c r="C1228" s="368">
        <v>267781</v>
      </c>
      <c r="D1228" s="345"/>
      <c r="E1228" s="305"/>
      <c r="F1228" s="484">
        <v>24328</v>
      </c>
      <c r="G1228" s="345"/>
      <c r="H1228" s="305"/>
      <c r="I1228" s="484">
        <v>24902</v>
      </c>
      <c r="J1228" s="484"/>
      <c r="K1228" s="345"/>
      <c r="L1228" s="305"/>
      <c r="M1228" s="484" t="e">
        <f>SUM(M1222:M1227)</f>
        <v>#DIV/0!</v>
      </c>
      <c r="N1228" s="484"/>
      <c r="O1228" s="345"/>
      <c r="P1228" s="305"/>
      <c r="Q1228" s="484" t="e">
        <f>SUM(Q1222:Q1227)</f>
        <v>#DIV/0!</v>
      </c>
      <c r="R1228" s="484"/>
      <c r="S1228" s="345"/>
      <c r="T1228" s="305"/>
      <c r="U1228" s="484" t="e">
        <f>SUM(U1222:U1227)</f>
        <v>#DIV/0!</v>
      </c>
      <c r="V1228" s="285"/>
      <c r="W1228" s="286"/>
      <c r="X1228" s="286"/>
      <c r="Y1228" s="286"/>
      <c r="Z1228" s="285"/>
      <c r="AA1228" s="285"/>
      <c r="AB1228" s="285"/>
      <c r="AC1228" s="285"/>
      <c r="AD1228" s="285"/>
      <c r="AE1228" s="285"/>
      <c r="AF1228" s="285"/>
      <c r="AG1228" s="285"/>
      <c r="AH1228" s="285"/>
      <c r="AI1228" s="285"/>
      <c r="AJ1228" s="285"/>
      <c r="AK1228" s="285"/>
      <c r="AL1228" s="285"/>
      <c r="AM1228" s="285"/>
      <c r="AN1228" s="285"/>
      <c r="AO1228" s="285"/>
      <c r="AP1228" s="285"/>
    </row>
    <row r="1229" spans="1:44">
      <c r="A1229" s="337" t="s">
        <v>128</v>
      </c>
      <c r="B1229" s="337"/>
      <c r="C1229" s="401">
        <v>1846.9158017184013</v>
      </c>
      <c r="D1229" s="492"/>
      <c r="E1229" s="492"/>
      <c r="F1229" s="493">
        <v>189.2729477693606</v>
      </c>
      <c r="G1229" s="492"/>
      <c r="H1229" s="492"/>
      <c r="I1229" s="493">
        <v>189.2729477693606</v>
      </c>
      <c r="J1229" s="494"/>
      <c r="K1229" s="492"/>
      <c r="L1229" s="492"/>
      <c r="M1229" s="493" t="e">
        <f>$I$1229*V1233/($V$1233+$W$1233+$X$1233)</f>
        <v>#DIV/0!</v>
      </c>
      <c r="N1229" s="324"/>
      <c r="O1229" s="325"/>
      <c r="P1229" s="325"/>
      <c r="Q1229" s="493" t="e">
        <f>$I$1229*W1233/($V$1233+$W$1233+$X$1233)</f>
        <v>#DIV/0!</v>
      </c>
      <c r="R1229" s="324"/>
      <c r="S1229" s="325"/>
      <c r="T1229" s="325"/>
      <c r="U1229" s="493" t="e">
        <f>$I$1229*X1233/($V$1233+$W$1233+$X$1233)</f>
        <v>#DIV/0!</v>
      </c>
      <c r="V1229" s="341"/>
      <c r="W1229" s="141"/>
      <c r="X1229" s="286"/>
      <c r="Y1229" s="286"/>
      <c r="Z1229" s="285"/>
      <c r="AA1229" s="285"/>
      <c r="AB1229" s="285"/>
      <c r="AC1229" s="285"/>
      <c r="AD1229" s="285"/>
      <c r="AE1229" s="285"/>
      <c r="AF1229" s="285"/>
      <c r="AG1229" s="285"/>
      <c r="AH1229" s="285"/>
      <c r="AI1229" s="285"/>
      <c r="AJ1229" s="285"/>
      <c r="AK1229" s="285"/>
      <c r="AL1229" s="285"/>
      <c r="AM1229" s="285"/>
      <c r="AN1229" s="285"/>
      <c r="AO1229" s="285"/>
      <c r="AP1229" s="285"/>
    </row>
    <row r="1230" spans="1:44" ht="16.5" thickBot="1">
      <c r="A1230" s="337" t="s">
        <v>158</v>
      </c>
      <c r="B1230" s="337"/>
      <c r="C1230" s="417">
        <v>269627.91580171842</v>
      </c>
      <c r="D1230" s="393"/>
      <c r="E1230" s="393"/>
      <c r="F1230" s="328">
        <v>24517.272947769361</v>
      </c>
      <c r="G1230" s="393"/>
      <c r="H1230" s="393"/>
      <c r="I1230" s="328">
        <v>25091.272947769361</v>
      </c>
      <c r="J1230" s="328"/>
      <c r="K1230" s="393"/>
      <c r="L1230" s="393"/>
      <c r="M1230" s="328" t="e">
        <f>M1228+M1229</f>
        <v>#DIV/0!</v>
      </c>
      <c r="N1230" s="328"/>
      <c r="O1230" s="393"/>
      <c r="P1230" s="393"/>
      <c r="Q1230" s="328" t="e">
        <f>Q1228+Q1229</f>
        <v>#DIV/0!</v>
      </c>
      <c r="R1230" s="328"/>
      <c r="S1230" s="393"/>
      <c r="T1230" s="393"/>
      <c r="U1230" s="328" t="e">
        <f>U1228+U1229</f>
        <v>#DIV/0!</v>
      </c>
      <c r="V1230" s="134"/>
      <c r="W1230" s="320"/>
      <c r="X1230" s="330"/>
      <c r="Y1230" s="286"/>
      <c r="Z1230" s="285"/>
      <c r="AA1230" s="285"/>
      <c r="AB1230" s="285"/>
      <c r="AC1230" s="285"/>
      <c r="AD1230" s="285"/>
      <c r="AE1230" s="285"/>
      <c r="AF1230" s="285"/>
      <c r="AG1230" s="285"/>
      <c r="AH1230" s="285"/>
      <c r="AI1230" s="285"/>
      <c r="AJ1230" s="285"/>
      <c r="AK1230" s="285"/>
      <c r="AL1230" s="285"/>
      <c r="AM1230" s="285"/>
      <c r="AN1230" s="285"/>
      <c r="AO1230" s="285"/>
      <c r="AP1230" s="285"/>
    </row>
    <row r="1231" spans="1:44" ht="16.5" thickTop="1">
      <c r="A1231" s="337"/>
      <c r="B1231" s="361"/>
      <c r="C1231" s="337"/>
      <c r="D1231" s="337" t="s">
        <v>10</v>
      </c>
      <c r="E1231" s="337"/>
      <c r="F1231" s="337"/>
      <c r="G1231" s="337" t="s">
        <v>10</v>
      </c>
      <c r="H1231" s="337"/>
      <c r="I1231" s="305" t="s">
        <v>10</v>
      </c>
      <c r="J1231" s="305"/>
      <c r="K1231" s="337" t="s">
        <v>10</v>
      </c>
      <c r="L1231" s="337"/>
      <c r="M1231" s="305" t="s">
        <v>10</v>
      </c>
      <c r="N1231" s="305"/>
      <c r="O1231" s="337" t="s">
        <v>10</v>
      </c>
      <c r="P1231" s="337"/>
      <c r="Q1231" s="305" t="s">
        <v>10</v>
      </c>
      <c r="R1231" s="305"/>
      <c r="S1231" s="337" t="s">
        <v>10</v>
      </c>
      <c r="T1231" s="337"/>
      <c r="U1231" s="305" t="s">
        <v>10</v>
      </c>
      <c r="V1231" s="134"/>
      <c r="W1231" s="319"/>
      <c r="X1231" s="339"/>
      <c r="Y1231" s="339"/>
      <c r="Z1231" s="285"/>
      <c r="AA1231" s="285"/>
      <c r="AB1231" s="285"/>
      <c r="AC1231" s="285"/>
      <c r="AD1231" s="285"/>
      <c r="AE1231" s="285"/>
      <c r="AF1231" s="285"/>
      <c r="AG1231" s="285"/>
      <c r="AH1231" s="285"/>
      <c r="AI1231" s="285"/>
      <c r="AJ1231" s="285"/>
      <c r="AK1231" s="285"/>
      <c r="AL1231" s="285"/>
      <c r="AM1231" s="285"/>
      <c r="AN1231" s="285"/>
      <c r="AO1231" s="285"/>
      <c r="AP1231" s="285"/>
    </row>
    <row r="1232" spans="1:44" hidden="1">
      <c r="A1232" s="337"/>
      <c r="B1232" s="361"/>
      <c r="C1232" s="337"/>
      <c r="D1232" s="337"/>
      <c r="E1232" s="337"/>
      <c r="F1232" s="337"/>
      <c r="G1232" s="337"/>
      <c r="H1232" s="337"/>
      <c r="I1232" s="305"/>
      <c r="J1232" s="305"/>
      <c r="K1232" s="337"/>
      <c r="L1232" s="337"/>
      <c r="M1232" s="305"/>
      <c r="N1232" s="305"/>
      <c r="O1232" s="337"/>
      <c r="P1232" s="337"/>
      <c r="Q1232" s="305"/>
      <c r="R1232" s="305"/>
      <c r="S1232" s="337"/>
      <c r="T1232" s="337"/>
      <c r="U1232" s="305"/>
      <c r="V1232" s="338"/>
      <c r="W1232" s="338"/>
      <c r="X1232" s="338"/>
      <c r="Y1232" s="339"/>
      <c r="Z1232" s="285"/>
      <c r="AA1232" s="285"/>
      <c r="AB1232" s="285"/>
      <c r="AC1232" s="285"/>
      <c r="AD1232" s="285"/>
      <c r="AE1232" s="285"/>
      <c r="AF1232" s="285"/>
      <c r="AG1232" s="285"/>
      <c r="AH1232" s="285"/>
      <c r="AI1232" s="285"/>
      <c r="AJ1232" s="285"/>
      <c r="AK1232" s="285"/>
      <c r="AL1232" s="285"/>
      <c r="AM1232" s="285"/>
      <c r="AN1232" s="285"/>
      <c r="AO1232" s="285"/>
      <c r="AP1232" s="285"/>
    </row>
    <row r="1233" spans="1:42" hidden="1">
      <c r="A1233" s="337"/>
      <c r="B1233" s="361"/>
      <c r="C1233" s="337"/>
      <c r="D1233" s="337"/>
      <c r="E1233" s="337"/>
      <c r="F1233" s="337"/>
      <c r="G1233" s="337"/>
      <c r="H1233" s="337"/>
      <c r="I1233" s="305"/>
      <c r="J1233" s="305"/>
      <c r="K1233" s="337"/>
      <c r="L1233" s="337"/>
      <c r="M1233" s="305"/>
      <c r="N1233" s="305"/>
      <c r="O1233" s="337"/>
      <c r="P1233" s="337"/>
      <c r="Q1233" s="305"/>
      <c r="R1233" s="305"/>
      <c r="S1233" s="337"/>
      <c r="T1233" s="337"/>
      <c r="U1233" s="305"/>
      <c r="V1233" s="319"/>
      <c r="W1233" s="319"/>
      <c r="X1233" s="319"/>
      <c r="Y1233" s="339"/>
      <c r="Z1233" s="285"/>
      <c r="AA1233" s="285"/>
      <c r="AB1233" s="285"/>
      <c r="AC1233" s="285"/>
      <c r="AD1233" s="285"/>
      <c r="AE1233" s="285"/>
      <c r="AF1233" s="285"/>
      <c r="AG1233" s="285"/>
      <c r="AH1233" s="285"/>
      <c r="AI1233" s="285"/>
      <c r="AJ1233" s="285"/>
      <c r="AK1233" s="285"/>
      <c r="AL1233" s="285"/>
      <c r="AM1233" s="285"/>
      <c r="AN1233" s="285"/>
      <c r="AO1233" s="285"/>
      <c r="AP1233" s="285"/>
    </row>
    <row r="1234" spans="1:42">
      <c r="A1234" s="302" t="s">
        <v>347</v>
      </c>
      <c r="B1234" s="354"/>
      <c r="C1234" s="354"/>
      <c r="D1234" s="354"/>
      <c r="E1234" s="354"/>
      <c r="F1234" s="354"/>
      <c r="G1234" s="354"/>
      <c r="H1234" s="354"/>
      <c r="I1234" s="354"/>
      <c r="J1234" s="354"/>
      <c r="K1234" s="354"/>
      <c r="L1234" s="354"/>
      <c r="M1234" s="354"/>
      <c r="N1234" s="354"/>
      <c r="O1234" s="354"/>
      <c r="P1234" s="354"/>
      <c r="Q1234" s="354"/>
      <c r="R1234" s="354"/>
      <c r="S1234" s="354"/>
      <c r="T1234" s="354"/>
      <c r="U1234" s="354"/>
      <c r="V1234" s="285"/>
      <c r="W1234" s="286"/>
      <c r="X1234" s="286"/>
      <c r="Y1234" s="286"/>
      <c r="Z1234" s="285"/>
      <c r="AA1234" s="285"/>
      <c r="AB1234" s="285"/>
      <c r="AC1234" s="285"/>
      <c r="AD1234" s="285"/>
      <c r="AE1234" s="285"/>
      <c r="AF1234" s="285"/>
      <c r="AG1234" s="285"/>
      <c r="AH1234" s="285"/>
      <c r="AI1234" s="285"/>
      <c r="AJ1234" s="285"/>
      <c r="AK1234" s="285"/>
      <c r="AL1234" s="285"/>
      <c r="AM1234" s="285"/>
      <c r="AN1234" s="285"/>
      <c r="AO1234" s="285"/>
      <c r="AP1234" s="285"/>
    </row>
    <row r="1235" spans="1:42">
      <c r="A1235" s="354" t="s">
        <v>348</v>
      </c>
      <c r="B1235" s="354"/>
      <c r="C1235" s="354"/>
      <c r="D1235" s="354"/>
      <c r="E1235" s="354"/>
      <c r="F1235" s="354"/>
      <c r="G1235" s="354"/>
      <c r="H1235" s="354"/>
      <c r="I1235" s="354"/>
      <c r="J1235" s="354"/>
      <c r="K1235" s="354"/>
      <c r="L1235" s="354"/>
      <c r="M1235" s="354"/>
      <c r="N1235" s="354"/>
      <c r="O1235" s="354"/>
      <c r="P1235" s="354"/>
      <c r="Q1235" s="354"/>
      <c r="R1235" s="354"/>
      <c r="S1235" s="354"/>
      <c r="T1235" s="354"/>
      <c r="U1235" s="354"/>
      <c r="V1235" s="134"/>
      <c r="W1235" s="134"/>
      <c r="X1235" s="134"/>
      <c r="Y1235" s="134"/>
      <c r="Z1235" s="134"/>
      <c r="AA1235" s="134"/>
      <c r="AB1235" s="134"/>
      <c r="AC1235" s="134"/>
      <c r="AD1235" s="134"/>
      <c r="AE1235" s="134"/>
      <c r="AF1235" s="134"/>
      <c r="AG1235" s="134"/>
      <c r="AH1235" s="134"/>
      <c r="AI1235" s="134"/>
      <c r="AJ1235" s="134"/>
      <c r="AK1235" s="134"/>
      <c r="AL1235" s="285"/>
      <c r="AM1235" s="285"/>
      <c r="AN1235" s="285"/>
      <c r="AO1235" s="285"/>
      <c r="AP1235" s="285"/>
    </row>
    <row r="1236" spans="1:42">
      <c r="A1236" s="495" t="s">
        <v>349</v>
      </c>
      <c r="B1236" s="354"/>
      <c r="C1236" s="354"/>
      <c r="D1236" s="354"/>
      <c r="E1236" s="354"/>
      <c r="F1236" s="354"/>
      <c r="G1236" s="354"/>
      <c r="H1236" s="354"/>
      <c r="I1236" s="354"/>
      <c r="J1236" s="354"/>
      <c r="K1236" s="354"/>
      <c r="L1236" s="354"/>
      <c r="M1236" s="354"/>
      <c r="N1236" s="354"/>
      <c r="O1236" s="354"/>
      <c r="P1236" s="354"/>
      <c r="Q1236" s="354"/>
      <c r="R1236" s="354"/>
      <c r="S1236" s="354"/>
      <c r="T1236" s="354"/>
      <c r="U1236" s="354"/>
      <c r="V1236" s="134"/>
      <c r="W1236" s="134"/>
      <c r="X1236" s="134"/>
      <c r="Y1236" s="134"/>
      <c r="Z1236" s="134"/>
      <c r="AA1236" s="134"/>
      <c r="AB1236" s="134"/>
      <c r="AC1236" s="134"/>
      <c r="AD1236" s="134"/>
      <c r="AE1236" s="134"/>
      <c r="AF1236" s="134"/>
      <c r="AG1236" s="134"/>
      <c r="AH1236" s="134"/>
      <c r="AI1236" s="134"/>
      <c r="AJ1236" s="134"/>
      <c r="AK1236" s="134"/>
      <c r="AL1236" s="285"/>
      <c r="AM1236" s="285"/>
      <c r="AN1236" s="285"/>
      <c r="AO1236" s="285"/>
      <c r="AP1236" s="285"/>
    </row>
    <row r="1237" spans="1:42">
      <c r="A1237" s="287" t="s">
        <v>350</v>
      </c>
      <c r="F1237" s="303"/>
      <c r="V1237" s="134"/>
      <c r="W1237" s="134"/>
      <c r="X1237" s="286"/>
      <c r="Y1237" s="286"/>
      <c r="Z1237" s="340"/>
      <c r="AA1237" s="340"/>
      <c r="AB1237" s="135"/>
      <c r="AC1237" s="135"/>
      <c r="AD1237" s="135"/>
      <c r="AE1237" s="135"/>
      <c r="AF1237" s="496"/>
      <c r="AG1237" s="137"/>
      <c r="AH1237" s="134"/>
      <c r="AI1237" s="134"/>
      <c r="AJ1237" s="134"/>
      <c r="AK1237" s="134"/>
      <c r="AL1237" s="285"/>
      <c r="AM1237" s="285"/>
      <c r="AN1237" s="285"/>
      <c r="AO1237" s="285"/>
      <c r="AP1237" s="285"/>
    </row>
    <row r="1238" spans="1:42">
      <c r="A1238" s="287" t="s">
        <v>117</v>
      </c>
      <c r="C1238" s="304">
        <v>12717.7343365056</v>
      </c>
      <c r="D1238" s="112">
        <v>10.050000000000001</v>
      </c>
      <c r="F1238" s="305">
        <v>127813</v>
      </c>
      <c r="G1238" s="112">
        <v>10.29</v>
      </c>
      <c r="I1238" s="305">
        <v>130865</v>
      </c>
      <c r="J1238" s="305"/>
      <c r="K1238" s="112" t="e">
        <v>#DIV/0!</v>
      </c>
      <c r="M1238" s="305" t="e">
        <v>#DIV/0!</v>
      </c>
      <c r="N1238" s="305"/>
      <c r="O1238" s="112" t="e">
        <v>#DIV/0!</v>
      </c>
      <c r="Q1238" s="305" t="e">
        <v>#DIV/0!</v>
      </c>
      <c r="R1238" s="305"/>
      <c r="S1238" s="112" t="e">
        <v>#DIV/0!</v>
      </c>
      <c r="U1238" s="305" t="e">
        <v>#DIV/0!</v>
      </c>
      <c r="V1238" s="285"/>
      <c r="W1238" s="136"/>
      <c r="X1238" s="286"/>
      <c r="Y1238" s="286"/>
      <c r="Z1238" s="480"/>
      <c r="AA1238" s="480"/>
      <c r="AB1238" s="138"/>
      <c r="AC1238" s="138"/>
      <c r="AD1238" s="138"/>
      <c r="AE1238" s="138"/>
      <c r="AF1238" s="139"/>
      <c r="AG1238" s="134"/>
      <c r="AH1238" s="136"/>
      <c r="AI1238" s="136"/>
      <c r="AJ1238" s="497"/>
      <c r="AK1238" s="136"/>
      <c r="AL1238" s="285"/>
      <c r="AM1238" s="285"/>
      <c r="AN1238" s="285"/>
      <c r="AO1238" s="285"/>
      <c r="AP1238" s="285"/>
    </row>
    <row r="1239" spans="1:42">
      <c r="A1239" s="287" t="s">
        <v>118</v>
      </c>
      <c r="C1239" s="304">
        <v>1066.00041589388</v>
      </c>
      <c r="D1239" s="112">
        <v>18.399999999999999</v>
      </c>
      <c r="F1239" s="305">
        <v>19614</v>
      </c>
      <c r="G1239" s="112">
        <v>18.829999999999998</v>
      </c>
      <c r="I1239" s="305">
        <v>20073</v>
      </c>
      <c r="J1239" s="305"/>
      <c r="K1239" s="112" t="e">
        <v>#DIV/0!</v>
      </c>
      <c r="M1239" s="305" t="e">
        <v>#DIV/0!</v>
      </c>
      <c r="N1239" s="305"/>
      <c r="O1239" s="112" t="e">
        <v>#DIV/0!</v>
      </c>
      <c r="Q1239" s="305" t="e">
        <v>#DIV/0!</v>
      </c>
      <c r="R1239" s="305"/>
      <c r="S1239" s="112" t="e">
        <v>#DIV/0!</v>
      </c>
      <c r="U1239" s="305" t="e">
        <v>#DIV/0!</v>
      </c>
      <c r="V1239" s="285"/>
      <c r="W1239" s="136"/>
      <c r="X1239" s="286"/>
      <c r="Y1239" s="286"/>
      <c r="Z1239" s="480"/>
      <c r="AA1239" s="480"/>
      <c r="AB1239" s="138"/>
      <c r="AC1239" s="138"/>
      <c r="AD1239" s="138"/>
      <c r="AE1239" s="138"/>
      <c r="AF1239" s="134"/>
      <c r="AG1239" s="134"/>
      <c r="AH1239" s="136"/>
      <c r="AI1239" s="136"/>
      <c r="AJ1239" s="497"/>
      <c r="AK1239" s="136"/>
      <c r="AL1239" s="285"/>
      <c r="AM1239" s="285"/>
      <c r="AN1239" s="285"/>
      <c r="AO1239" s="285"/>
      <c r="AP1239" s="285"/>
    </row>
    <row r="1240" spans="1:42">
      <c r="A1240" s="287" t="s">
        <v>119</v>
      </c>
      <c r="C1240" s="304">
        <v>0</v>
      </c>
      <c r="D1240" s="112">
        <v>37.21</v>
      </c>
      <c r="F1240" s="305">
        <v>0</v>
      </c>
      <c r="G1240" s="112">
        <v>38.08</v>
      </c>
      <c r="I1240" s="305">
        <v>0</v>
      </c>
      <c r="J1240" s="305"/>
      <c r="K1240" s="112" t="e">
        <v>#DIV/0!</v>
      </c>
      <c r="M1240" s="305" t="e">
        <v>#DIV/0!</v>
      </c>
      <c r="N1240" s="305"/>
      <c r="O1240" s="112" t="e">
        <v>#DIV/0!</v>
      </c>
      <c r="Q1240" s="305" t="e">
        <v>#DIV/0!</v>
      </c>
      <c r="R1240" s="305"/>
      <c r="S1240" s="112" t="e">
        <v>#DIV/0!</v>
      </c>
      <c r="U1240" s="305" t="e">
        <v>#DIV/0!</v>
      </c>
      <c r="V1240" s="285"/>
      <c r="W1240" s="136"/>
      <c r="X1240" s="286"/>
      <c r="Y1240" s="286"/>
      <c r="Z1240" s="480"/>
      <c r="AA1240" s="480"/>
      <c r="AB1240" s="138"/>
      <c r="AC1240" s="138"/>
      <c r="AD1240" s="138"/>
      <c r="AE1240" s="138"/>
      <c r="AF1240" s="134"/>
      <c r="AG1240" s="134"/>
      <c r="AH1240" s="136"/>
      <c r="AI1240" s="136"/>
      <c r="AJ1240" s="497"/>
      <c r="AK1240" s="136"/>
      <c r="AL1240" s="285"/>
      <c r="AM1240" s="285"/>
      <c r="AN1240" s="285"/>
      <c r="AO1240" s="285"/>
      <c r="AP1240" s="285"/>
    </row>
    <row r="1241" spans="1:42">
      <c r="A1241" s="287" t="s">
        <v>351</v>
      </c>
      <c r="C1241" s="304"/>
      <c r="D1241" s="310"/>
      <c r="F1241" s="303"/>
      <c r="G1241" s="310"/>
      <c r="K1241" s="310"/>
      <c r="O1241" s="310"/>
      <c r="S1241" s="310"/>
      <c r="V1241" s="285"/>
      <c r="W1241" s="136"/>
      <c r="X1241" s="286"/>
      <c r="Y1241" s="286"/>
      <c r="Z1241" s="285"/>
      <c r="AA1241" s="285"/>
      <c r="AB1241" s="141"/>
      <c r="AC1241" s="141"/>
      <c r="AD1241" s="141"/>
      <c r="AE1241" s="141"/>
      <c r="AF1241" s="134"/>
      <c r="AG1241" s="134"/>
      <c r="AH1241" s="136"/>
      <c r="AI1241" s="136"/>
      <c r="AJ1241" s="497"/>
      <c r="AK1241" s="136"/>
      <c r="AL1241" s="285"/>
      <c r="AM1241" s="285"/>
      <c r="AN1241" s="285"/>
      <c r="AO1241" s="285"/>
      <c r="AP1241" s="285"/>
    </row>
    <row r="1242" spans="1:42">
      <c r="A1242" s="287" t="s">
        <v>117</v>
      </c>
      <c r="C1242" s="304">
        <v>4248.0674676650497</v>
      </c>
      <c r="D1242" s="112">
        <v>9.43</v>
      </c>
      <c r="F1242" s="305">
        <v>40059</v>
      </c>
      <c r="G1242" s="112">
        <v>9.65</v>
      </c>
      <c r="I1242" s="305">
        <v>40994</v>
      </c>
      <c r="J1242" s="305"/>
      <c r="K1242" s="112" t="e">
        <v>#DIV/0!</v>
      </c>
      <c r="M1242" s="305" t="e">
        <v>#DIV/0!</v>
      </c>
      <c r="N1242" s="305"/>
      <c r="O1242" s="112" t="e">
        <v>#DIV/0!</v>
      </c>
      <c r="Q1242" s="305" t="e">
        <v>#DIV/0!</v>
      </c>
      <c r="R1242" s="305"/>
      <c r="S1242" s="112" t="e">
        <v>#DIV/0!</v>
      </c>
      <c r="U1242" s="305" t="e">
        <v>#DIV/0!</v>
      </c>
      <c r="V1242" s="285"/>
      <c r="W1242" s="136"/>
      <c r="X1242" s="286"/>
      <c r="Y1242" s="286"/>
      <c r="Z1242" s="480"/>
      <c r="AA1242" s="480"/>
      <c r="AB1242" s="138"/>
      <c r="AC1242" s="138"/>
      <c r="AD1242" s="138"/>
      <c r="AE1242" s="138"/>
      <c r="AF1242" s="285"/>
      <c r="AG1242" s="285"/>
      <c r="AH1242" s="136"/>
      <c r="AI1242" s="136"/>
      <c r="AJ1242" s="497"/>
      <c r="AK1242" s="136"/>
      <c r="AL1242" s="285"/>
      <c r="AM1242" s="285"/>
      <c r="AN1242" s="285"/>
      <c r="AO1242" s="285"/>
      <c r="AP1242" s="285"/>
    </row>
    <row r="1243" spans="1:42">
      <c r="A1243" s="287" t="s">
        <v>118</v>
      </c>
      <c r="C1243" s="304">
        <v>0</v>
      </c>
      <c r="D1243" s="112">
        <v>17.170000000000002</v>
      </c>
      <c r="F1243" s="305">
        <v>0</v>
      </c>
      <c r="G1243" s="112">
        <v>17.57</v>
      </c>
      <c r="I1243" s="305">
        <v>0</v>
      </c>
      <c r="J1243" s="305"/>
      <c r="K1243" s="112" t="e">
        <v>#DIV/0!</v>
      </c>
      <c r="M1243" s="305" t="e">
        <v>#DIV/0!</v>
      </c>
      <c r="N1243" s="305"/>
      <c r="O1243" s="112" t="e">
        <v>#DIV/0!</v>
      </c>
      <c r="Q1243" s="305" t="e">
        <v>#DIV/0!</v>
      </c>
      <c r="R1243" s="305"/>
      <c r="S1243" s="112" t="e">
        <v>#DIV/0!</v>
      </c>
      <c r="U1243" s="305" t="e">
        <v>#DIV/0!</v>
      </c>
      <c r="V1243" s="285"/>
      <c r="W1243" s="136"/>
      <c r="X1243" s="286"/>
      <c r="Y1243" s="286"/>
      <c r="Z1243" s="480"/>
      <c r="AA1243" s="480"/>
      <c r="AB1243" s="138"/>
      <c r="AC1243" s="138"/>
      <c r="AD1243" s="138"/>
      <c r="AE1243" s="138"/>
      <c r="AF1243" s="285"/>
      <c r="AG1243" s="285"/>
      <c r="AH1243" s="136"/>
      <c r="AI1243" s="136"/>
      <c r="AJ1243" s="497"/>
      <c r="AK1243" s="136"/>
      <c r="AL1243" s="285"/>
      <c r="AM1243" s="285"/>
      <c r="AN1243" s="285"/>
      <c r="AO1243" s="285"/>
      <c r="AP1243" s="285"/>
    </row>
    <row r="1244" spans="1:42">
      <c r="A1244" s="495" t="s">
        <v>352</v>
      </c>
      <c r="C1244" s="304"/>
      <c r="D1244" s="112"/>
      <c r="F1244" s="305"/>
      <c r="G1244" s="112"/>
      <c r="I1244" s="305"/>
      <c r="J1244" s="305"/>
      <c r="K1244" s="112"/>
      <c r="M1244" s="305"/>
      <c r="N1244" s="305"/>
      <c r="O1244" s="112"/>
      <c r="Q1244" s="305"/>
      <c r="R1244" s="305"/>
      <c r="S1244" s="112"/>
      <c r="U1244" s="305"/>
      <c r="V1244" s="285"/>
      <c r="W1244" s="136"/>
      <c r="X1244" s="286"/>
      <c r="Y1244" s="286"/>
      <c r="Z1244" s="285"/>
      <c r="AA1244" s="285"/>
      <c r="AB1244" s="285"/>
      <c r="AC1244" s="285"/>
      <c r="AD1244" s="285"/>
      <c r="AE1244" s="285"/>
      <c r="AF1244" s="285"/>
      <c r="AG1244" s="285"/>
      <c r="AH1244" s="285"/>
      <c r="AI1244" s="285"/>
      <c r="AJ1244" s="497"/>
      <c r="AK1244" s="285"/>
      <c r="AL1244" s="285"/>
      <c r="AM1244" s="285"/>
      <c r="AN1244" s="285"/>
      <c r="AO1244" s="285"/>
      <c r="AP1244" s="285"/>
    </row>
    <row r="1245" spans="1:42">
      <c r="A1245" s="287" t="s">
        <v>350</v>
      </c>
      <c r="C1245" s="304"/>
      <c r="D1245" s="310"/>
      <c r="F1245" s="303"/>
      <c r="G1245" s="310"/>
      <c r="K1245" s="310"/>
      <c r="O1245" s="310"/>
      <c r="S1245" s="310"/>
      <c r="V1245" s="285"/>
      <c r="W1245" s="286"/>
      <c r="X1245" s="286"/>
      <c r="Y1245" s="286"/>
      <c r="Z1245" s="285"/>
      <c r="AA1245" s="285"/>
      <c r="AB1245" s="285"/>
      <c r="AC1245" s="285"/>
      <c r="AD1245" s="285"/>
      <c r="AE1245" s="285"/>
      <c r="AF1245" s="285"/>
      <c r="AG1245" s="285"/>
      <c r="AH1245" s="285"/>
      <c r="AI1245" s="285"/>
      <c r="AJ1245" s="497"/>
      <c r="AK1245" s="285"/>
      <c r="AL1245" s="285"/>
      <c r="AM1245" s="285"/>
      <c r="AN1245" s="285"/>
      <c r="AO1245" s="285"/>
      <c r="AP1245" s="285"/>
    </row>
    <row r="1246" spans="1:42">
      <c r="A1246" s="287" t="s">
        <v>117</v>
      </c>
      <c r="C1246" s="304">
        <v>480.00024382612202</v>
      </c>
      <c r="D1246" s="112">
        <v>13.13</v>
      </c>
      <c r="F1246" s="305">
        <v>6302</v>
      </c>
      <c r="G1246" s="112">
        <v>13.44</v>
      </c>
      <c r="I1246" s="305">
        <v>6451</v>
      </c>
      <c r="J1246" s="305"/>
      <c r="K1246" s="112" t="e">
        <v>#DIV/0!</v>
      </c>
      <c r="M1246" s="305" t="e">
        <v>#DIV/0!</v>
      </c>
      <c r="N1246" s="305"/>
      <c r="O1246" s="112" t="e">
        <v>#DIV/0!</v>
      </c>
      <c r="Q1246" s="305" t="e">
        <v>#DIV/0!</v>
      </c>
      <c r="R1246" s="305"/>
      <c r="S1246" s="112" t="e">
        <v>#DIV/0!</v>
      </c>
      <c r="U1246" s="305" t="e">
        <v>#DIV/0!</v>
      </c>
      <c r="V1246" s="285"/>
      <c r="W1246" s="136"/>
      <c r="X1246" s="286"/>
      <c r="Y1246" s="286"/>
      <c r="Z1246" s="480"/>
      <c r="AA1246" s="480"/>
      <c r="AB1246" s="138"/>
      <c r="AC1246" s="138"/>
      <c r="AD1246" s="138"/>
      <c r="AE1246" s="138"/>
      <c r="AF1246" s="285"/>
      <c r="AG1246" s="285"/>
      <c r="AH1246" s="136"/>
      <c r="AI1246" s="136"/>
      <c r="AJ1246" s="497"/>
      <c r="AK1246" s="136"/>
      <c r="AL1246" s="285"/>
      <c r="AM1246" s="285"/>
      <c r="AN1246" s="285"/>
      <c r="AO1246" s="285"/>
      <c r="AP1246" s="285"/>
    </row>
    <row r="1247" spans="1:42">
      <c r="A1247" s="287" t="s">
        <v>118</v>
      </c>
      <c r="C1247" s="304">
        <v>395.99974732766401</v>
      </c>
      <c r="D1247" s="112">
        <v>22.05</v>
      </c>
      <c r="F1247" s="305">
        <v>8732</v>
      </c>
      <c r="G1247" s="112">
        <v>22.57</v>
      </c>
      <c r="I1247" s="305">
        <v>8938</v>
      </c>
      <c r="J1247" s="305"/>
      <c r="K1247" s="112" t="e">
        <v>#DIV/0!</v>
      </c>
      <c r="M1247" s="305" t="e">
        <v>#DIV/0!</v>
      </c>
      <c r="N1247" s="305"/>
      <c r="O1247" s="112" t="e">
        <v>#DIV/0!</v>
      </c>
      <c r="Q1247" s="305" t="e">
        <v>#DIV/0!</v>
      </c>
      <c r="R1247" s="305"/>
      <c r="S1247" s="112" t="e">
        <v>#DIV/0!</v>
      </c>
      <c r="U1247" s="305" t="e">
        <v>#DIV/0!</v>
      </c>
      <c r="V1247" s="285"/>
      <c r="W1247" s="136"/>
      <c r="X1247" s="286"/>
      <c r="Y1247" s="286"/>
      <c r="Z1247" s="480"/>
      <c r="AA1247" s="480"/>
      <c r="AB1247" s="138"/>
      <c r="AC1247" s="138"/>
      <c r="AD1247" s="138"/>
      <c r="AE1247" s="138"/>
      <c r="AF1247" s="374"/>
      <c r="AG1247" s="374"/>
      <c r="AH1247" s="136"/>
      <c r="AI1247" s="136"/>
      <c r="AJ1247" s="497"/>
      <c r="AK1247" s="136"/>
      <c r="AL1247" s="285"/>
      <c r="AM1247" s="285"/>
      <c r="AN1247" s="285"/>
      <c r="AO1247" s="285"/>
      <c r="AP1247" s="285"/>
    </row>
    <row r="1248" spans="1:42">
      <c r="A1248" s="287" t="s">
        <v>119</v>
      </c>
      <c r="C1248" s="304">
        <v>0</v>
      </c>
      <c r="D1248" s="112">
        <v>40.89</v>
      </c>
      <c r="F1248" s="305">
        <v>0</v>
      </c>
      <c r="G1248" s="112">
        <v>41.85</v>
      </c>
      <c r="I1248" s="305">
        <v>0</v>
      </c>
      <c r="J1248" s="305"/>
      <c r="K1248" s="112" t="e">
        <v>#DIV/0!</v>
      </c>
      <c r="M1248" s="305" t="e">
        <v>#DIV/0!</v>
      </c>
      <c r="N1248" s="305"/>
      <c r="O1248" s="112" t="e">
        <v>#DIV/0!</v>
      </c>
      <c r="Q1248" s="305" t="e">
        <v>#DIV/0!</v>
      </c>
      <c r="R1248" s="305"/>
      <c r="S1248" s="112" t="e">
        <v>#DIV/0!</v>
      </c>
      <c r="U1248" s="305" t="e">
        <v>#DIV/0!</v>
      </c>
      <c r="V1248" s="285"/>
      <c r="W1248" s="136"/>
      <c r="X1248" s="286"/>
      <c r="Y1248" s="286"/>
      <c r="Z1248" s="480"/>
      <c r="AA1248" s="480"/>
      <c r="AB1248" s="138"/>
      <c r="AC1248" s="138"/>
      <c r="AD1248" s="138"/>
      <c r="AE1248" s="138"/>
      <c r="AF1248" s="374"/>
      <c r="AG1248" s="374"/>
      <c r="AH1248" s="136"/>
      <c r="AI1248" s="136"/>
      <c r="AJ1248" s="497"/>
      <c r="AK1248" s="136"/>
      <c r="AL1248" s="285"/>
      <c r="AM1248" s="285"/>
      <c r="AN1248" s="285"/>
      <c r="AO1248" s="285"/>
      <c r="AP1248" s="285"/>
    </row>
    <row r="1249" spans="1:42">
      <c r="A1249" s="287" t="s">
        <v>351</v>
      </c>
      <c r="C1249" s="304"/>
      <c r="D1249" s="310"/>
      <c r="F1249" s="303"/>
      <c r="G1249" s="310"/>
      <c r="K1249" s="310"/>
      <c r="O1249" s="310"/>
      <c r="S1249" s="310"/>
      <c r="V1249" s="285"/>
      <c r="W1249" s="285"/>
      <c r="X1249" s="312"/>
      <c r="Y1249" s="312"/>
      <c r="Z1249" s="312"/>
      <c r="AA1249" s="312"/>
      <c r="AB1249" s="498"/>
      <c r="AC1249" s="498"/>
      <c r="AD1249" s="498"/>
      <c r="AE1249" s="498"/>
      <c r="AF1249" s="374"/>
      <c r="AG1249" s="374"/>
      <c r="AH1249" s="352"/>
      <c r="AI1249" s="285"/>
      <c r="AJ1249" s="497"/>
      <c r="AK1249" s="285"/>
      <c r="AL1249" s="285"/>
      <c r="AM1249" s="285"/>
      <c r="AN1249" s="285"/>
      <c r="AO1249" s="285"/>
      <c r="AP1249" s="285"/>
    </row>
    <row r="1250" spans="1:42">
      <c r="A1250" s="287" t="s">
        <v>117</v>
      </c>
      <c r="C1250" s="304">
        <v>0</v>
      </c>
      <c r="D1250" s="112">
        <v>12.43</v>
      </c>
      <c r="F1250" s="305">
        <v>0</v>
      </c>
      <c r="G1250" s="112">
        <v>12.72</v>
      </c>
      <c r="I1250" s="305">
        <v>0</v>
      </c>
      <c r="J1250" s="305"/>
      <c r="K1250" s="112" t="e">
        <v>#DIV/0!</v>
      </c>
      <c r="M1250" s="305" t="e">
        <v>#DIV/0!</v>
      </c>
      <c r="N1250" s="305"/>
      <c r="O1250" s="112" t="e">
        <v>#DIV/0!</v>
      </c>
      <c r="Q1250" s="305" t="e">
        <v>#DIV/0!</v>
      </c>
      <c r="R1250" s="305"/>
      <c r="S1250" s="112" t="e">
        <v>#DIV/0!</v>
      </c>
      <c r="U1250" s="305" t="e">
        <v>#DIV/0!</v>
      </c>
      <c r="V1250" s="285"/>
      <c r="W1250" s="136"/>
      <c r="X1250" s="286"/>
      <c r="Y1250" s="286"/>
      <c r="Z1250" s="480"/>
      <c r="AA1250" s="480"/>
      <c r="AB1250" s="138"/>
      <c r="AC1250" s="138"/>
      <c r="AD1250" s="138"/>
      <c r="AE1250" s="138"/>
      <c r="AF1250" s="374"/>
      <c r="AG1250" s="374"/>
      <c r="AH1250" s="136"/>
      <c r="AI1250" s="136"/>
      <c r="AJ1250" s="497"/>
      <c r="AK1250" s="136"/>
      <c r="AL1250" s="285"/>
      <c r="AM1250" s="285"/>
      <c r="AN1250" s="285"/>
      <c r="AO1250" s="285"/>
      <c r="AP1250" s="285"/>
    </row>
    <row r="1251" spans="1:42">
      <c r="A1251" s="287" t="s">
        <v>118</v>
      </c>
      <c r="C1251" s="304">
        <v>0</v>
      </c>
      <c r="D1251" s="112">
        <v>20.85</v>
      </c>
      <c r="F1251" s="305">
        <v>0</v>
      </c>
      <c r="G1251" s="112">
        <v>21.34</v>
      </c>
      <c r="I1251" s="305">
        <v>0</v>
      </c>
      <c r="J1251" s="305"/>
      <c r="K1251" s="112" t="e">
        <v>#DIV/0!</v>
      </c>
      <c r="M1251" s="305" t="e">
        <v>#DIV/0!</v>
      </c>
      <c r="N1251" s="305"/>
      <c r="O1251" s="112" t="e">
        <v>#DIV/0!</v>
      </c>
      <c r="Q1251" s="305" t="e">
        <v>#DIV/0!</v>
      </c>
      <c r="R1251" s="305"/>
      <c r="S1251" s="112" t="e">
        <v>#DIV/0!</v>
      </c>
      <c r="U1251" s="305" t="e">
        <v>#DIV/0!</v>
      </c>
      <c r="V1251" s="285"/>
      <c r="W1251" s="136"/>
      <c r="X1251" s="286"/>
      <c r="Y1251" s="286"/>
      <c r="Z1251" s="480"/>
      <c r="AA1251" s="480"/>
      <c r="AB1251" s="138"/>
      <c r="AC1251" s="138"/>
      <c r="AD1251" s="138"/>
      <c r="AE1251" s="138"/>
      <c r="AF1251" s="374"/>
      <c r="AG1251" s="374"/>
      <c r="AH1251" s="136"/>
      <c r="AI1251" s="136"/>
      <c r="AJ1251" s="497"/>
      <c r="AK1251" s="136"/>
      <c r="AL1251" s="285"/>
      <c r="AM1251" s="285"/>
      <c r="AN1251" s="285"/>
      <c r="AO1251" s="285"/>
      <c r="AP1251" s="285"/>
    </row>
    <row r="1252" spans="1:42">
      <c r="A1252" s="495" t="s">
        <v>353</v>
      </c>
      <c r="B1252" s="354"/>
      <c r="C1252" s="304"/>
      <c r="D1252" s="310"/>
      <c r="E1252" s="354"/>
      <c r="F1252" s="354"/>
      <c r="G1252" s="310"/>
      <c r="H1252" s="354"/>
      <c r="I1252" s="354"/>
      <c r="J1252" s="354"/>
      <c r="K1252" s="310"/>
      <c r="L1252" s="354"/>
      <c r="M1252" s="354"/>
      <c r="N1252" s="354"/>
      <c r="O1252" s="310"/>
      <c r="P1252" s="354"/>
      <c r="Q1252" s="354"/>
      <c r="R1252" s="354"/>
      <c r="S1252" s="310"/>
      <c r="T1252" s="354"/>
      <c r="U1252" s="354"/>
      <c r="V1252" s="285"/>
      <c r="W1252" s="285"/>
      <c r="X1252" s="312"/>
      <c r="Y1252" s="312"/>
      <c r="Z1252" s="312"/>
      <c r="AA1252" s="312"/>
      <c r="AB1252" s="498"/>
      <c r="AC1252" s="498"/>
      <c r="AD1252" s="498"/>
      <c r="AE1252" s="498"/>
      <c r="AF1252" s="374"/>
      <c r="AG1252" s="374"/>
      <c r="AH1252" s="352"/>
      <c r="AI1252" s="285"/>
      <c r="AJ1252" s="497"/>
      <c r="AK1252" s="285"/>
      <c r="AL1252" s="285"/>
      <c r="AM1252" s="285"/>
      <c r="AN1252" s="285"/>
      <c r="AO1252" s="285"/>
      <c r="AP1252" s="285"/>
    </row>
    <row r="1253" spans="1:42">
      <c r="A1253" s="287" t="s">
        <v>350</v>
      </c>
      <c r="C1253" s="304"/>
      <c r="D1253" s="310"/>
      <c r="F1253" s="303"/>
      <c r="G1253" s="310"/>
      <c r="K1253" s="310"/>
      <c r="O1253" s="310"/>
      <c r="S1253" s="310"/>
      <c r="V1253" s="285"/>
      <c r="W1253" s="285"/>
      <c r="X1253" s="312"/>
      <c r="Y1253" s="312"/>
      <c r="Z1253" s="312"/>
      <c r="AA1253" s="312"/>
      <c r="AB1253" s="498"/>
      <c r="AC1253" s="498"/>
      <c r="AD1253" s="498"/>
      <c r="AE1253" s="498"/>
      <c r="AF1253" s="374"/>
      <c r="AG1253" s="374"/>
      <c r="AH1253" s="352"/>
      <c r="AI1253" s="285"/>
      <c r="AJ1253" s="497"/>
      <c r="AK1253" s="285"/>
      <c r="AL1253" s="285"/>
      <c r="AM1253" s="285"/>
      <c r="AN1253" s="285"/>
      <c r="AO1253" s="285"/>
      <c r="AP1253" s="285"/>
    </row>
    <row r="1254" spans="1:42">
      <c r="A1254" s="287" t="s">
        <v>117</v>
      </c>
      <c r="C1254" s="304">
        <v>0</v>
      </c>
      <c r="D1254" s="112">
        <v>13.12</v>
      </c>
      <c r="F1254" s="305">
        <v>0</v>
      </c>
      <c r="G1254" s="112">
        <v>13.43</v>
      </c>
      <c r="I1254" s="305">
        <v>0</v>
      </c>
      <c r="J1254" s="305"/>
      <c r="K1254" s="112" t="e">
        <v>#DIV/0!</v>
      </c>
      <c r="M1254" s="305" t="e">
        <v>#DIV/0!</v>
      </c>
      <c r="N1254" s="305"/>
      <c r="O1254" s="112" t="e">
        <v>#DIV/0!</v>
      </c>
      <c r="Q1254" s="305" t="e">
        <v>#DIV/0!</v>
      </c>
      <c r="R1254" s="305"/>
      <c r="S1254" s="112" t="e">
        <v>#DIV/0!</v>
      </c>
      <c r="U1254" s="305" t="e">
        <v>#DIV/0!</v>
      </c>
      <c r="V1254" s="285"/>
      <c r="W1254" s="136"/>
      <c r="X1254" s="286"/>
      <c r="Y1254" s="286"/>
      <c r="Z1254" s="480"/>
      <c r="AA1254" s="480"/>
      <c r="AB1254" s="138"/>
      <c r="AC1254" s="138"/>
      <c r="AD1254" s="138"/>
      <c r="AE1254" s="138"/>
      <c r="AF1254" s="374"/>
      <c r="AG1254" s="374"/>
      <c r="AH1254" s="136"/>
      <c r="AI1254" s="136"/>
      <c r="AJ1254" s="497"/>
      <c r="AK1254" s="136"/>
      <c r="AL1254" s="285"/>
      <c r="AM1254" s="285"/>
      <c r="AN1254" s="285"/>
      <c r="AO1254" s="285"/>
      <c r="AP1254" s="285"/>
    </row>
    <row r="1255" spans="1:42">
      <c r="A1255" s="287" t="s">
        <v>118</v>
      </c>
      <c r="C1255" s="304">
        <v>0</v>
      </c>
      <c r="D1255" s="112">
        <v>21.33</v>
      </c>
      <c r="F1255" s="305">
        <v>0</v>
      </c>
      <c r="G1255" s="112">
        <v>21.83</v>
      </c>
      <c r="I1255" s="305">
        <v>0</v>
      </c>
      <c r="J1255" s="305"/>
      <c r="K1255" s="112" t="e">
        <v>#DIV/0!</v>
      </c>
      <c r="M1255" s="305" t="e">
        <v>#DIV/0!</v>
      </c>
      <c r="N1255" s="305"/>
      <c r="O1255" s="112" t="e">
        <v>#DIV/0!</v>
      </c>
      <c r="Q1255" s="305" t="e">
        <v>#DIV/0!</v>
      </c>
      <c r="R1255" s="305"/>
      <c r="S1255" s="112" t="e">
        <v>#DIV/0!</v>
      </c>
      <c r="U1255" s="305" t="e">
        <v>#DIV/0!</v>
      </c>
      <c r="V1255" s="285"/>
      <c r="W1255" s="136"/>
      <c r="X1255" s="286"/>
      <c r="Y1255" s="286"/>
      <c r="Z1255" s="480"/>
      <c r="AA1255" s="480"/>
      <c r="AB1255" s="138"/>
      <c r="AC1255" s="138"/>
      <c r="AD1255" s="138"/>
      <c r="AE1255" s="138"/>
      <c r="AF1255" s="374"/>
      <c r="AG1255" s="374"/>
      <c r="AH1255" s="136"/>
      <c r="AI1255" s="136"/>
      <c r="AJ1255" s="497"/>
      <c r="AK1255" s="136"/>
      <c r="AL1255" s="285"/>
      <c r="AM1255" s="285"/>
      <c r="AN1255" s="285"/>
      <c r="AO1255" s="285"/>
      <c r="AP1255" s="285"/>
    </row>
    <row r="1256" spans="1:42">
      <c r="A1256" s="287" t="s">
        <v>119</v>
      </c>
      <c r="C1256" s="304">
        <v>0</v>
      </c>
      <c r="D1256" s="112">
        <v>40.19</v>
      </c>
      <c r="F1256" s="305">
        <v>0</v>
      </c>
      <c r="G1256" s="112">
        <v>41.13</v>
      </c>
      <c r="I1256" s="305">
        <v>0</v>
      </c>
      <c r="J1256" s="305"/>
      <c r="K1256" s="112" t="e">
        <v>#DIV/0!</v>
      </c>
      <c r="M1256" s="305" t="e">
        <v>#DIV/0!</v>
      </c>
      <c r="N1256" s="305"/>
      <c r="O1256" s="112" t="e">
        <v>#DIV/0!</v>
      </c>
      <c r="Q1256" s="305" t="e">
        <v>#DIV/0!</v>
      </c>
      <c r="R1256" s="305"/>
      <c r="S1256" s="112" t="e">
        <v>#DIV/0!</v>
      </c>
      <c r="U1256" s="305" t="e">
        <v>#DIV/0!</v>
      </c>
      <c r="V1256" s="285"/>
      <c r="W1256" s="136"/>
      <c r="X1256" s="286"/>
      <c r="Y1256" s="286"/>
      <c r="Z1256" s="480"/>
      <c r="AA1256" s="480"/>
      <c r="AB1256" s="138"/>
      <c r="AC1256" s="138"/>
      <c r="AD1256" s="138"/>
      <c r="AE1256" s="138"/>
      <c r="AF1256" s="374"/>
      <c r="AG1256" s="374"/>
      <c r="AH1256" s="136"/>
      <c r="AI1256" s="136"/>
      <c r="AJ1256" s="497"/>
      <c r="AK1256" s="136"/>
      <c r="AL1256" s="285"/>
      <c r="AM1256" s="285"/>
      <c r="AN1256" s="285"/>
      <c r="AO1256" s="285"/>
      <c r="AP1256" s="285"/>
    </row>
    <row r="1257" spans="1:42">
      <c r="A1257" s="287" t="s">
        <v>351</v>
      </c>
      <c r="C1257" s="304"/>
      <c r="D1257" s="310"/>
      <c r="F1257" s="303"/>
      <c r="G1257" s="310"/>
      <c r="K1257" s="310"/>
      <c r="O1257" s="310"/>
      <c r="S1257" s="310"/>
      <c r="V1257" s="285"/>
      <c r="W1257" s="285"/>
      <c r="X1257" s="312"/>
      <c r="Y1257" s="312"/>
      <c r="Z1257" s="312"/>
      <c r="AA1257" s="312"/>
      <c r="AB1257" s="498"/>
      <c r="AC1257" s="498"/>
      <c r="AD1257" s="498"/>
      <c r="AE1257" s="498"/>
      <c r="AF1257" s="374"/>
      <c r="AG1257" s="374"/>
      <c r="AH1257" s="352"/>
      <c r="AI1257" s="285"/>
      <c r="AJ1257" s="497"/>
      <c r="AK1257" s="285"/>
      <c r="AL1257" s="285"/>
      <c r="AM1257" s="285"/>
      <c r="AN1257" s="285"/>
      <c r="AO1257" s="285"/>
      <c r="AP1257" s="285"/>
    </row>
    <row r="1258" spans="1:42">
      <c r="A1258" s="287" t="s">
        <v>117</v>
      </c>
      <c r="C1258" s="304">
        <v>0</v>
      </c>
      <c r="D1258" s="112">
        <v>12.43</v>
      </c>
      <c r="F1258" s="305">
        <v>0</v>
      </c>
      <c r="G1258" s="112">
        <v>12.72</v>
      </c>
      <c r="I1258" s="305">
        <v>0</v>
      </c>
      <c r="J1258" s="305"/>
      <c r="K1258" s="112" t="e">
        <v>#DIV/0!</v>
      </c>
      <c r="M1258" s="305" t="e">
        <v>#DIV/0!</v>
      </c>
      <c r="N1258" s="305"/>
      <c r="O1258" s="112" t="e">
        <v>#DIV/0!</v>
      </c>
      <c r="Q1258" s="305" t="e">
        <v>#DIV/0!</v>
      </c>
      <c r="R1258" s="305"/>
      <c r="S1258" s="112" t="e">
        <v>#DIV/0!</v>
      </c>
      <c r="U1258" s="305" t="e">
        <v>#DIV/0!</v>
      </c>
      <c r="V1258" s="285"/>
      <c r="W1258" s="136"/>
      <c r="X1258" s="286"/>
      <c r="Y1258" s="286"/>
      <c r="Z1258" s="480"/>
      <c r="AA1258" s="480"/>
      <c r="AB1258" s="138"/>
      <c r="AC1258" s="138"/>
      <c r="AD1258" s="138"/>
      <c r="AE1258" s="138"/>
      <c r="AF1258" s="374"/>
      <c r="AG1258" s="374"/>
      <c r="AH1258" s="136"/>
      <c r="AI1258" s="136"/>
      <c r="AJ1258" s="497"/>
      <c r="AK1258" s="136"/>
      <c r="AL1258" s="285"/>
      <c r="AM1258" s="285"/>
      <c r="AN1258" s="285"/>
      <c r="AO1258" s="285"/>
      <c r="AP1258" s="285"/>
    </row>
    <row r="1259" spans="1:42">
      <c r="A1259" s="287" t="s">
        <v>118</v>
      </c>
      <c r="C1259" s="304">
        <v>0</v>
      </c>
      <c r="D1259" s="112">
        <v>20.13</v>
      </c>
      <c r="F1259" s="305">
        <v>0</v>
      </c>
      <c r="G1259" s="112">
        <v>20.6</v>
      </c>
      <c r="I1259" s="305">
        <v>0</v>
      </c>
      <c r="J1259" s="305"/>
      <c r="K1259" s="112" t="e">
        <v>#DIV/0!</v>
      </c>
      <c r="M1259" s="305" t="e">
        <v>#DIV/0!</v>
      </c>
      <c r="N1259" s="305"/>
      <c r="O1259" s="112" t="e">
        <v>#DIV/0!</v>
      </c>
      <c r="Q1259" s="305" t="e">
        <v>#DIV/0!</v>
      </c>
      <c r="R1259" s="305"/>
      <c r="S1259" s="112" t="e">
        <v>#DIV/0!</v>
      </c>
      <c r="U1259" s="305" t="e">
        <v>#DIV/0!</v>
      </c>
      <c r="V1259" s="285"/>
      <c r="W1259" s="136"/>
      <c r="X1259" s="286"/>
      <c r="Y1259" s="286"/>
      <c r="Z1259" s="480"/>
      <c r="AA1259" s="480"/>
      <c r="AB1259" s="138"/>
      <c r="AC1259" s="138"/>
      <c r="AD1259" s="138"/>
      <c r="AE1259" s="138"/>
      <c r="AF1259" s="374"/>
      <c r="AG1259" s="374"/>
      <c r="AH1259" s="136"/>
      <c r="AI1259" s="136"/>
      <c r="AJ1259" s="497"/>
      <c r="AK1259" s="136"/>
      <c r="AL1259" s="285"/>
      <c r="AM1259" s="285"/>
      <c r="AN1259" s="285"/>
      <c r="AO1259" s="285"/>
      <c r="AP1259" s="285"/>
    </row>
    <row r="1260" spans="1:42">
      <c r="A1260" s="495" t="s">
        <v>354</v>
      </c>
      <c r="B1260" s="354"/>
      <c r="C1260" s="304"/>
      <c r="D1260" s="310"/>
      <c r="E1260" s="354"/>
      <c r="F1260" s="354"/>
      <c r="G1260" s="310"/>
      <c r="H1260" s="354"/>
      <c r="I1260" s="354"/>
      <c r="J1260" s="354"/>
      <c r="K1260" s="310"/>
      <c r="L1260" s="354"/>
      <c r="M1260" s="354"/>
      <c r="N1260" s="354"/>
      <c r="O1260" s="310"/>
      <c r="P1260" s="354"/>
      <c r="Q1260" s="354"/>
      <c r="R1260" s="354"/>
      <c r="S1260" s="310"/>
      <c r="T1260" s="354"/>
      <c r="U1260" s="354"/>
      <c r="V1260" s="285"/>
      <c r="W1260" s="285"/>
      <c r="X1260" s="312"/>
      <c r="Y1260" s="312"/>
      <c r="Z1260" s="312"/>
      <c r="AA1260" s="312"/>
      <c r="AB1260" s="498"/>
      <c r="AC1260" s="498"/>
      <c r="AD1260" s="498"/>
      <c r="AE1260" s="498"/>
      <c r="AF1260" s="374"/>
      <c r="AG1260" s="374"/>
      <c r="AH1260" s="352"/>
      <c r="AI1260" s="285"/>
      <c r="AJ1260" s="497"/>
      <c r="AK1260" s="285"/>
      <c r="AL1260" s="285"/>
      <c r="AM1260" s="285"/>
      <c r="AN1260" s="285"/>
      <c r="AO1260" s="285"/>
      <c r="AP1260" s="285"/>
    </row>
    <row r="1261" spans="1:42">
      <c r="A1261" s="287" t="s">
        <v>117</v>
      </c>
      <c r="C1261" s="304">
        <v>335.96501937771501</v>
      </c>
      <c r="D1261" s="112">
        <v>10.5</v>
      </c>
      <c r="F1261" s="305">
        <v>3528</v>
      </c>
      <c r="G1261" s="112">
        <v>10.75</v>
      </c>
      <c r="I1261" s="305">
        <v>3612</v>
      </c>
      <c r="J1261" s="305"/>
      <c r="K1261" s="112" t="e">
        <v>#DIV/0!</v>
      </c>
      <c r="M1261" s="305" t="e">
        <v>#DIV/0!</v>
      </c>
      <c r="N1261" s="305"/>
      <c r="O1261" s="112" t="e">
        <v>#DIV/0!</v>
      </c>
      <c r="Q1261" s="305" t="e">
        <v>#DIV/0!</v>
      </c>
      <c r="R1261" s="305"/>
      <c r="S1261" s="112" t="e">
        <v>#DIV/0!</v>
      </c>
      <c r="U1261" s="305" t="e">
        <v>#DIV/0!</v>
      </c>
      <c r="V1261" s="285"/>
      <c r="W1261" s="136"/>
      <c r="X1261" s="286"/>
      <c r="Y1261" s="286"/>
      <c r="Z1261" s="480"/>
      <c r="AA1261" s="480"/>
      <c r="AB1261" s="138"/>
      <c r="AC1261" s="138"/>
      <c r="AD1261" s="138"/>
      <c r="AE1261" s="138"/>
      <c r="AF1261" s="374"/>
      <c r="AG1261" s="374"/>
      <c r="AH1261" s="136"/>
      <c r="AI1261" s="136"/>
      <c r="AJ1261" s="497"/>
      <c r="AK1261" s="136"/>
      <c r="AL1261" s="285"/>
      <c r="AM1261" s="285"/>
      <c r="AN1261" s="285"/>
      <c r="AO1261" s="285"/>
      <c r="AP1261" s="285"/>
    </row>
    <row r="1262" spans="1:42">
      <c r="A1262" s="287" t="s">
        <v>118</v>
      </c>
      <c r="C1262" s="304">
        <v>758.71802767756799</v>
      </c>
      <c r="D1262" s="112">
        <v>18.39</v>
      </c>
      <c r="F1262" s="305">
        <v>13953</v>
      </c>
      <c r="G1262" s="112">
        <v>18.82</v>
      </c>
      <c r="I1262" s="305">
        <v>14279</v>
      </c>
      <c r="J1262" s="305"/>
      <c r="K1262" s="112" t="e">
        <v>#DIV/0!</v>
      </c>
      <c r="M1262" s="305" t="e">
        <v>#DIV/0!</v>
      </c>
      <c r="N1262" s="305"/>
      <c r="O1262" s="112" t="e">
        <v>#DIV/0!</v>
      </c>
      <c r="Q1262" s="305" t="e">
        <v>#DIV/0!</v>
      </c>
      <c r="R1262" s="305"/>
      <c r="S1262" s="112" t="e">
        <v>#DIV/0!</v>
      </c>
      <c r="U1262" s="305" t="e">
        <v>#DIV/0!</v>
      </c>
      <c r="V1262" s="285"/>
      <c r="W1262" s="136"/>
      <c r="X1262" s="286"/>
      <c r="Y1262" s="286"/>
      <c r="Z1262" s="480"/>
      <c r="AA1262" s="480"/>
      <c r="AB1262" s="138"/>
      <c r="AC1262" s="138"/>
      <c r="AD1262" s="138"/>
      <c r="AE1262" s="138"/>
      <c r="AF1262" s="374"/>
      <c r="AG1262" s="374"/>
      <c r="AH1262" s="136"/>
      <c r="AI1262" s="136"/>
      <c r="AJ1262" s="497"/>
      <c r="AK1262" s="136"/>
      <c r="AL1262" s="285"/>
      <c r="AM1262" s="285"/>
      <c r="AN1262" s="285"/>
      <c r="AO1262" s="285"/>
      <c r="AP1262" s="285"/>
    </row>
    <row r="1263" spans="1:42">
      <c r="A1263" s="287" t="s">
        <v>119</v>
      </c>
      <c r="C1263" s="304">
        <v>0</v>
      </c>
      <c r="D1263" s="112">
        <v>39.28</v>
      </c>
      <c r="F1263" s="305">
        <v>0</v>
      </c>
      <c r="G1263" s="112">
        <v>40.200000000000003</v>
      </c>
      <c r="I1263" s="305">
        <v>0</v>
      </c>
      <c r="J1263" s="305"/>
      <c r="K1263" s="112" t="e">
        <v>#DIV/0!</v>
      </c>
      <c r="M1263" s="305" t="e">
        <v>#DIV/0!</v>
      </c>
      <c r="N1263" s="305"/>
      <c r="O1263" s="112" t="e">
        <v>#DIV/0!</v>
      </c>
      <c r="Q1263" s="305" t="e">
        <v>#DIV/0!</v>
      </c>
      <c r="R1263" s="305"/>
      <c r="S1263" s="112" t="e">
        <v>#DIV/0!</v>
      </c>
      <c r="U1263" s="305" t="e">
        <v>#DIV/0!</v>
      </c>
      <c r="V1263" s="285"/>
      <c r="W1263" s="136"/>
      <c r="X1263" s="286"/>
      <c r="Y1263" s="286"/>
      <c r="Z1263" s="480"/>
      <c r="AA1263" s="480"/>
      <c r="AB1263" s="138"/>
      <c r="AC1263" s="138"/>
      <c r="AD1263" s="138"/>
      <c r="AE1263" s="138"/>
      <c r="AF1263" s="374"/>
      <c r="AG1263" s="374"/>
      <c r="AH1263" s="136"/>
      <c r="AI1263" s="136"/>
      <c r="AJ1263" s="497"/>
      <c r="AK1263" s="136"/>
      <c r="AL1263" s="285"/>
      <c r="AM1263" s="285"/>
      <c r="AN1263" s="285"/>
      <c r="AO1263" s="285"/>
      <c r="AP1263" s="285"/>
    </row>
    <row r="1264" spans="1:42">
      <c r="A1264" s="499" t="s">
        <v>355</v>
      </c>
      <c r="C1264" s="304"/>
      <c r="D1264" s="112"/>
      <c r="F1264" s="305"/>
      <c r="G1264" s="112"/>
      <c r="I1264" s="305"/>
      <c r="J1264" s="305"/>
      <c r="K1264" s="112"/>
      <c r="M1264" s="305"/>
      <c r="N1264" s="305"/>
      <c r="O1264" s="112"/>
      <c r="Q1264" s="305"/>
      <c r="R1264" s="305"/>
      <c r="S1264" s="112"/>
      <c r="U1264" s="305"/>
      <c r="V1264" s="285"/>
      <c r="W1264" s="285"/>
      <c r="X1264" s="312"/>
      <c r="Y1264" s="312"/>
      <c r="Z1264" s="312"/>
      <c r="AA1264" s="312"/>
      <c r="AB1264" s="500"/>
      <c r="AC1264" s="500"/>
      <c r="AD1264" s="500"/>
      <c r="AE1264" s="500"/>
      <c r="AF1264" s="374"/>
      <c r="AG1264" s="374"/>
      <c r="AH1264" s="352"/>
      <c r="AI1264" s="285"/>
      <c r="AJ1264" s="497"/>
      <c r="AK1264" s="285"/>
      <c r="AL1264" s="285"/>
      <c r="AM1264" s="285"/>
      <c r="AN1264" s="285"/>
      <c r="AO1264" s="285"/>
      <c r="AP1264" s="285"/>
    </row>
    <row r="1265" spans="1:44">
      <c r="A1265" s="287" t="s">
        <v>356</v>
      </c>
      <c r="C1265" s="304">
        <v>0</v>
      </c>
      <c r="D1265" s="112">
        <v>37.700000000000003</v>
      </c>
      <c r="F1265" s="305">
        <v>0</v>
      </c>
      <c r="G1265" s="112">
        <v>38.58</v>
      </c>
      <c r="I1265" s="305">
        <v>0</v>
      </c>
      <c r="J1265" s="305"/>
      <c r="K1265" s="112" t="e">
        <v>#DIV/0!</v>
      </c>
      <c r="M1265" s="305" t="e">
        <v>#DIV/0!</v>
      </c>
      <c r="N1265" s="305"/>
      <c r="O1265" s="112" t="e">
        <v>#DIV/0!</v>
      </c>
      <c r="Q1265" s="305" t="e">
        <v>#DIV/0!</v>
      </c>
      <c r="R1265" s="305"/>
      <c r="S1265" s="112" t="e">
        <v>#DIV/0!</v>
      </c>
      <c r="U1265" s="305" t="e">
        <v>#DIV/0!</v>
      </c>
      <c r="V1265" s="285"/>
      <c r="W1265" s="136"/>
      <c r="X1265" s="286"/>
      <c r="Y1265" s="286"/>
      <c r="Z1265" s="480"/>
      <c r="AA1265" s="480"/>
      <c r="AB1265" s="138"/>
      <c r="AC1265" s="138"/>
      <c r="AD1265" s="138"/>
      <c r="AE1265" s="138"/>
      <c r="AF1265" s="374"/>
      <c r="AG1265" s="374"/>
      <c r="AH1265" s="136"/>
      <c r="AI1265" s="136"/>
      <c r="AJ1265" s="497"/>
      <c r="AK1265" s="136"/>
      <c r="AL1265" s="285"/>
      <c r="AM1265" s="285"/>
      <c r="AN1265" s="285"/>
      <c r="AO1265" s="285"/>
      <c r="AP1265" s="285"/>
    </row>
    <row r="1266" spans="1:44">
      <c r="A1266" s="287" t="s">
        <v>126</v>
      </c>
      <c r="C1266" s="304">
        <v>418</v>
      </c>
      <c r="D1266" s="501"/>
      <c r="F1266" s="305"/>
      <c r="G1266" s="501"/>
      <c r="I1266" s="305"/>
      <c r="J1266" s="305"/>
      <c r="K1266" s="501"/>
      <c r="M1266" s="305"/>
      <c r="N1266" s="305"/>
      <c r="O1266" s="501"/>
      <c r="Q1266" s="305"/>
      <c r="R1266" s="305"/>
      <c r="S1266" s="501"/>
      <c r="U1266" s="305"/>
      <c r="V1266" s="285"/>
      <c r="W1266" s="136"/>
      <c r="X1266" s="502"/>
      <c r="Y1266" s="502"/>
      <c r="Z1266" s="285"/>
      <c r="AA1266" s="285"/>
      <c r="AB1266" s="141"/>
      <c r="AC1266" s="141"/>
      <c r="AD1266" s="141"/>
      <c r="AE1266" s="141"/>
      <c r="AF1266" s="134"/>
      <c r="AG1266" s="134"/>
      <c r="AH1266" s="136"/>
      <c r="AI1266" s="136"/>
      <c r="AJ1266" s="136"/>
      <c r="AK1266" s="136"/>
      <c r="AL1266" s="285"/>
      <c r="AM1266" s="285"/>
      <c r="AN1266" s="285"/>
      <c r="AO1266" s="285"/>
      <c r="AP1266" s="285"/>
    </row>
    <row r="1267" spans="1:44" s="120" customFormat="1" hidden="1">
      <c r="A1267" s="119" t="s">
        <v>310</v>
      </c>
      <c r="C1267" s="121">
        <v>1731861.333333333</v>
      </c>
      <c r="D1267" s="118"/>
      <c r="E1267" s="122"/>
      <c r="F1267" s="123"/>
      <c r="G1267" s="314">
        <v>0</v>
      </c>
      <c r="H1267" s="408" t="s">
        <v>144</v>
      </c>
      <c r="I1267" s="408">
        <v>0</v>
      </c>
      <c r="J1267" s="408"/>
      <c r="K1267" s="314" t="s">
        <v>10</v>
      </c>
      <c r="L1267" s="315" t="s">
        <v>10</v>
      </c>
      <c r="M1267" s="305">
        <v>0</v>
      </c>
      <c r="N1267" s="123"/>
      <c r="O1267" s="314" t="s">
        <v>10</v>
      </c>
      <c r="P1267" s="315" t="s">
        <v>10</v>
      </c>
      <c r="Q1267" s="305">
        <v>0</v>
      </c>
      <c r="R1267" s="123"/>
      <c r="S1267" s="314">
        <v>0</v>
      </c>
      <c r="T1267" s="315" t="s">
        <v>144</v>
      </c>
      <c r="U1267" s="305">
        <v>0</v>
      </c>
      <c r="V1267" s="316"/>
      <c r="W1267" s="311"/>
      <c r="X1267" s="122"/>
      <c r="Y1267" s="122"/>
      <c r="Z1267" s="317"/>
      <c r="AA1267" s="318"/>
      <c r="AF1267" s="122"/>
      <c r="AG1267" s="122"/>
      <c r="AH1267" s="122"/>
      <c r="AI1267" s="122"/>
      <c r="AJ1267" s="122"/>
      <c r="AK1267" s="122"/>
      <c r="AL1267" s="122"/>
      <c r="AM1267" s="122"/>
      <c r="AN1267" s="122"/>
      <c r="AO1267" s="122"/>
      <c r="AP1267" s="122"/>
      <c r="AR1267" s="124"/>
    </row>
    <row r="1268" spans="1:44">
      <c r="A1268" s="287" t="s">
        <v>157</v>
      </c>
      <c r="C1268" s="304">
        <v>1731861.333333333</v>
      </c>
      <c r="D1268" s="118"/>
      <c r="E1268" s="285"/>
      <c r="F1268" s="322">
        <v>220001</v>
      </c>
      <c r="G1268" s="118"/>
      <c r="H1268" s="285"/>
      <c r="I1268" s="322">
        <v>225212</v>
      </c>
      <c r="J1268" s="322"/>
      <c r="K1268" s="118"/>
      <c r="L1268" s="285"/>
      <c r="M1268" s="322" t="e">
        <f>SUM(M1238:M1267)</f>
        <v>#DIV/0!</v>
      </c>
      <c r="N1268" s="322"/>
      <c r="O1268" s="118"/>
      <c r="P1268" s="285"/>
      <c r="Q1268" s="322" t="e">
        <f>SUM(Q1238:Q1267)</f>
        <v>#DIV/0!</v>
      </c>
      <c r="R1268" s="322"/>
      <c r="S1268" s="118"/>
      <c r="T1268" s="285"/>
      <c r="U1268" s="322" t="e">
        <f>SUM(U1238:U1267)</f>
        <v>#DIV/0!</v>
      </c>
      <c r="V1268" s="285"/>
      <c r="W1268" s="136"/>
      <c r="X1268" s="503"/>
      <c r="Y1268" s="503"/>
      <c r="Z1268" s="285"/>
      <c r="AA1268" s="285"/>
      <c r="AB1268" s="141"/>
      <c r="AC1268" s="141"/>
      <c r="AD1268" s="141"/>
      <c r="AE1268" s="141"/>
      <c r="AF1268" s="134"/>
      <c r="AG1268" s="134"/>
      <c r="AH1268" s="142"/>
      <c r="AI1268" s="134"/>
      <c r="AJ1268" s="134"/>
      <c r="AK1268" s="134"/>
      <c r="AL1268" s="285"/>
      <c r="AM1268" s="285"/>
      <c r="AN1268" s="285"/>
      <c r="AO1268" s="285"/>
      <c r="AP1268" s="285"/>
    </row>
    <row r="1269" spans="1:44">
      <c r="A1269" s="287" t="s">
        <v>128</v>
      </c>
      <c r="C1269" s="304">
        <v>21931.845042180139</v>
      </c>
      <c r="D1269" s="118"/>
      <c r="E1269" s="285"/>
      <c r="F1269" s="322">
        <v>3415.4619210236751</v>
      </c>
      <c r="G1269" s="118"/>
      <c r="H1269" s="285"/>
      <c r="I1269" s="322">
        <v>3415.4619210236751</v>
      </c>
      <c r="J1269" s="322"/>
      <c r="K1269" s="118"/>
      <c r="L1269" s="285"/>
      <c r="M1269" s="322" t="e">
        <f>$I$1269*V1273/($V$1273+$W$1273+$X$1273)</f>
        <v>#DIV/0!</v>
      </c>
      <c r="N1269" s="324"/>
      <c r="O1269" s="325"/>
      <c r="P1269" s="325"/>
      <c r="Q1269" s="322" t="e">
        <f>$I$1269*W1273/($V$1273+$W$1273+$X$1273)</f>
        <v>#DIV/0!</v>
      </c>
      <c r="R1269" s="324"/>
      <c r="S1269" s="325"/>
      <c r="T1269" s="325"/>
      <c r="U1269" s="322" t="e">
        <f>$I$1269*X1273/($V$1273+$W$1273+$X$1273)</f>
        <v>#DIV/0!</v>
      </c>
      <c r="V1269" s="341"/>
      <c r="W1269" s="141"/>
      <c r="X1269" s="134"/>
      <c r="Y1269" s="134"/>
      <c r="Z1269" s="134"/>
      <c r="AA1269" s="134"/>
      <c r="AB1269" s="138"/>
      <c r="AC1269" s="138"/>
      <c r="AD1269" s="138"/>
      <c r="AE1269" s="138"/>
      <c r="AF1269" s="136"/>
      <c r="AG1269" s="134"/>
      <c r="AH1269" s="285"/>
      <c r="AI1269" s="285"/>
      <c r="AJ1269" s="285"/>
      <c r="AK1269" s="285"/>
      <c r="AL1269" s="285"/>
      <c r="AM1269" s="285"/>
      <c r="AN1269" s="285"/>
      <c r="AO1269" s="285"/>
      <c r="AP1269" s="285"/>
    </row>
    <row r="1270" spans="1:44" ht="16.5" thickBot="1">
      <c r="A1270" s="287" t="s">
        <v>11</v>
      </c>
      <c r="C1270" s="327">
        <v>1753793.1783755131</v>
      </c>
      <c r="D1270" s="328"/>
      <c r="E1270" s="328"/>
      <c r="F1270" s="329">
        <v>223416.46192102367</v>
      </c>
      <c r="G1270" s="328"/>
      <c r="H1270" s="328"/>
      <c r="I1270" s="329">
        <v>228627.46192102367</v>
      </c>
      <c r="J1270" s="328"/>
      <c r="K1270" s="328"/>
      <c r="L1270" s="328"/>
      <c r="M1270" s="329" t="e">
        <f>M1268+M1269</f>
        <v>#DIV/0!</v>
      </c>
      <c r="N1270" s="328"/>
      <c r="O1270" s="328"/>
      <c r="P1270" s="328"/>
      <c r="Q1270" s="329" t="e">
        <f>Q1268+Q1269</f>
        <v>#DIV/0!</v>
      </c>
      <c r="R1270" s="328"/>
      <c r="S1270" s="328"/>
      <c r="T1270" s="328"/>
      <c r="U1270" s="329" t="e">
        <f>U1268+U1269</f>
        <v>#DIV/0!</v>
      </c>
      <c r="V1270" s="134"/>
      <c r="W1270" s="320"/>
      <c r="X1270" s="330"/>
      <c r="Y1270" s="330"/>
      <c r="Z1270" s="134"/>
      <c r="AA1270" s="134"/>
      <c r="AB1270" s="134"/>
      <c r="AC1270" s="134"/>
      <c r="AD1270" s="134"/>
      <c r="AE1270" s="134"/>
      <c r="AF1270" s="134"/>
      <c r="AG1270" s="134"/>
      <c r="AH1270" s="285"/>
      <c r="AI1270" s="285"/>
      <c r="AJ1270" s="285"/>
      <c r="AK1270" s="285"/>
      <c r="AL1270" s="285"/>
      <c r="AM1270" s="285"/>
      <c r="AN1270" s="285"/>
      <c r="AO1270" s="285"/>
      <c r="AP1270" s="285"/>
    </row>
    <row r="1271" spans="1:44" ht="16.5" thickTop="1">
      <c r="A1271" s="334" t="s">
        <v>129</v>
      </c>
      <c r="C1271" s="504" t="s">
        <v>10</v>
      </c>
      <c r="D1271" s="336" t="s">
        <v>10</v>
      </c>
      <c r="E1271" s="336"/>
      <c r="F1271" s="303"/>
      <c r="G1271" s="336" t="s">
        <v>10</v>
      </c>
      <c r="H1271" s="336"/>
      <c r="I1271" s="305" t="s">
        <v>10</v>
      </c>
      <c r="J1271" s="305"/>
      <c r="K1271" s="336" t="s">
        <v>10</v>
      </c>
      <c r="L1271" s="336"/>
      <c r="M1271" s="305" t="s">
        <v>10</v>
      </c>
      <c r="N1271" s="305"/>
      <c r="O1271" s="336" t="s">
        <v>10</v>
      </c>
      <c r="P1271" s="336"/>
      <c r="Q1271" s="305" t="s">
        <v>10</v>
      </c>
      <c r="R1271" s="305"/>
      <c r="S1271" s="336" t="s">
        <v>10</v>
      </c>
      <c r="T1271" s="336"/>
      <c r="U1271" s="305" t="s">
        <v>10</v>
      </c>
      <c r="V1271" s="134"/>
      <c r="W1271" s="319"/>
      <c r="X1271" s="330"/>
      <c r="Y1271" s="388"/>
      <c r="Z1271" s="134"/>
      <c r="AA1271" s="134"/>
      <c r="AB1271" s="134"/>
      <c r="AC1271" s="134"/>
      <c r="AD1271" s="134"/>
      <c r="AE1271" s="134"/>
      <c r="AF1271" s="134"/>
      <c r="AG1271" s="134"/>
      <c r="AH1271" s="285"/>
      <c r="AI1271" s="285"/>
      <c r="AJ1271" s="285"/>
      <c r="AK1271" s="285"/>
      <c r="AL1271" s="285"/>
      <c r="AM1271" s="285"/>
      <c r="AN1271" s="285"/>
      <c r="AO1271" s="285"/>
      <c r="AP1271" s="285"/>
    </row>
    <row r="1272" spans="1:44" hidden="1">
      <c r="C1272" s="427"/>
      <c r="D1272" s="336"/>
      <c r="E1272" s="336"/>
      <c r="F1272" s="303"/>
      <c r="G1272" s="336"/>
      <c r="H1272" s="336"/>
      <c r="I1272" s="305"/>
      <c r="J1272" s="305"/>
      <c r="K1272" s="336"/>
      <c r="L1272" s="336"/>
      <c r="M1272" s="305"/>
      <c r="N1272" s="305"/>
      <c r="O1272" s="336"/>
      <c r="P1272" s="336"/>
      <c r="Q1272" s="305"/>
      <c r="R1272" s="305"/>
      <c r="S1272" s="336"/>
      <c r="T1272" s="336"/>
      <c r="U1272" s="305"/>
      <c r="V1272" s="338"/>
      <c r="W1272" s="338"/>
      <c r="X1272" s="338"/>
      <c r="Y1272" s="388"/>
      <c r="Z1272" s="134"/>
      <c r="AA1272" s="134"/>
      <c r="AB1272" s="134"/>
      <c r="AC1272" s="134"/>
      <c r="AD1272" s="134"/>
      <c r="AE1272" s="134"/>
      <c r="AF1272" s="134"/>
      <c r="AG1272" s="134"/>
      <c r="AH1272" s="285"/>
      <c r="AI1272" s="285"/>
      <c r="AJ1272" s="285"/>
      <c r="AK1272" s="285"/>
      <c r="AL1272" s="285"/>
      <c r="AM1272" s="285"/>
      <c r="AN1272" s="285"/>
      <c r="AO1272" s="285"/>
      <c r="AP1272" s="285"/>
    </row>
    <row r="1273" spans="1:44" hidden="1">
      <c r="C1273" s="427"/>
      <c r="D1273" s="336"/>
      <c r="E1273" s="336"/>
      <c r="F1273" s="303"/>
      <c r="G1273" s="336"/>
      <c r="H1273" s="336"/>
      <c r="I1273" s="305"/>
      <c r="J1273" s="305"/>
      <c r="K1273" s="336"/>
      <c r="L1273" s="336"/>
      <c r="M1273" s="305"/>
      <c r="N1273" s="305"/>
      <c r="O1273" s="336"/>
      <c r="P1273" s="336"/>
      <c r="Q1273" s="305"/>
      <c r="R1273" s="305"/>
      <c r="S1273" s="336"/>
      <c r="T1273" s="336"/>
      <c r="U1273" s="305"/>
      <c r="V1273" s="319"/>
      <c r="W1273" s="319"/>
      <c r="X1273" s="319"/>
      <c r="Y1273" s="388"/>
      <c r="Z1273" s="134"/>
      <c r="AA1273" s="134"/>
      <c r="AB1273" s="134"/>
      <c r="AC1273" s="134"/>
      <c r="AD1273" s="134"/>
      <c r="AE1273" s="134"/>
      <c r="AF1273" s="134"/>
      <c r="AG1273" s="134"/>
      <c r="AH1273" s="285"/>
      <c r="AI1273" s="285"/>
      <c r="AJ1273" s="285"/>
      <c r="AK1273" s="285"/>
      <c r="AL1273" s="285"/>
      <c r="AM1273" s="285"/>
      <c r="AN1273" s="285"/>
      <c r="AO1273" s="285"/>
      <c r="AP1273" s="285"/>
    </row>
    <row r="1274" spans="1:44" hidden="1">
      <c r="A1274" s="354"/>
      <c r="B1274" s="361"/>
      <c r="C1274" s="368"/>
      <c r="D1274" s="505"/>
      <c r="E1274" s="354"/>
      <c r="F1274" s="305"/>
      <c r="G1274" s="505"/>
      <c r="H1274" s="354"/>
      <c r="I1274" s="305"/>
      <c r="J1274" s="305"/>
      <c r="K1274" s="505"/>
      <c r="L1274" s="354"/>
      <c r="M1274" s="305"/>
      <c r="N1274" s="305"/>
      <c r="O1274" s="505"/>
      <c r="P1274" s="354"/>
      <c r="Q1274" s="305"/>
      <c r="R1274" s="305"/>
      <c r="S1274" s="505"/>
      <c r="T1274" s="354"/>
      <c r="U1274" s="305"/>
      <c r="V1274" s="285"/>
      <c r="W1274" s="286"/>
      <c r="X1274" s="286"/>
      <c r="Y1274" s="286"/>
      <c r="Z1274" s="285"/>
      <c r="AA1274" s="285"/>
      <c r="AB1274" s="285"/>
      <c r="AC1274" s="285"/>
      <c r="AD1274" s="285"/>
      <c r="AE1274" s="285"/>
      <c r="AF1274" s="285"/>
      <c r="AG1274" s="285"/>
      <c r="AH1274" s="285"/>
      <c r="AI1274" s="285"/>
      <c r="AJ1274" s="285"/>
      <c r="AK1274" s="285"/>
    </row>
    <row r="1275" spans="1:44" s="360" customFormat="1" ht="19.899999999999999" hidden="1" customHeight="1">
      <c r="A1275" s="364" t="s">
        <v>357</v>
      </c>
      <c r="B1275" s="361"/>
      <c r="C1275" s="506">
        <f>C27+C101+C205+C597+C637+C769+C897+C915+C1139+C1156+C1170+C1230+C1270</f>
        <v>4085100148.9150887</v>
      </c>
      <c r="D1275" s="507"/>
      <c r="E1275" s="508"/>
      <c r="F1275" s="508">
        <f>F27+F101+F205+F597+F637+F769+F897+F915+F1139+F1156+F1170+F1230+F1270</f>
        <v>340754727.06462985</v>
      </c>
      <c r="G1275" s="507"/>
      <c r="H1275" s="508"/>
      <c r="I1275" s="508">
        <f>I27+I101+I205+I597+I637+I769+I897+I953+I1010+I1104+I1139+I1156+I1170+I1230+I1270</f>
        <v>348753292.76729316</v>
      </c>
      <c r="J1275" s="508"/>
      <c r="K1275" s="507"/>
      <c r="L1275" s="508"/>
      <c r="M1275" s="508" t="e">
        <f>M27+M101+M205+M597+M637+M769+M897+M953+M1010+M1104+M1139+M1156+M1170+M1230+M1270</f>
        <v>#DIV/0!</v>
      </c>
      <c r="N1275" s="508"/>
      <c r="O1275" s="507"/>
      <c r="P1275" s="508"/>
      <c r="Q1275" s="508" t="e">
        <f>Q27+Q101+Q205+Q597+Q637+Q769+Q897+Q953+Q1010+Q1104+Q1139+Q1156+Q1170+Q1230+Q1270</f>
        <v>#DIV/0!</v>
      </c>
      <c r="R1275" s="508"/>
      <c r="S1275" s="507"/>
      <c r="T1275" s="508"/>
      <c r="U1275" s="508" t="e">
        <f>U27+U101+U205+U597+U637+U769+U897+U953+U1010+U1104+U1139+U1156+U1170+U1230+U1270</f>
        <v>#DIV/0!</v>
      </c>
      <c r="V1275" s="313"/>
      <c r="W1275" s="466"/>
      <c r="X1275" s="286"/>
      <c r="Y1275" s="286"/>
      <c r="Z1275" s="313"/>
      <c r="AA1275" s="313"/>
      <c r="AB1275" s="313"/>
      <c r="AC1275" s="313"/>
      <c r="AD1275" s="313"/>
      <c r="AE1275" s="313"/>
      <c r="AF1275" s="313"/>
      <c r="AG1275" s="313"/>
      <c r="AH1275" s="313"/>
      <c r="AI1275" s="313"/>
      <c r="AJ1275" s="313"/>
      <c r="AK1275" s="313"/>
    </row>
    <row r="1276" spans="1:44" ht="16.5" hidden="1" thickTop="1">
      <c r="A1276" s="337"/>
      <c r="B1276" s="361"/>
      <c r="C1276" s="386"/>
      <c r="D1276" s="386" t="s">
        <v>10</v>
      </c>
      <c r="E1276" s="337"/>
      <c r="F1276" s="305"/>
      <c r="G1276" s="382" t="s">
        <v>10</v>
      </c>
      <c r="H1276" s="337"/>
      <c r="I1276" s="305" t="s">
        <v>10</v>
      </c>
      <c r="J1276" s="509"/>
      <c r="K1276" s="382" t="s">
        <v>10</v>
      </c>
      <c r="L1276" s="337"/>
      <c r="M1276" s="305" t="s">
        <v>10</v>
      </c>
      <c r="N1276" s="305"/>
      <c r="O1276" s="382" t="s">
        <v>10</v>
      </c>
      <c r="P1276" s="337"/>
      <c r="Q1276" s="305" t="s">
        <v>10</v>
      </c>
      <c r="R1276" s="305"/>
      <c r="S1276" s="382" t="s">
        <v>10</v>
      </c>
      <c r="T1276" s="337"/>
      <c r="U1276" s="305" t="s">
        <v>10</v>
      </c>
      <c r="V1276" s="285"/>
      <c r="W1276" s="319"/>
      <c r="X1276" s="362"/>
      <c r="Y1276" s="362"/>
      <c r="Z1276" s="285"/>
      <c r="AA1276" s="285"/>
      <c r="AB1276" s="285"/>
      <c r="AC1276" s="285"/>
      <c r="AD1276" s="285"/>
      <c r="AE1276" s="285"/>
      <c r="AF1276" s="285"/>
      <c r="AG1276" s="285"/>
      <c r="AH1276" s="285"/>
      <c r="AI1276" s="285"/>
      <c r="AJ1276" s="285"/>
      <c r="AK1276" s="285"/>
    </row>
    <row r="1277" spans="1:44" hidden="1">
      <c r="A1277" s="337" t="s">
        <v>358</v>
      </c>
      <c r="B1277" s="361"/>
      <c r="C1277" s="510"/>
      <c r="D1277" s="511"/>
      <c r="E1277" s="512"/>
      <c r="F1277" s="513">
        <v>594939.23</v>
      </c>
      <c r="G1277" s="514"/>
      <c r="H1277" s="512"/>
      <c r="I1277" s="513">
        <f>F1277</f>
        <v>594939.23</v>
      </c>
      <c r="J1277" s="324"/>
      <c r="K1277" s="514"/>
      <c r="L1277" s="512"/>
      <c r="M1277" s="513">
        <f>I1277</f>
        <v>594939.23</v>
      </c>
      <c r="N1277" s="515"/>
      <c r="O1277" s="514"/>
      <c r="P1277" s="512"/>
      <c r="Q1277" s="513" t="s">
        <v>10</v>
      </c>
      <c r="R1277" s="515"/>
      <c r="S1277" s="514"/>
      <c r="T1277" s="512"/>
      <c r="U1277" s="513" t="str">
        <f>Q1277</f>
        <v xml:space="preserve"> </v>
      </c>
      <c r="V1277" s="285"/>
      <c r="W1277" s="286"/>
      <c r="X1277" s="286"/>
      <c r="Y1277" s="286"/>
      <c r="Z1277" s="285"/>
      <c r="AA1277" s="285"/>
      <c r="AB1277" s="285"/>
      <c r="AC1277" s="285"/>
      <c r="AD1277" s="285"/>
      <c r="AE1277" s="285"/>
      <c r="AF1277" s="285"/>
      <c r="AG1277" s="285"/>
      <c r="AH1277" s="285"/>
      <c r="AI1277" s="285"/>
      <c r="AJ1277" s="285"/>
      <c r="AK1277" s="285"/>
    </row>
    <row r="1278" spans="1:44" s="360" customFormat="1" ht="19.899999999999999" hidden="1" customHeight="1">
      <c r="A1278" s="516" t="s">
        <v>359</v>
      </c>
      <c r="B1278" s="517"/>
      <c r="C1278" s="518">
        <f>C1275+C1277</f>
        <v>4085100148.9150887</v>
      </c>
      <c r="D1278" s="519"/>
      <c r="E1278" s="520"/>
      <c r="F1278" s="521">
        <f>F1275+F1277</f>
        <v>341349666.29462987</v>
      </c>
      <c r="G1278" s="522"/>
      <c r="H1278" s="520"/>
      <c r="I1278" s="521">
        <f>I1275+I1277</f>
        <v>349348231.99729317</v>
      </c>
      <c r="J1278" s="523"/>
      <c r="K1278" s="522"/>
      <c r="L1278" s="520"/>
      <c r="M1278" s="521" t="e">
        <f>M1275+M1277</f>
        <v>#DIV/0!</v>
      </c>
      <c r="N1278" s="521"/>
      <c r="O1278" s="522"/>
      <c r="P1278" s="520"/>
      <c r="Q1278" s="521" t="e">
        <f>Q1275+Q1277</f>
        <v>#DIV/0!</v>
      </c>
      <c r="R1278" s="521"/>
      <c r="S1278" s="522"/>
      <c r="T1278" s="520"/>
      <c r="U1278" s="521" t="e">
        <f>U1275+U1277</f>
        <v>#DIV/0!</v>
      </c>
      <c r="V1278" s="313"/>
      <c r="W1278" s="313"/>
      <c r="X1278" s="313"/>
      <c r="Y1278" s="313"/>
      <c r="Z1278" s="313"/>
      <c r="AA1278" s="313"/>
      <c r="AB1278" s="313"/>
      <c r="AC1278" s="313"/>
      <c r="AD1278" s="313"/>
      <c r="AE1278" s="313"/>
      <c r="AF1278" s="313"/>
      <c r="AG1278" s="313"/>
      <c r="AH1278" s="313"/>
      <c r="AI1278" s="313"/>
      <c r="AJ1278" s="313"/>
      <c r="AK1278" s="313"/>
    </row>
    <row r="1279" spans="1:44" hidden="1">
      <c r="A1279" s="337"/>
      <c r="B1279" s="361"/>
      <c r="C1279" s="345"/>
      <c r="D1279" s="386"/>
      <c r="E1279" s="524"/>
      <c r="F1279" s="305" t="s">
        <v>10</v>
      </c>
      <c r="G1279" s="386"/>
      <c r="H1279" s="337"/>
      <c r="I1279" s="305"/>
      <c r="J1279" s="305"/>
      <c r="K1279" s="386"/>
      <c r="L1279" s="337"/>
      <c r="M1279" s="305"/>
      <c r="N1279" s="305"/>
      <c r="O1279" s="386"/>
      <c r="P1279" s="337"/>
      <c r="Q1279" s="305"/>
      <c r="R1279" s="305"/>
      <c r="S1279" s="386"/>
      <c r="T1279" s="337"/>
      <c r="U1279" s="305"/>
      <c r="V1279" s="285"/>
      <c r="W1279" s="286"/>
      <c r="X1279" s="286"/>
      <c r="Y1279" s="286"/>
      <c r="Z1279" s="285"/>
      <c r="AA1279" s="285"/>
      <c r="AB1279" s="285"/>
      <c r="AC1279" s="285"/>
      <c r="AD1279" s="285"/>
      <c r="AE1279" s="285"/>
      <c r="AF1279" s="285"/>
      <c r="AG1279" s="285"/>
      <c r="AH1279" s="285"/>
      <c r="AI1279" s="285"/>
      <c r="AJ1279" s="285"/>
      <c r="AK1279" s="285"/>
    </row>
    <row r="1280" spans="1:44">
      <c r="C1280" s="427"/>
      <c r="D1280" s="320"/>
      <c r="E1280" s="320"/>
      <c r="F1280" s="525"/>
      <c r="I1280" s="304"/>
      <c r="J1280" s="304"/>
      <c r="M1280" s="304"/>
      <c r="N1280" s="304"/>
      <c r="Q1280" s="304"/>
      <c r="R1280" s="304"/>
      <c r="U1280" s="304"/>
      <c r="V1280" s="285"/>
      <c r="W1280" s="286"/>
      <c r="X1280" s="286"/>
      <c r="Y1280" s="286"/>
      <c r="Z1280" s="285"/>
      <c r="AA1280" s="285"/>
      <c r="AB1280" s="285"/>
      <c r="AC1280" s="285"/>
      <c r="AD1280" s="285"/>
      <c r="AE1280" s="285"/>
      <c r="AF1280" s="285"/>
      <c r="AG1280" s="285"/>
      <c r="AH1280" s="285"/>
      <c r="AI1280" s="285"/>
      <c r="AJ1280" s="285"/>
      <c r="AK1280" s="285"/>
    </row>
    <row r="1281" spans="1:37">
      <c r="A1281" s="526"/>
      <c r="V1281" s="285"/>
      <c r="W1281" s="286"/>
      <c r="X1281" s="286"/>
      <c r="Y1281" s="286"/>
      <c r="Z1281" s="285"/>
      <c r="AA1281" s="285"/>
      <c r="AB1281" s="285"/>
      <c r="AC1281" s="285"/>
      <c r="AD1281" s="285"/>
      <c r="AE1281" s="285"/>
      <c r="AF1281" s="285"/>
      <c r="AG1281" s="285"/>
      <c r="AH1281" s="285"/>
      <c r="AI1281" s="285"/>
      <c r="AJ1281" s="285"/>
      <c r="AK1281" s="285"/>
    </row>
    <row r="1282" spans="1:37">
      <c r="A1282" s="337"/>
      <c r="C1282" s="304"/>
      <c r="F1282" s="436"/>
      <c r="I1282" s="527" t="s">
        <v>10</v>
      </c>
      <c r="J1282" s="309"/>
      <c r="M1282" s="309" t="e">
        <f>M23+M95+M96+M183+M184+M185+M616+M617+M743+M894+M949+M1006+M1100+M1136+M1167+M1226+M1267</f>
        <v>#VALUE!</v>
      </c>
      <c r="N1282" s="309"/>
      <c r="Q1282" s="309" t="e">
        <f>Q23+Q95+Q96+Q183+Q184+Q185+Q616+Q617+Q743+Q894+Q949+Q1006+Q1100+Q1136+Q1167+Q1226+Q1267</f>
        <v>#VALUE!</v>
      </c>
      <c r="R1282" s="309"/>
      <c r="U1282" s="309">
        <f>U23+U95+U96+U183+U184+U185+U616+U617+U743+U894+U949+U1006+U1100+U1136+U1167+U1226+U1267</f>
        <v>8572</v>
      </c>
      <c r="V1282" s="319"/>
      <c r="W1282" s="286"/>
      <c r="X1282" s="286"/>
      <c r="Y1282" s="286"/>
      <c r="Z1282" s="285"/>
      <c r="AA1282" s="285"/>
      <c r="AB1282" s="285"/>
      <c r="AC1282" s="285"/>
      <c r="AD1282" s="285"/>
      <c r="AE1282" s="285"/>
      <c r="AF1282" s="285"/>
      <c r="AG1282" s="285"/>
      <c r="AH1282" s="285"/>
      <c r="AI1282" s="285"/>
      <c r="AJ1282" s="285"/>
      <c r="AK1282" s="285"/>
    </row>
    <row r="1283" spans="1:37">
      <c r="C1283" s="304"/>
      <c r="F1283" s="319"/>
      <c r="V1283" s="285"/>
      <c r="W1283" s="286"/>
      <c r="X1283" s="286"/>
      <c r="Y1283" s="286"/>
      <c r="Z1283" s="285"/>
      <c r="AA1283" s="285"/>
      <c r="AB1283" s="285"/>
      <c r="AC1283" s="285"/>
      <c r="AD1283" s="285"/>
      <c r="AE1283" s="285"/>
      <c r="AF1283" s="285"/>
      <c r="AG1283" s="285"/>
      <c r="AH1283" s="285"/>
      <c r="AI1283" s="285"/>
      <c r="AJ1283" s="285"/>
      <c r="AK1283" s="285"/>
    </row>
    <row r="1284" spans="1:37">
      <c r="V1284" s="285"/>
      <c r="W1284" s="286"/>
      <c r="X1284" s="286"/>
      <c r="Y1284" s="286"/>
      <c r="Z1284" s="285"/>
      <c r="AA1284" s="285"/>
      <c r="AB1284" s="285"/>
      <c r="AC1284" s="285"/>
      <c r="AD1284" s="285"/>
      <c r="AE1284" s="285"/>
      <c r="AF1284" s="285"/>
      <c r="AG1284" s="285"/>
      <c r="AH1284" s="285"/>
      <c r="AI1284" s="285"/>
      <c r="AJ1284" s="285"/>
      <c r="AK1284" s="285"/>
    </row>
    <row r="1285" spans="1:37">
      <c r="C1285" s="304"/>
      <c r="F1285" s="304"/>
      <c r="V1285" s="285"/>
      <c r="W1285" s="286"/>
      <c r="X1285" s="286"/>
      <c r="Y1285" s="286"/>
      <c r="Z1285" s="285"/>
      <c r="AA1285" s="285"/>
      <c r="AB1285" s="285"/>
      <c r="AC1285" s="285"/>
      <c r="AD1285" s="285"/>
      <c r="AE1285" s="285"/>
      <c r="AF1285" s="285"/>
      <c r="AG1285" s="285"/>
      <c r="AH1285" s="285"/>
      <c r="AI1285" s="285"/>
      <c r="AJ1285" s="285"/>
      <c r="AK1285" s="285"/>
    </row>
    <row r="1286" spans="1:37">
      <c r="V1286" s="285"/>
      <c r="W1286" s="286"/>
      <c r="X1286" s="286"/>
      <c r="Y1286" s="286"/>
      <c r="Z1286" s="285"/>
      <c r="AA1286" s="285"/>
      <c r="AB1286" s="285"/>
      <c r="AC1286" s="285"/>
      <c r="AD1286" s="285"/>
      <c r="AE1286" s="285"/>
      <c r="AF1286" s="285"/>
      <c r="AG1286" s="285"/>
      <c r="AH1286" s="285"/>
      <c r="AI1286" s="285"/>
      <c r="AJ1286" s="285"/>
      <c r="AK1286" s="285"/>
    </row>
    <row r="1287" spans="1:37">
      <c r="V1287" s="285"/>
      <c r="W1287" s="286"/>
      <c r="X1287" s="286"/>
      <c r="Y1287" s="286"/>
      <c r="Z1287" s="285"/>
    </row>
    <row r="1288" spans="1:37">
      <c r="C1288" s="304"/>
    </row>
    <row r="1289" spans="1:37">
      <c r="C1289" s="304"/>
    </row>
    <row r="1290" spans="1:37">
      <c r="B1290" s="360"/>
      <c r="C1290" s="304"/>
      <c r="W1290" s="287"/>
      <c r="X1290" s="287"/>
      <c r="Y1290" s="287"/>
    </row>
    <row r="1291" spans="1:37">
      <c r="C1291" s="304"/>
      <c r="W1291" s="287"/>
      <c r="X1291" s="287"/>
      <c r="Y1291" s="287"/>
    </row>
  </sheetData>
  <mergeCells count="6">
    <mergeCell ref="A1:I1"/>
    <mergeCell ref="A2:I2"/>
    <mergeCell ref="A3:I3"/>
    <mergeCell ref="A4:I4"/>
    <mergeCell ref="D9:F9"/>
    <mergeCell ref="G9:I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view="pageBreakPreview" topLeftCell="A3" zoomScale="85" zoomScaleNormal="70" zoomScaleSheetLayoutView="85" workbookViewId="0">
      <pane xSplit="4" ySplit="9" topLeftCell="E12" activePane="bottomRight" state="frozen"/>
      <selection pane="topRight"/>
      <selection pane="bottomLeft"/>
      <selection pane="bottomRight" activeCell="A3" sqref="A3"/>
    </sheetView>
  </sheetViews>
  <sheetFormatPr defaultRowHeight="15.75"/>
  <cols>
    <col min="1" max="1" width="6" style="528" customWidth="1"/>
    <col min="2" max="3" width="22.28515625" style="528" customWidth="1"/>
    <col min="4" max="4" width="24.140625" style="529" hidden="1" customWidth="1"/>
    <col min="5" max="5" width="20.140625" style="528" customWidth="1"/>
    <col min="6" max="6" width="23" style="528" customWidth="1"/>
    <col min="7" max="7" width="17.85546875" style="528" customWidth="1"/>
    <col min="8" max="9" width="16.28515625" style="528" customWidth="1"/>
    <col min="10" max="10" width="17.28515625" style="528" bestFit="1" customWidth="1"/>
    <col min="11" max="11" width="11.42578125" style="528" customWidth="1"/>
    <col min="12" max="12" width="20.85546875" style="528" customWidth="1"/>
    <col min="13" max="13" width="18.140625" style="528" customWidth="1"/>
    <col min="14" max="14" width="34.42578125" style="528" bestFit="1" customWidth="1"/>
    <col min="15" max="15" width="18.140625" style="528" customWidth="1"/>
    <col min="16" max="16" width="21.7109375" style="528" bestFit="1" customWidth="1"/>
    <col min="17" max="17" width="19.85546875" style="528" bestFit="1" customWidth="1"/>
    <col min="18" max="18" width="45.5703125" style="528" bestFit="1" customWidth="1"/>
    <col min="19" max="19" width="3.140625" style="528" customWidth="1"/>
    <col min="20" max="20" width="16.5703125" style="528" customWidth="1"/>
    <col min="21" max="21" width="16.7109375" style="528" customWidth="1"/>
    <col min="22" max="22" width="38.140625" style="528" customWidth="1"/>
    <col min="23" max="23" width="38.5703125" style="528" bestFit="1" customWidth="1"/>
    <col min="24" max="24" width="12.42578125" style="528" bestFit="1" customWidth="1"/>
    <col min="25" max="25" width="9.140625" style="528"/>
    <col min="26" max="26" width="11.85546875" style="528" bestFit="1" customWidth="1"/>
    <col min="27" max="16384" width="9.140625" style="528"/>
  </cols>
  <sheetData>
    <row r="1" spans="1:26">
      <c r="J1" s="530"/>
      <c r="N1" s="528" t="s">
        <v>367</v>
      </c>
      <c r="U1" s="528" t="s">
        <v>368</v>
      </c>
    </row>
    <row r="2" spans="1:26">
      <c r="J2" s="530"/>
      <c r="U2" s="528" t="s">
        <v>369</v>
      </c>
    </row>
    <row r="3" spans="1:26" ht="18.75">
      <c r="A3" s="531" t="s">
        <v>370</v>
      </c>
      <c r="B3" s="531"/>
      <c r="C3" s="531"/>
      <c r="D3" s="532"/>
      <c r="E3" s="531"/>
      <c r="F3" s="531"/>
      <c r="G3" s="531"/>
      <c r="H3" s="531"/>
      <c r="I3" s="531"/>
      <c r="J3" s="531"/>
      <c r="K3" s="531"/>
      <c r="L3" s="531"/>
      <c r="M3" s="531"/>
      <c r="N3" s="531"/>
      <c r="O3" s="531"/>
      <c r="P3" s="531"/>
      <c r="Q3" s="531"/>
      <c r="R3" s="531"/>
      <c r="S3" s="531"/>
      <c r="T3" s="531"/>
      <c r="U3" s="531"/>
      <c r="V3" s="533"/>
    </row>
    <row r="4" spans="1:26" ht="18.75">
      <c r="A4" s="531" t="s">
        <v>95</v>
      </c>
      <c r="B4" s="531"/>
      <c r="C4" s="531"/>
      <c r="D4" s="532"/>
      <c r="E4" s="531"/>
      <c r="F4" s="531"/>
      <c r="G4" s="531"/>
      <c r="H4" s="531"/>
      <c r="I4" s="531"/>
      <c r="J4" s="531"/>
      <c r="K4" s="531"/>
      <c r="L4" s="531"/>
      <c r="M4" s="531"/>
      <c r="N4" s="531"/>
      <c r="O4" s="531"/>
      <c r="P4" s="531"/>
      <c r="Q4" s="531"/>
      <c r="R4" s="531"/>
      <c r="S4" s="531"/>
      <c r="T4" s="531"/>
      <c r="U4" s="531"/>
      <c r="V4" s="533"/>
    </row>
    <row r="5" spans="1:26" ht="18.75">
      <c r="A5" s="531" t="s">
        <v>371</v>
      </c>
      <c r="B5" s="531"/>
      <c r="C5" s="531"/>
      <c r="D5" s="532"/>
      <c r="E5" s="531"/>
      <c r="F5" s="531"/>
      <c r="G5" s="531"/>
      <c r="H5" s="531"/>
      <c r="I5" s="531"/>
      <c r="J5" s="531"/>
      <c r="K5" s="531"/>
      <c r="L5" s="531"/>
      <c r="M5" s="531"/>
      <c r="N5" s="531"/>
      <c r="O5" s="531"/>
      <c r="P5" s="531"/>
      <c r="Q5" s="531"/>
      <c r="R5" s="531"/>
      <c r="S5" s="531"/>
      <c r="T5" s="531"/>
      <c r="U5" s="531"/>
      <c r="V5" s="533"/>
      <c r="W5" s="528" t="s">
        <v>372</v>
      </c>
      <c r="X5" s="534">
        <v>42551</v>
      </c>
    </row>
    <row r="6" spans="1:26" ht="18.75">
      <c r="A6" s="531" t="s">
        <v>531</v>
      </c>
      <c r="B6" s="531"/>
      <c r="C6" s="531"/>
      <c r="D6" s="532"/>
      <c r="E6" s="531"/>
      <c r="F6" s="531"/>
      <c r="G6" s="531"/>
      <c r="H6" s="531"/>
      <c r="I6" s="531"/>
      <c r="J6" s="531"/>
      <c r="K6" s="531"/>
      <c r="L6" s="531"/>
      <c r="M6" s="531"/>
      <c r="N6" s="531"/>
      <c r="O6" s="531"/>
      <c r="P6" s="531"/>
      <c r="Q6" s="531"/>
      <c r="R6" s="531"/>
      <c r="S6" s="531"/>
      <c r="T6" s="531"/>
      <c r="U6" s="531"/>
      <c r="V6" s="533"/>
      <c r="W6" s="528" t="s">
        <v>373</v>
      </c>
      <c r="X6" s="534">
        <v>42916</v>
      </c>
      <c r="Z6" s="534"/>
    </row>
    <row r="7" spans="1:26" ht="18.75">
      <c r="A7" s="531"/>
      <c r="B7" s="535"/>
      <c r="C7" s="535"/>
      <c r="D7" s="536"/>
      <c r="E7" s="535"/>
      <c r="F7" s="533"/>
      <c r="G7" s="533"/>
      <c r="H7" s="533"/>
      <c r="I7" s="533"/>
      <c r="J7" s="537"/>
      <c r="K7" s="533"/>
      <c r="L7" s="533"/>
      <c r="M7" s="533"/>
      <c r="N7" s="533"/>
      <c r="O7" s="533"/>
      <c r="P7" s="533"/>
      <c r="Q7" s="533"/>
      <c r="R7" s="533"/>
      <c r="S7" s="533"/>
      <c r="T7" s="535"/>
      <c r="U7" s="535"/>
      <c r="V7" s="533"/>
      <c r="W7" s="528" t="s">
        <v>374</v>
      </c>
      <c r="X7" s="528">
        <f>X6-X5</f>
        <v>365</v>
      </c>
    </row>
    <row r="8" spans="1:26" ht="18.75">
      <c r="A8" s="531"/>
      <c r="B8" s="535"/>
      <c r="C8" s="535"/>
      <c r="D8" s="536"/>
      <c r="E8" s="535"/>
      <c r="F8" s="533"/>
      <c r="G8" s="533"/>
      <c r="H8" s="533"/>
      <c r="I8" s="533"/>
      <c r="J8" s="537"/>
      <c r="K8" s="533"/>
      <c r="L8" s="533"/>
      <c r="M8" s="538"/>
      <c r="N8" s="538" t="s">
        <v>10</v>
      </c>
      <c r="O8" s="538"/>
      <c r="P8" s="538"/>
      <c r="Q8" s="538"/>
      <c r="R8" s="538"/>
      <c r="S8" s="538"/>
      <c r="T8" s="533"/>
      <c r="U8" s="533"/>
      <c r="V8" s="533"/>
    </row>
    <row r="9" spans="1:26" ht="18.75">
      <c r="A9" s="531"/>
      <c r="B9" s="535"/>
      <c r="C9" s="535"/>
      <c r="D9" s="536"/>
      <c r="E9" s="533">
        <v>305</v>
      </c>
      <c r="F9" s="539" t="s">
        <v>375</v>
      </c>
      <c r="G9" s="540"/>
      <c r="H9" s="540"/>
      <c r="I9" s="540"/>
      <c r="J9" s="541"/>
      <c r="K9" s="539" t="s">
        <v>376</v>
      </c>
      <c r="L9" s="540"/>
      <c r="M9" s="540"/>
      <c r="N9" s="541"/>
      <c r="O9" s="539" t="s">
        <v>377</v>
      </c>
      <c r="P9" s="540"/>
      <c r="Q9" s="540"/>
      <c r="R9" s="541"/>
      <c r="S9" s="540"/>
      <c r="T9" s="542"/>
      <c r="U9" s="543"/>
      <c r="V9" s="535"/>
      <c r="W9" s="528" t="s">
        <v>378</v>
      </c>
      <c r="X9" s="534">
        <v>42647</v>
      </c>
      <c r="Z9" s="534"/>
    </row>
    <row r="10" spans="1:26" ht="19.5">
      <c r="A10" s="531"/>
      <c r="B10" s="535"/>
      <c r="C10" s="535"/>
      <c r="D10" s="536"/>
      <c r="E10" s="533"/>
      <c r="F10" s="544"/>
      <c r="G10" s="545" t="s">
        <v>379</v>
      </c>
      <c r="H10" s="546"/>
      <c r="I10" s="537" t="s">
        <v>380</v>
      </c>
      <c r="J10" s="547" t="s">
        <v>381</v>
      </c>
      <c r="K10" s="548"/>
      <c r="L10" s="549" t="s">
        <v>382</v>
      </c>
      <c r="M10" s="550" t="s">
        <v>383</v>
      </c>
      <c r="N10" s="551" t="s">
        <v>384</v>
      </c>
      <c r="O10" s="548"/>
      <c r="P10" s="549" t="s">
        <v>385</v>
      </c>
      <c r="Q10" s="550" t="s">
        <v>386</v>
      </c>
      <c r="R10" s="551" t="s">
        <v>384</v>
      </c>
      <c r="S10" s="537"/>
      <c r="T10" s="533" t="s">
        <v>387</v>
      </c>
      <c r="U10" s="533" t="s">
        <v>12</v>
      </c>
      <c r="V10" s="535"/>
      <c r="W10" s="552" t="s">
        <v>388</v>
      </c>
      <c r="X10" s="306">
        <f>X6-(X9-1)</f>
        <v>270</v>
      </c>
    </row>
    <row r="11" spans="1:26" ht="18.75">
      <c r="B11" s="553"/>
      <c r="C11" s="553"/>
      <c r="E11" s="554" t="s">
        <v>389</v>
      </c>
      <c r="F11" s="555" t="s">
        <v>390</v>
      </c>
      <c r="G11" s="556" t="s">
        <v>3</v>
      </c>
      <c r="H11" s="556" t="s">
        <v>391</v>
      </c>
      <c r="I11" s="556" t="s">
        <v>392</v>
      </c>
      <c r="J11" s="557" t="s">
        <v>393</v>
      </c>
      <c r="K11" s="558" t="s">
        <v>394</v>
      </c>
      <c r="L11" s="558" t="s">
        <v>395</v>
      </c>
      <c r="M11" s="556" t="s">
        <v>392</v>
      </c>
      <c r="N11" s="557" t="s">
        <v>396</v>
      </c>
      <c r="O11" s="558" t="s">
        <v>394</v>
      </c>
      <c r="P11" s="558" t="s">
        <v>397</v>
      </c>
      <c r="Q11" s="556" t="s">
        <v>392</v>
      </c>
      <c r="R11" s="557" t="s">
        <v>398</v>
      </c>
      <c r="S11" s="542"/>
      <c r="T11" s="556" t="s">
        <v>399</v>
      </c>
      <c r="U11" s="556" t="s">
        <v>1</v>
      </c>
      <c r="V11" s="559"/>
    </row>
    <row r="12" spans="1:26">
      <c r="A12" s="553" t="s">
        <v>400</v>
      </c>
      <c r="B12" s="553"/>
      <c r="C12" s="553"/>
      <c r="D12" s="560" t="s">
        <v>401</v>
      </c>
      <c r="E12" s="561"/>
      <c r="F12" s="562"/>
      <c r="G12" s="562"/>
      <c r="H12" s="562"/>
      <c r="I12" s="562"/>
      <c r="J12" s="563"/>
      <c r="K12" s="564"/>
      <c r="L12" s="564"/>
      <c r="M12" s="562"/>
      <c r="N12" s="565"/>
      <c r="O12" s="566"/>
      <c r="P12" s="566"/>
      <c r="Q12" s="566"/>
      <c r="R12" s="565"/>
      <c r="S12" s="566"/>
      <c r="T12" s="562"/>
      <c r="U12" s="559"/>
      <c r="V12" s="559"/>
      <c r="W12" s="528" t="s">
        <v>402</v>
      </c>
      <c r="X12" s="534">
        <v>42916</v>
      </c>
      <c r="Z12" s="534"/>
    </row>
    <row r="13" spans="1:26">
      <c r="B13" s="528" t="s">
        <v>403</v>
      </c>
      <c r="D13" s="529">
        <v>16</v>
      </c>
      <c r="E13" s="567">
        <v>136674044.13999999</v>
      </c>
      <c r="F13" s="568">
        <v>-5329447.7275620839</v>
      </c>
      <c r="G13" s="568">
        <v>11490411.09</v>
      </c>
      <c r="H13" s="568">
        <v>-2249225.7000000002</v>
      </c>
      <c r="I13" s="568">
        <f t="shared" ref="I13:I19" si="0">SUM(F13:H13)</f>
        <v>3911737.6624379158</v>
      </c>
      <c r="J13" s="567">
        <f t="shared" ref="J13:J19" si="1">E13+I13</f>
        <v>140585781.8024379</v>
      </c>
      <c r="K13" s="352">
        <v>1.6899999999999998E-2</v>
      </c>
      <c r="L13" s="568">
        <f>ROUND(J13*K13*(($X$7-$X$10)/($X$7+$X$10*K13)),0)</f>
        <v>610750</v>
      </c>
      <c r="M13" s="568">
        <f t="shared" ref="M13:M19" si="2">SUM(L13:L13)</f>
        <v>610750</v>
      </c>
      <c r="N13" s="567">
        <f t="shared" ref="N13:N19" si="3">M13+J13</f>
        <v>141196531.8024379</v>
      </c>
      <c r="O13" s="352">
        <v>2.35E-2</v>
      </c>
      <c r="P13" s="568">
        <f t="shared" ref="P13:P19" si="4">ROUND(N13*O13*($X$17/$X$14),0)</f>
        <v>2627223</v>
      </c>
      <c r="Q13" s="568">
        <f t="shared" ref="Q13:Q19" si="5">SUM(P13:P13)</f>
        <v>2627223</v>
      </c>
      <c r="R13" s="567">
        <f t="shared" ref="R13:R19" si="6">Q13+N13</f>
        <v>143823754.8024379</v>
      </c>
      <c r="S13" s="568"/>
      <c r="T13" s="568">
        <f t="shared" ref="T13:T19" si="7">I13+M13+Q13</f>
        <v>7149710.6624379158</v>
      </c>
      <c r="U13" s="569">
        <f t="shared" ref="U13:U19" si="8">+E13+T13</f>
        <v>143823754.8024379</v>
      </c>
      <c r="V13" s="570"/>
      <c r="W13" s="528" t="s">
        <v>404</v>
      </c>
      <c r="X13" s="534">
        <v>43281</v>
      </c>
    </row>
    <row r="14" spans="1:26">
      <c r="B14" s="528" t="s">
        <v>405</v>
      </c>
      <c r="D14" s="529">
        <v>17</v>
      </c>
      <c r="E14" s="567">
        <v>6468429.0899999999</v>
      </c>
      <c r="F14" s="568">
        <v>-252843.47871369196</v>
      </c>
      <c r="G14" s="568">
        <v>545978.80000000005</v>
      </c>
      <c r="H14" s="568">
        <v>-106277.01000000002</v>
      </c>
      <c r="I14" s="568">
        <f t="shared" si="0"/>
        <v>186858.3112863081</v>
      </c>
      <c r="J14" s="567">
        <f t="shared" si="1"/>
        <v>6655287.4012863077</v>
      </c>
      <c r="K14" s="571">
        <f>$K$13</f>
        <v>1.6899999999999998E-2</v>
      </c>
      <c r="L14" s="568">
        <f t="shared" ref="L14:L19" si="9">ROUND(J14*K14*(($X$7-$X$10)/($X$7+$X$10*K14)),0)</f>
        <v>28913</v>
      </c>
      <c r="M14" s="568">
        <f t="shared" si="2"/>
        <v>28913</v>
      </c>
      <c r="N14" s="567">
        <f t="shared" si="3"/>
        <v>6684200.4012863077</v>
      </c>
      <c r="O14" s="571">
        <f>$O$13</f>
        <v>2.35E-2</v>
      </c>
      <c r="P14" s="568">
        <f t="shared" si="4"/>
        <v>124372</v>
      </c>
      <c r="Q14" s="568">
        <f t="shared" si="5"/>
        <v>124372</v>
      </c>
      <c r="R14" s="567">
        <f t="shared" si="6"/>
        <v>6808572.4012863077</v>
      </c>
      <c r="S14" s="568"/>
      <c r="T14" s="568">
        <f t="shared" si="7"/>
        <v>340143.3112863081</v>
      </c>
      <c r="U14" s="569">
        <f t="shared" si="8"/>
        <v>6808572.4012863077</v>
      </c>
      <c r="V14" s="570"/>
      <c r="W14" s="528" t="s">
        <v>374</v>
      </c>
      <c r="X14" s="528">
        <f>X13-X12</f>
        <v>365</v>
      </c>
    </row>
    <row r="15" spans="1:26">
      <c r="B15" s="528" t="s">
        <v>406</v>
      </c>
      <c r="D15" s="529">
        <v>18</v>
      </c>
      <c r="E15" s="567">
        <v>219228.83000000002</v>
      </c>
      <c r="F15" s="568">
        <v>-8940.7302872490291</v>
      </c>
      <c r="G15" s="568">
        <v>16828.43</v>
      </c>
      <c r="H15" s="568">
        <v>-2079.48</v>
      </c>
      <c r="I15" s="568">
        <f t="shared" si="0"/>
        <v>5808.2197127509717</v>
      </c>
      <c r="J15" s="567">
        <f t="shared" si="1"/>
        <v>225037.049712751</v>
      </c>
      <c r="K15" s="571">
        <f>$K$13</f>
        <v>1.6899999999999998E-2</v>
      </c>
      <c r="L15" s="568">
        <f t="shared" si="9"/>
        <v>978</v>
      </c>
      <c r="M15" s="568">
        <f t="shared" si="2"/>
        <v>978</v>
      </c>
      <c r="N15" s="567">
        <f t="shared" si="3"/>
        <v>226015.049712751</v>
      </c>
      <c r="O15" s="571">
        <f>$O$13</f>
        <v>2.35E-2</v>
      </c>
      <c r="P15" s="568">
        <f t="shared" si="4"/>
        <v>4205</v>
      </c>
      <c r="Q15" s="568">
        <f t="shared" si="5"/>
        <v>4205</v>
      </c>
      <c r="R15" s="567">
        <f t="shared" si="6"/>
        <v>230220.049712751</v>
      </c>
      <c r="S15" s="568"/>
      <c r="T15" s="568">
        <f t="shared" si="7"/>
        <v>10991.219712750972</v>
      </c>
      <c r="U15" s="569">
        <f t="shared" si="8"/>
        <v>230220.049712751</v>
      </c>
      <c r="V15" s="570"/>
      <c r="W15" s="534"/>
    </row>
    <row r="16" spans="1:26">
      <c r="B16" s="530" t="s">
        <v>407</v>
      </c>
      <c r="C16" s="530"/>
      <c r="D16" s="529" t="s">
        <v>408</v>
      </c>
      <c r="E16" s="567">
        <v>33368.75</v>
      </c>
      <c r="F16" s="568">
        <v>0</v>
      </c>
      <c r="G16" s="568">
        <v>2617.67</v>
      </c>
      <c r="H16" s="568">
        <v>0</v>
      </c>
      <c r="I16" s="568">
        <f t="shared" si="0"/>
        <v>2617.67</v>
      </c>
      <c r="J16" s="567">
        <f t="shared" si="1"/>
        <v>35986.42</v>
      </c>
      <c r="K16" s="571">
        <f>$K$13</f>
        <v>1.6899999999999998E-2</v>
      </c>
      <c r="L16" s="568">
        <f t="shared" si="9"/>
        <v>156</v>
      </c>
      <c r="M16" s="568">
        <f t="shared" si="2"/>
        <v>156</v>
      </c>
      <c r="N16" s="567">
        <f t="shared" si="3"/>
        <v>36142.42</v>
      </c>
      <c r="O16" s="571">
        <f>$O$13</f>
        <v>2.35E-2</v>
      </c>
      <c r="P16" s="568">
        <f t="shared" si="4"/>
        <v>672</v>
      </c>
      <c r="Q16" s="568">
        <f t="shared" si="5"/>
        <v>672</v>
      </c>
      <c r="R16" s="567">
        <f t="shared" si="6"/>
        <v>36814.42</v>
      </c>
      <c r="S16" s="568"/>
      <c r="T16" s="568">
        <f t="shared" si="7"/>
        <v>3445.67</v>
      </c>
      <c r="U16" s="569">
        <f t="shared" si="8"/>
        <v>36814.42</v>
      </c>
      <c r="V16" s="570"/>
      <c r="W16" s="528" t="s">
        <v>409</v>
      </c>
      <c r="X16" s="534">
        <v>42993</v>
      </c>
    </row>
    <row r="17" spans="1:24">
      <c r="B17" s="530" t="s">
        <v>410</v>
      </c>
      <c r="C17" s="530"/>
      <c r="D17" s="529">
        <v>135</v>
      </c>
      <c r="E17" s="567">
        <v>713765.49</v>
      </c>
      <c r="F17" s="568">
        <v>0</v>
      </c>
      <c r="G17" s="568">
        <v>56170.69</v>
      </c>
      <c r="H17" s="568">
        <v>0</v>
      </c>
      <c r="I17" s="568">
        <f t="shared" si="0"/>
        <v>56170.69</v>
      </c>
      <c r="J17" s="567">
        <f t="shared" si="1"/>
        <v>769936.17999999993</v>
      </c>
      <c r="K17" s="571">
        <f>$K$13</f>
        <v>1.6899999999999998E-2</v>
      </c>
      <c r="L17" s="568">
        <f t="shared" si="9"/>
        <v>3345</v>
      </c>
      <c r="M17" s="568">
        <f t="shared" si="2"/>
        <v>3345</v>
      </c>
      <c r="N17" s="567">
        <f t="shared" si="3"/>
        <v>773281.17999999993</v>
      </c>
      <c r="O17" s="571">
        <f>$O$13</f>
        <v>2.35E-2</v>
      </c>
      <c r="P17" s="568">
        <f t="shared" si="4"/>
        <v>14388</v>
      </c>
      <c r="Q17" s="568">
        <f t="shared" si="5"/>
        <v>14388</v>
      </c>
      <c r="R17" s="567">
        <f t="shared" si="6"/>
        <v>787669.17999999993</v>
      </c>
      <c r="S17" s="568"/>
      <c r="T17" s="568">
        <f t="shared" si="7"/>
        <v>73903.69</v>
      </c>
      <c r="U17" s="569">
        <f t="shared" si="8"/>
        <v>787669.17999999993</v>
      </c>
      <c r="V17" s="570"/>
      <c r="W17" s="552" t="s">
        <v>388</v>
      </c>
      <c r="X17" s="306">
        <f>X13-(X16-1)</f>
        <v>289</v>
      </c>
    </row>
    <row r="18" spans="1:24">
      <c r="B18" s="530" t="s">
        <v>411</v>
      </c>
      <c r="C18" s="530"/>
      <c r="D18" s="529">
        <v>24</v>
      </c>
      <c r="E18" s="567">
        <v>2407293.09</v>
      </c>
      <c r="F18" s="568">
        <v>-74354.567387108749</v>
      </c>
      <c r="G18" s="568">
        <v>156498.59</v>
      </c>
      <c r="H18" s="568">
        <v>-21834.210000000003</v>
      </c>
      <c r="I18" s="568">
        <f t="shared" si="0"/>
        <v>60309.812612891241</v>
      </c>
      <c r="J18" s="567">
        <f t="shared" si="1"/>
        <v>2467602.902612891</v>
      </c>
      <c r="K18" s="571">
        <v>1.6899999999999998E-2</v>
      </c>
      <c r="L18" s="568">
        <f t="shared" si="9"/>
        <v>10720</v>
      </c>
      <c r="M18" s="568">
        <f t="shared" si="2"/>
        <v>10720</v>
      </c>
      <c r="N18" s="567">
        <f t="shared" si="3"/>
        <v>2478322.902612891</v>
      </c>
      <c r="O18" s="571">
        <v>2.35E-2</v>
      </c>
      <c r="P18" s="568">
        <f t="shared" si="4"/>
        <v>46114</v>
      </c>
      <c r="Q18" s="568">
        <f t="shared" si="5"/>
        <v>46114</v>
      </c>
      <c r="R18" s="567">
        <f t="shared" si="6"/>
        <v>2524436.902612891</v>
      </c>
      <c r="S18" s="572"/>
      <c r="T18" s="568">
        <f t="shared" si="7"/>
        <v>117143.81261289124</v>
      </c>
      <c r="U18" s="569">
        <f t="shared" si="8"/>
        <v>2524436.902612891</v>
      </c>
      <c r="V18" s="570"/>
    </row>
    <row r="19" spans="1:24">
      <c r="B19" s="530" t="s">
        <v>412</v>
      </c>
      <c r="C19" s="530"/>
      <c r="D19" s="529">
        <v>36</v>
      </c>
      <c r="E19" s="573">
        <v>41873.07</v>
      </c>
      <c r="F19" s="572">
        <v>-1692.2204000000002</v>
      </c>
      <c r="G19" s="572">
        <v>2908.82</v>
      </c>
      <c r="H19" s="572">
        <v>0</v>
      </c>
      <c r="I19" s="572">
        <f t="shared" si="0"/>
        <v>1216.5996</v>
      </c>
      <c r="J19" s="573">
        <f t="shared" si="1"/>
        <v>43089.669600000001</v>
      </c>
      <c r="K19" s="574">
        <v>1.6899999999999998E-2</v>
      </c>
      <c r="L19" s="572">
        <f t="shared" si="9"/>
        <v>187</v>
      </c>
      <c r="M19" s="572">
        <f t="shared" si="2"/>
        <v>187</v>
      </c>
      <c r="N19" s="567">
        <f t="shared" si="3"/>
        <v>43276.669600000001</v>
      </c>
      <c r="O19" s="574">
        <v>2.35E-2</v>
      </c>
      <c r="P19" s="572">
        <f t="shared" si="4"/>
        <v>805</v>
      </c>
      <c r="Q19" s="572">
        <f t="shared" si="5"/>
        <v>805</v>
      </c>
      <c r="R19" s="573">
        <f t="shared" si="6"/>
        <v>44081.669600000001</v>
      </c>
      <c r="S19" s="572"/>
      <c r="T19" s="572">
        <f t="shared" si="7"/>
        <v>2208.5996</v>
      </c>
      <c r="U19" s="575">
        <f t="shared" si="8"/>
        <v>44081.669600000001</v>
      </c>
      <c r="V19" s="570"/>
      <c r="X19" s="534"/>
    </row>
    <row r="20" spans="1:24">
      <c r="B20" s="528" t="s">
        <v>127</v>
      </c>
      <c r="E20" s="567">
        <f t="shared" ref="E20:J20" si="10">SUM(E13:E19)</f>
        <v>146558002.46000001</v>
      </c>
      <c r="F20" s="568">
        <f t="shared" si="10"/>
        <v>-5667278.7243501339</v>
      </c>
      <c r="G20" s="568">
        <f t="shared" si="10"/>
        <v>12271414.09</v>
      </c>
      <c r="H20" s="568">
        <f t="shared" si="10"/>
        <v>-2379416.4000000004</v>
      </c>
      <c r="I20" s="568">
        <f t="shared" si="10"/>
        <v>4224718.9656498665</v>
      </c>
      <c r="J20" s="567">
        <f t="shared" si="10"/>
        <v>150782721.42564985</v>
      </c>
      <c r="K20" s="571"/>
      <c r="L20" s="568">
        <f>SUM(L13:L19)</f>
        <v>655049</v>
      </c>
      <c r="M20" s="568">
        <f>SUM(M13:M19)</f>
        <v>655049</v>
      </c>
      <c r="N20" s="567">
        <f>SUM(N13:N19)</f>
        <v>151437770.42564985</v>
      </c>
      <c r="O20" s="571"/>
      <c r="P20" s="568">
        <f>SUM(P13:P19)</f>
        <v>2817779</v>
      </c>
      <c r="Q20" s="568">
        <f>SUM(Q13:Q19)</f>
        <v>2817779</v>
      </c>
      <c r="R20" s="567">
        <f>SUM(R13:R19)</f>
        <v>154255549.42564985</v>
      </c>
      <c r="S20" s="568"/>
      <c r="T20" s="568">
        <f>SUM(T13:T19)</f>
        <v>7697546.9656498665</v>
      </c>
      <c r="U20" s="568">
        <f>SUM(U13:U19)</f>
        <v>154255549.42564985</v>
      </c>
      <c r="V20" s="570"/>
    </row>
    <row r="21" spans="1:24">
      <c r="E21" s="567"/>
      <c r="F21" s="568"/>
      <c r="G21" s="568"/>
      <c r="H21" s="568"/>
      <c r="I21" s="568"/>
      <c r="J21" s="567"/>
      <c r="K21" s="571"/>
      <c r="L21" s="568"/>
      <c r="M21" s="568" t="s">
        <v>10</v>
      </c>
      <c r="N21" s="567"/>
      <c r="O21" s="571"/>
      <c r="P21" s="568"/>
      <c r="Q21" s="568" t="s">
        <v>10</v>
      </c>
      <c r="R21" s="567"/>
      <c r="S21" s="568"/>
      <c r="T21" s="568"/>
      <c r="U21" s="569"/>
      <c r="V21" s="570"/>
      <c r="W21" s="534"/>
      <c r="X21" s="576"/>
    </row>
    <row r="22" spans="1:24" s="577" customFormat="1">
      <c r="B22" s="530" t="s">
        <v>413</v>
      </c>
      <c r="C22" s="530"/>
      <c r="D22" s="529" t="s">
        <v>414</v>
      </c>
      <c r="E22" s="573">
        <v>144595.97</v>
      </c>
      <c r="F22" s="572">
        <v>-3059.3488889040095</v>
      </c>
      <c r="G22" s="572">
        <v>7442.68</v>
      </c>
      <c r="H22" s="572">
        <v>0</v>
      </c>
      <c r="I22" s="572">
        <f>SUM(F22:H22)</f>
        <v>4383.3311110959912</v>
      </c>
      <c r="J22" s="573">
        <f>E22+I22</f>
        <v>148979.30111109599</v>
      </c>
      <c r="K22" s="574">
        <v>1.72E-2</v>
      </c>
      <c r="L22" s="572">
        <f>ROUND(J22*K22*(($X$7-$X$10)/($X$7+$X$10*K22)),0)</f>
        <v>659</v>
      </c>
      <c r="M22" s="572">
        <f>SUM(L22:L22)</f>
        <v>659</v>
      </c>
      <c r="N22" s="573">
        <f>M22+J22</f>
        <v>149638.30111109599</v>
      </c>
      <c r="O22" s="574">
        <v>2.3400000000000001E-2</v>
      </c>
      <c r="P22" s="572">
        <f>ROUND(N22*O22*($X$17/$X$14),0)</f>
        <v>2772</v>
      </c>
      <c r="Q22" s="572">
        <f>SUM(P22:P22)</f>
        <v>2772</v>
      </c>
      <c r="R22" s="573">
        <f>Q22+N22</f>
        <v>152410.30111109599</v>
      </c>
      <c r="S22" s="572"/>
      <c r="T22" s="572">
        <f>I22+M22+Q22</f>
        <v>7814.3311110959912</v>
      </c>
      <c r="U22" s="575">
        <f>+E22+T22</f>
        <v>152410.30111109599</v>
      </c>
      <c r="V22" s="570"/>
      <c r="W22" s="578"/>
    </row>
    <row r="23" spans="1:24">
      <c r="B23" s="528" t="s">
        <v>127</v>
      </c>
      <c r="E23" s="567">
        <f t="shared" ref="E23:J23" si="11">SUM(E22:E22)</f>
        <v>144595.97</v>
      </c>
      <c r="F23" s="568">
        <f t="shared" si="11"/>
        <v>-3059.3488889040095</v>
      </c>
      <c r="G23" s="568">
        <f t="shared" si="11"/>
        <v>7442.68</v>
      </c>
      <c r="H23" s="568">
        <f t="shared" si="11"/>
        <v>0</v>
      </c>
      <c r="I23" s="568">
        <f t="shared" si="11"/>
        <v>4383.3311110959912</v>
      </c>
      <c r="J23" s="567">
        <f t="shared" si="11"/>
        <v>148979.30111109599</v>
      </c>
      <c r="K23" s="574"/>
      <c r="L23" s="568">
        <f>SUM(L22:L22)</f>
        <v>659</v>
      </c>
      <c r="M23" s="568">
        <f>SUM(M22:M22)</f>
        <v>659</v>
      </c>
      <c r="N23" s="567">
        <f>SUM(N22:N22)</f>
        <v>149638.30111109599</v>
      </c>
      <c r="O23" s="574"/>
      <c r="P23" s="568">
        <f>SUM(P22:P22)</f>
        <v>2772</v>
      </c>
      <c r="Q23" s="568">
        <f>SUM(Q22:Q22)</f>
        <v>2772</v>
      </c>
      <c r="R23" s="567">
        <f>SUM(R22:R22)</f>
        <v>152410.30111109599</v>
      </c>
      <c r="S23" s="568"/>
      <c r="T23" s="568">
        <f>SUM(T22:T22)</f>
        <v>7814.3311110959912</v>
      </c>
      <c r="U23" s="568">
        <f>SUM(U22:U22)</f>
        <v>152410.30111109599</v>
      </c>
      <c r="V23" s="570"/>
    </row>
    <row r="24" spans="1:24">
      <c r="E24" s="567"/>
      <c r="F24" s="568"/>
      <c r="G24" s="568"/>
      <c r="H24" s="568"/>
      <c r="I24" s="568"/>
      <c r="J24" s="567"/>
      <c r="K24" s="574"/>
      <c r="L24" s="571"/>
      <c r="M24" s="571"/>
      <c r="N24" s="567"/>
      <c r="O24" s="574"/>
      <c r="P24" s="571"/>
      <c r="Q24" s="571"/>
      <c r="R24" s="567"/>
      <c r="S24" s="568"/>
      <c r="T24" s="568"/>
      <c r="U24" s="569"/>
      <c r="V24" s="570"/>
      <c r="W24" s="579"/>
    </row>
    <row r="25" spans="1:24" s="577" customFormat="1">
      <c r="A25" s="528"/>
      <c r="B25" s="528" t="s">
        <v>358</v>
      </c>
      <c r="C25" s="528"/>
      <c r="D25" s="529" t="s">
        <v>415</v>
      </c>
      <c r="E25" s="573">
        <v>2285.12</v>
      </c>
      <c r="F25" s="572">
        <v>0</v>
      </c>
      <c r="G25" s="572">
        <v>0</v>
      </c>
      <c r="H25" s="572">
        <v>0</v>
      </c>
      <c r="I25" s="572">
        <f>SUM(F25:H25)</f>
        <v>0</v>
      </c>
      <c r="J25" s="573">
        <f>E25+I25</f>
        <v>2285.12</v>
      </c>
      <c r="K25" s="574">
        <v>0</v>
      </c>
      <c r="L25" s="568">
        <v>0</v>
      </c>
      <c r="M25" s="572">
        <f>SUM(L25:L25)</f>
        <v>0</v>
      </c>
      <c r="N25" s="573">
        <f>M25+J25</f>
        <v>2285.12</v>
      </c>
      <c r="O25" s="574">
        <v>0</v>
      </c>
      <c r="P25" s="568">
        <v>0</v>
      </c>
      <c r="Q25" s="572">
        <f>SUM(P25:P25)</f>
        <v>0</v>
      </c>
      <c r="R25" s="573">
        <f>Q25+N25</f>
        <v>2285.12</v>
      </c>
      <c r="S25" s="568"/>
      <c r="T25" s="572">
        <f>I25+M25+Q25</f>
        <v>0</v>
      </c>
      <c r="U25" s="575">
        <f>+E25+T25</f>
        <v>2285.12</v>
      </c>
      <c r="V25" s="570"/>
    </row>
    <row r="26" spans="1:24" s="577" customFormat="1">
      <c r="A26" s="528"/>
      <c r="D26" s="529"/>
      <c r="E26" s="573"/>
      <c r="F26" s="572"/>
      <c r="G26" s="572"/>
      <c r="H26" s="572"/>
      <c r="I26" s="572"/>
      <c r="J26" s="573"/>
      <c r="K26" s="574"/>
      <c r="L26" s="572"/>
      <c r="M26" s="572"/>
      <c r="N26" s="573"/>
      <c r="O26" s="574"/>
      <c r="P26" s="572"/>
      <c r="Q26" s="572"/>
      <c r="R26" s="573"/>
      <c r="S26" s="572"/>
      <c r="T26" s="572"/>
      <c r="U26" s="575"/>
      <c r="V26" s="570"/>
    </row>
    <row r="27" spans="1:24" s="577" customFormat="1">
      <c r="A27" s="528"/>
      <c r="B27" s="528" t="s">
        <v>416</v>
      </c>
      <c r="C27" s="528"/>
      <c r="D27" s="529" t="s">
        <v>417</v>
      </c>
      <c r="E27" s="573">
        <v>0</v>
      </c>
      <c r="F27" s="572">
        <f t="shared" ref="F27:F33" si="12">-E27</f>
        <v>0</v>
      </c>
      <c r="G27" s="572">
        <v>0</v>
      </c>
      <c r="H27" s="572">
        <v>0</v>
      </c>
      <c r="I27" s="572">
        <f t="shared" ref="I27:I35" si="13">SUM(F27:H27)</f>
        <v>0</v>
      </c>
      <c r="J27" s="573">
        <f t="shared" ref="J27:J35" si="14">E27+I27</f>
        <v>0</v>
      </c>
      <c r="K27" s="574">
        <v>0</v>
      </c>
      <c r="L27" s="572">
        <v>0</v>
      </c>
      <c r="M27" s="572">
        <f t="shared" ref="M27:M35" si="15">SUM(L27:L27)</f>
        <v>0</v>
      </c>
      <c r="N27" s="573">
        <f t="shared" ref="N27:N35" si="16">M27+J27</f>
        <v>0</v>
      </c>
      <c r="O27" s="574">
        <v>0</v>
      </c>
      <c r="P27" s="572">
        <v>0</v>
      </c>
      <c r="Q27" s="572">
        <f t="shared" ref="Q27:Q35" si="17">SUM(P27:P27)</f>
        <v>0</v>
      </c>
      <c r="R27" s="573">
        <f t="shared" ref="R27:R35" si="18">Q27+N27</f>
        <v>0</v>
      </c>
      <c r="S27" s="572"/>
      <c r="T27" s="572">
        <f t="shared" ref="T27:T35" si="19">I27+M27+Q27</f>
        <v>0</v>
      </c>
      <c r="U27" s="575">
        <f t="shared" ref="U27:U35" si="20">+E27+T27</f>
        <v>0</v>
      </c>
      <c r="V27" s="570"/>
    </row>
    <row r="28" spans="1:24" s="577" customFormat="1">
      <c r="A28" s="528"/>
      <c r="B28" s="528" t="s">
        <v>418</v>
      </c>
      <c r="C28" s="528"/>
      <c r="D28" s="529" t="s">
        <v>419</v>
      </c>
      <c r="E28" s="573">
        <v>-9875407.1999999993</v>
      </c>
      <c r="F28" s="572">
        <f t="shared" si="12"/>
        <v>9875407.1999999993</v>
      </c>
      <c r="G28" s="572">
        <v>0</v>
      </c>
      <c r="H28" s="572">
        <v>0</v>
      </c>
      <c r="I28" s="572">
        <f t="shared" si="13"/>
        <v>9875407.1999999993</v>
      </c>
      <c r="J28" s="573">
        <f t="shared" si="14"/>
        <v>0</v>
      </c>
      <c r="K28" s="574">
        <v>0</v>
      </c>
      <c r="L28" s="572">
        <v>0</v>
      </c>
      <c r="M28" s="572">
        <f t="shared" si="15"/>
        <v>0</v>
      </c>
      <c r="N28" s="573">
        <f t="shared" si="16"/>
        <v>0</v>
      </c>
      <c r="O28" s="574">
        <v>0</v>
      </c>
      <c r="P28" s="572">
        <v>0</v>
      </c>
      <c r="Q28" s="572">
        <f t="shared" si="17"/>
        <v>0</v>
      </c>
      <c r="R28" s="573">
        <f t="shared" si="18"/>
        <v>0</v>
      </c>
      <c r="S28" s="572"/>
      <c r="T28" s="572">
        <f t="shared" si="19"/>
        <v>9875407.1999999993</v>
      </c>
      <c r="U28" s="575">
        <f t="shared" si="20"/>
        <v>0</v>
      </c>
      <c r="V28" s="570"/>
    </row>
    <row r="29" spans="1:24" s="577" customFormat="1">
      <c r="B29" s="528" t="s">
        <v>420</v>
      </c>
      <c r="C29" s="528"/>
      <c r="D29" s="529" t="s">
        <v>421</v>
      </c>
      <c r="E29" s="573">
        <v>0</v>
      </c>
      <c r="F29" s="572">
        <f t="shared" si="12"/>
        <v>0</v>
      </c>
      <c r="G29" s="572">
        <v>0</v>
      </c>
      <c r="H29" s="572">
        <v>0</v>
      </c>
      <c r="I29" s="572">
        <f t="shared" si="13"/>
        <v>0</v>
      </c>
      <c r="J29" s="573">
        <f t="shared" si="14"/>
        <v>0</v>
      </c>
      <c r="K29" s="574">
        <v>0</v>
      </c>
      <c r="L29" s="572">
        <v>0</v>
      </c>
      <c r="M29" s="572">
        <f t="shared" si="15"/>
        <v>0</v>
      </c>
      <c r="N29" s="573">
        <f t="shared" si="16"/>
        <v>0</v>
      </c>
      <c r="O29" s="574">
        <v>0</v>
      </c>
      <c r="P29" s="572">
        <v>0</v>
      </c>
      <c r="Q29" s="572">
        <f t="shared" si="17"/>
        <v>0</v>
      </c>
      <c r="R29" s="573">
        <f t="shared" si="18"/>
        <v>0</v>
      </c>
      <c r="S29" s="572"/>
      <c r="T29" s="572">
        <f t="shared" si="19"/>
        <v>0</v>
      </c>
      <c r="U29" s="575">
        <f t="shared" si="20"/>
        <v>0</v>
      </c>
      <c r="V29" s="578"/>
    </row>
    <row r="30" spans="1:24" s="577" customFormat="1">
      <c r="B30" s="528" t="s">
        <v>422</v>
      </c>
      <c r="C30" s="528"/>
      <c r="D30" s="529" t="s">
        <v>423</v>
      </c>
      <c r="E30" s="573">
        <v>0</v>
      </c>
      <c r="F30" s="572">
        <f t="shared" si="12"/>
        <v>0</v>
      </c>
      <c r="G30" s="572">
        <v>0</v>
      </c>
      <c r="H30" s="572">
        <v>0</v>
      </c>
      <c r="I30" s="572">
        <f t="shared" si="13"/>
        <v>0</v>
      </c>
      <c r="J30" s="573">
        <f t="shared" si="14"/>
        <v>0</v>
      </c>
      <c r="K30" s="574">
        <v>0</v>
      </c>
      <c r="L30" s="572">
        <v>0</v>
      </c>
      <c r="M30" s="572">
        <f t="shared" si="15"/>
        <v>0</v>
      </c>
      <c r="N30" s="573">
        <f t="shared" si="16"/>
        <v>0</v>
      </c>
      <c r="O30" s="574">
        <v>0</v>
      </c>
      <c r="P30" s="572">
        <v>0</v>
      </c>
      <c r="Q30" s="572">
        <f t="shared" si="17"/>
        <v>0</v>
      </c>
      <c r="R30" s="573">
        <f t="shared" si="18"/>
        <v>0</v>
      </c>
      <c r="S30" s="572"/>
      <c r="T30" s="572">
        <f t="shared" si="19"/>
        <v>0</v>
      </c>
      <c r="U30" s="575">
        <f t="shared" si="20"/>
        <v>0</v>
      </c>
      <c r="V30" s="578"/>
      <c r="W30" s="578"/>
    </row>
    <row r="31" spans="1:24" s="577" customFormat="1">
      <c r="B31" s="528" t="s">
        <v>424</v>
      </c>
      <c r="C31" s="528"/>
      <c r="D31" s="529" t="s">
        <v>425</v>
      </c>
      <c r="E31" s="573">
        <v>0</v>
      </c>
      <c r="F31" s="572">
        <f t="shared" si="12"/>
        <v>0</v>
      </c>
      <c r="G31" s="572">
        <v>0</v>
      </c>
      <c r="H31" s="572">
        <v>0</v>
      </c>
      <c r="I31" s="572">
        <f t="shared" si="13"/>
        <v>0</v>
      </c>
      <c r="J31" s="573">
        <f t="shared" si="14"/>
        <v>0</v>
      </c>
      <c r="K31" s="574">
        <v>0</v>
      </c>
      <c r="L31" s="572">
        <v>0</v>
      </c>
      <c r="M31" s="572">
        <f t="shared" si="15"/>
        <v>0</v>
      </c>
      <c r="N31" s="573">
        <f t="shared" si="16"/>
        <v>0</v>
      </c>
      <c r="O31" s="574">
        <v>0</v>
      </c>
      <c r="P31" s="572">
        <v>0</v>
      </c>
      <c r="Q31" s="572">
        <f t="shared" si="17"/>
        <v>0</v>
      </c>
      <c r="R31" s="573">
        <f t="shared" si="18"/>
        <v>0</v>
      </c>
      <c r="S31" s="572"/>
      <c r="T31" s="572">
        <f t="shared" si="19"/>
        <v>0</v>
      </c>
      <c r="U31" s="575">
        <f t="shared" si="20"/>
        <v>0</v>
      </c>
      <c r="V31" s="578"/>
      <c r="W31" s="578"/>
    </row>
    <row r="32" spans="1:24" s="577" customFormat="1">
      <c r="B32" s="528" t="s">
        <v>426</v>
      </c>
      <c r="C32" s="528"/>
      <c r="D32" s="529" t="s">
        <v>427</v>
      </c>
      <c r="E32" s="573">
        <v>5624856.8399999999</v>
      </c>
      <c r="F32" s="572">
        <f t="shared" si="12"/>
        <v>-5624856.8399999999</v>
      </c>
      <c r="G32" s="572">
        <v>0</v>
      </c>
      <c r="H32" s="572">
        <v>0</v>
      </c>
      <c r="I32" s="572">
        <f t="shared" si="13"/>
        <v>-5624856.8399999999</v>
      </c>
      <c r="J32" s="573">
        <f t="shared" si="14"/>
        <v>0</v>
      </c>
      <c r="K32" s="574">
        <v>0</v>
      </c>
      <c r="L32" s="572">
        <v>0</v>
      </c>
      <c r="M32" s="572">
        <f>SUM(L32:L32)</f>
        <v>0</v>
      </c>
      <c r="N32" s="573">
        <f t="shared" si="16"/>
        <v>0</v>
      </c>
      <c r="O32" s="574">
        <v>0</v>
      </c>
      <c r="P32" s="572">
        <v>0</v>
      </c>
      <c r="Q32" s="572">
        <f>SUM(P32:P32)</f>
        <v>0</v>
      </c>
      <c r="R32" s="573">
        <f t="shared" si="18"/>
        <v>0</v>
      </c>
      <c r="S32" s="572"/>
      <c r="T32" s="572">
        <f t="shared" si="19"/>
        <v>-5624856.8399999999</v>
      </c>
      <c r="U32" s="575">
        <f t="shared" si="20"/>
        <v>0</v>
      </c>
      <c r="V32" s="578"/>
      <c r="W32" s="578"/>
    </row>
    <row r="33" spans="1:23" s="577" customFormat="1">
      <c r="B33" s="528" t="s">
        <v>428</v>
      </c>
      <c r="C33" s="528"/>
      <c r="D33" s="529" t="s">
        <v>429</v>
      </c>
      <c r="E33" s="573">
        <v>174939.62</v>
      </c>
      <c r="F33" s="572">
        <f t="shared" si="12"/>
        <v>-174939.62</v>
      </c>
      <c r="G33" s="572">
        <v>0</v>
      </c>
      <c r="H33" s="572">
        <v>0</v>
      </c>
      <c r="I33" s="572">
        <f t="shared" si="13"/>
        <v>-174939.62</v>
      </c>
      <c r="J33" s="573">
        <f t="shared" si="14"/>
        <v>0</v>
      </c>
      <c r="K33" s="574">
        <v>0</v>
      </c>
      <c r="L33" s="572">
        <v>0</v>
      </c>
      <c r="M33" s="572">
        <f>SUM(L33:L33)</f>
        <v>0</v>
      </c>
      <c r="N33" s="573">
        <f t="shared" si="16"/>
        <v>0</v>
      </c>
      <c r="O33" s="574">
        <v>0</v>
      </c>
      <c r="P33" s="572">
        <v>0</v>
      </c>
      <c r="Q33" s="572">
        <f>SUM(P33:P33)</f>
        <v>0</v>
      </c>
      <c r="R33" s="573">
        <f t="shared" si="18"/>
        <v>0</v>
      </c>
      <c r="S33" s="572"/>
      <c r="T33" s="572">
        <f t="shared" si="19"/>
        <v>-174939.62</v>
      </c>
      <c r="U33" s="575">
        <f t="shared" si="20"/>
        <v>0</v>
      </c>
      <c r="V33" s="578"/>
      <c r="W33" s="578"/>
    </row>
    <row r="34" spans="1:23" s="577" customFormat="1">
      <c r="A34" s="528"/>
      <c r="B34" s="528" t="s">
        <v>430</v>
      </c>
      <c r="C34" s="528"/>
      <c r="D34" s="529" t="s">
        <v>431</v>
      </c>
      <c r="E34" s="573">
        <v>-61754.31</v>
      </c>
      <c r="F34" s="572">
        <v>0</v>
      </c>
      <c r="G34" s="572">
        <f>-E34</f>
        <v>61754.31</v>
      </c>
      <c r="H34" s="572">
        <v>0</v>
      </c>
      <c r="I34" s="572">
        <f t="shared" si="13"/>
        <v>61754.31</v>
      </c>
      <c r="J34" s="573">
        <f t="shared" si="14"/>
        <v>0</v>
      </c>
      <c r="K34" s="574">
        <v>0</v>
      </c>
      <c r="L34" s="572">
        <v>0</v>
      </c>
      <c r="M34" s="572">
        <f t="shared" si="15"/>
        <v>0</v>
      </c>
      <c r="N34" s="573">
        <f t="shared" si="16"/>
        <v>0</v>
      </c>
      <c r="O34" s="574">
        <v>0</v>
      </c>
      <c r="P34" s="572">
        <v>0</v>
      </c>
      <c r="Q34" s="572">
        <f t="shared" si="17"/>
        <v>0</v>
      </c>
      <c r="R34" s="573">
        <f t="shared" si="18"/>
        <v>0</v>
      </c>
      <c r="S34" s="572"/>
      <c r="T34" s="572">
        <f t="shared" si="19"/>
        <v>61754.31</v>
      </c>
      <c r="U34" s="575">
        <f t="shared" si="20"/>
        <v>0</v>
      </c>
      <c r="V34" s="578"/>
    </row>
    <row r="35" spans="1:23" s="577" customFormat="1">
      <c r="A35" s="528"/>
      <c r="B35" s="528" t="s">
        <v>432</v>
      </c>
      <c r="C35" s="528"/>
      <c r="D35" s="529" t="s">
        <v>433</v>
      </c>
      <c r="E35" s="573">
        <v>0</v>
      </c>
      <c r="F35" s="572">
        <f>E35*-1</f>
        <v>0</v>
      </c>
      <c r="G35" s="572">
        <v>0</v>
      </c>
      <c r="H35" s="572">
        <v>0</v>
      </c>
      <c r="I35" s="572">
        <f t="shared" si="13"/>
        <v>0</v>
      </c>
      <c r="J35" s="573">
        <f t="shared" si="14"/>
        <v>0</v>
      </c>
      <c r="K35" s="574">
        <v>0</v>
      </c>
      <c r="L35" s="572">
        <v>0</v>
      </c>
      <c r="M35" s="572">
        <f t="shared" si="15"/>
        <v>0</v>
      </c>
      <c r="N35" s="573">
        <f t="shared" si="16"/>
        <v>0</v>
      </c>
      <c r="O35" s="574">
        <v>0</v>
      </c>
      <c r="P35" s="572">
        <v>0</v>
      </c>
      <c r="Q35" s="572">
        <f t="shared" si="17"/>
        <v>0</v>
      </c>
      <c r="R35" s="573">
        <f t="shared" si="18"/>
        <v>0</v>
      </c>
      <c r="S35" s="572"/>
      <c r="T35" s="572">
        <f t="shared" si="19"/>
        <v>0</v>
      </c>
      <c r="U35" s="575">
        <f t="shared" si="20"/>
        <v>0</v>
      </c>
      <c r="V35" s="578"/>
    </row>
    <row r="36" spans="1:23" s="577" customFormat="1">
      <c r="A36" s="528"/>
      <c r="D36" s="529"/>
      <c r="E36" s="573"/>
      <c r="F36" s="572"/>
      <c r="G36" s="572"/>
      <c r="H36" s="572"/>
      <c r="I36" s="572"/>
      <c r="J36" s="573"/>
      <c r="K36" s="574"/>
      <c r="L36" s="568"/>
      <c r="M36" s="572"/>
      <c r="N36" s="573"/>
      <c r="O36" s="574"/>
      <c r="P36" s="568"/>
      <c r="Q36" s="572"/>
      <c r="R36" s="573"/>
      <c r="S36" s="572"/>
      <c r="T36" s="572"/>
      <c r="U36" s="575"/>
      <c r="V36" s="578"/>
    </row>
    <row r="37" spans="1:23" s="577" customFormat="1">
      <c r="B37" s="528" t="s">
        <v>434</v>
      </c>
      <c r="C37" s="528"/>
      <c r="D37" s="529" t="s">
        <v>435</v>
      </c>
      <c r="E37" s="573">
        <v>3468000</v>
      </c>
      <c r="F37" s="572">
        <v>0</v>
      </c>
      <c r="G37" s="572">
        <v>0</v>
      </c>
      <c r="H37" s="572">
        <v>0</v>
      </c>
      <c r="I37" s="572">
        <f>SUM(F37:H37)</f>
        <v>0</v>
      </c>
      <c r="J37" s="573">
        <f>E37+I37</f>
        <v>3468000</v>
      </c>
      <c r="K37" s="574">
        <v>0</v>
      </c>
      <c r="L37" s="572">
        <v>0</v>
      </c>
      <c r="M37" s="572">
        <f>SUM(L37:L37)</f>
        <v>0</v>
      </c>
      <c r="N37" s="573">
        <f>M37+J37</f>
        <v>3468000</v>
      </c>
      <c r="O37" s="574">
        <v>0</v>
      </c>
      <c r="P37" s="572">
        <v>0</v>
      </c>
      <c r="Q37" s="572">
        <f>SUM(P37:P37)</f>
        <v>0</v>
      </c>
      <c r="R37" s="573">
        <f>Q37+N37</f>
        <v>3468000</v>
      </c>
      <c r="S37" s="572"/>
      <c r="T37" s="572">
        <f>I37+M37+Q37</f>
        <v>0</v>
      </c>
      <c r="U37" s="575">
        <f>+E37+T37</f>
        <v>3468000</v>
      </c>
      <c r="V37" s="578"/>
    </row>
    <row r="38" spans="1:23" s="577" customFormat="1">
      <c r="A38" s="528"/>
      <c r="D38" s="529"/>
      <c r="E38" s="573"/>
      <c r="F38" s="572"/>
      <c r="G38" s="572"/>
      <c r="H38" s="572"/>
      <c r="I38" s="572"/>
      <c r="J38" s="573"/>
      <c r="K38" s="574"/>
      <c r="L38" s="574"/>
      <c r="M38" s="574"/>
      <c r="N38" s="573"/>
      <c r="O38" s="574"/>
      <c r="P38" s="574"/>
      <c r="Q38" s="574"/>
      <c r="R38" s="573"/>
      <c r="S38" s="572"/>
      <c r="T38" s="572"/>
      <c r="U38" s="572"/>
      <c r="V38" s="578"/>
    </row>
    <row r="39" spans="1:23">
      <c r="B39" s="580" t="s">
        <v>11</v>
      </c>
      <c r="C39" s="581"/>
      <c r="D39" s="582"/>
      <c r="E39" s="583">
        <f t="shared" ref="E39:J39" si="21">+E20+E23+E25+SUM(E27:E37)</f>
        <v>146035518.5</v>
      </c>
      <c r="F39" s="584">
        <f t="shared" si="21"/>
        <v>-1594727.3332390385</v>
      </c>
      <c r="G39" s="584">
        <f t="shared" si="21"/>
        <v>12340611.08</v>
      </c>
      <c r="H39" s="584">
        <f t="shared" si="21"/>
        <v>-2379416.4000000004</v>
      </c>
      <c r="I39" s="584">
        <f t="shared" si="21"/>
        <v>8366467.3467609622</v>
      </c>
      <c r="J39" s="583">
        <f t="shared" si="21"/>
        <v>154401985.84676096</v>
      </c>
      <c r="K39" s="584">
        <f t="shared" ref="K39:R39" si="22">+K20+K23+K25+SUM(K27:K37)</f>
        <v>0</v>
      </c>
      <c r="L39" s="584">
        <f t="shared" si="22"/>
        <v>655708</v>
      </c>
      <c r="M39" s="584">
        <f t="shared" si="22"/>
        <v>655708</v>
      </c>
      <c r="N39" s="583">
        <f t="shared" si="22"/>
        <v>155057693.84676096</v>
      </c>
      <c r="O39" s="584">
        <f t="shared" si="22"/>
        <v>0</v>
      </c>
      <c r="P39" s="584">
        <f t="shared" si="22"/>
        <v>2820551</v>
      </c>
      <c r="Q39" s="584">
        <f t="shared" si="22"/>
        <v>2820551</v>
      </c>
      <c r="R39" s="583">
        <f t="shared" si="22"/>
        <v>157878244.84676096</v>
      </c>
      <c r="S39" s="584"/>
      <c r="T39" s="584">
        <f>+T20+T23+T25+SUM(T27:T37)</f>
        <v>11842726.346760962</v>
      </c>
      <c r="U39" s="584">
        <f>+U20+U23+U25+SUM(U27:U37)</f>
        <v>157878244.84676096</v>
      </c>
      <c r="V39" s="576"/>
    </row>
    <row r="40" spans="1:23">
      <c r="E40" s="567"/>
      <c r="F40" s="568"/>
      <c r="G40" s="568"/>
      <c r="H40" s="568"/>
      <c r="I40" s="568"/>
      <c r="J40" s="567"/>
      <c r="K40" s="568"/>
      <c r="L40" s="568"/>
      <c r="M40" s="568"/>
      <c r="N40" s="567"/>
      <c r="O40" s="568"/>
      <c r="P40" s="568"/>
      <c r="Q40" s="568"/>
      <c r="R40" s="567"/>
      <c r="S40" s="568"/>
      <c r="T40" s="585"/>
      <c r="U40" s="569"/>
      <c r="V40" s="576"/>
    </row>
    <row r="41" spans="1:23">
      <c r="A41" s="553" t="s">
        <v>436</v>
      </c>
      <c r="B41" s="553"/>
      <c r="C41" s="553"/>
      <c r="D41" s="560" t="s">
        <v>437</v>
      </c>
      <c r="E41" s="567"/>
      <c r="F41" s="568"/>
      <c r="G41" s="568"/>
      <c r="H41" s="568"/>
      <c r="I41" s="568"/>
      <c r="J41" s="567"/>
      <c r="K41" s="568"/>
      <c r="L41" s="568"/>
      <c r="M41" s="568"/>
      <c r="N41" s="567"/>
      <c r="O41" s="568"/>
      <c r="P41" s="568"/>
      <c r="Q41" s="568"/>
      <c r="R41" s="567"/>
      <c r="S41" s="568"/>
      <c r="T41" s="585"/>
      <c r="U41" s="569"/>
      <c r="V41" s="576"/>
    </row>
    <row r="42" spans="1:23">
      <c r="B42" s="586" t="s">
        <v>438</v>
      </c>
      <c r="C42" s="586"/>
      <c r="D42" s="529">
        <v>24</v>
      </c>
      <c r="E42" s="567">
        <v>47806136.719999999</v>
      </c>
      <c r="F42" s="568">
        <v>-1758754.2837849923</v>
      </c>
      <c r="G42" s="568">
        <v>210933.55</v>
      </c>
      <c r="H42" s="568">
        <v>-433965.25</v>
      </c>
      <c r="I42" s="568">
        <f>SUM(F42:H42)</f>
        <v>-1981785.9837849922</v>
      </c>
      <c r="J42" s="567">
        <f>E42+I42</f>
        <v>45824350.73621501</v>
      </c>
      <c r="K42" s="352">
        <f>$K$18</f>
        <v>1.6899999999999998E-2</v>
      </c>
      <c r="L42" s="568">
        <f>ROUND(J42*K42*(($X$7-$X$10)/($X$7+$X$10*K42)),0)</f>
        <v>199076</v>
      </c>
      <c r="M42" s="568">
        <f>SUM(L42:L42)</f>
        <v>199076</v>
      </c>
      <c r="N42" s="567">
        <f>M42+J42</f>
        <v>46023426.73621501</v>
      </c>
      <c r="O42" s="352">
        <f>$O$18</f>
        <v>2.35E-2</v>
      </c>
      <c r="P42" s="568">
        <f>ROUND(N42*O42*($X$17/$X$14),0)</f>
        <v>856351</v>
      </c>
      <c r="Q42" s="568">
        <f>SUM(P42:P42)</f>
        <v>856351</v>
      </c>
      <c r="R42" s="567">
        <f>Q42+N42</f>
        <v>46879777.73621501</v>
      </c>
      <c r="S42" s="568"/>
      <c r="T42" s="568">
        <f>I42+M42+Q42</f>
        <v>-926358.98378499225</v>
      </c>
      <c r="U42" s="569">
        <f>+E42+T42</f>
        <v>46879777.73621501</v>
      </c>
      <c r="V42" s="576"/>
    </row>
    <row r="43" spans="1:23" s="577" customFormat="1">
      <c r="B43" s="586" t="s">
        <v>439</v>
      </c>
      <c r="C43" s="586"/>
      <c r="D43" s="529" t="s">
        <v>440</v>
      </c>
      <c r="E43" s="567">
        <v>170302.39</v>
      </c>
      <c r="F43" s="568">
        <v>0</v>
      </c>
      <c r="G43" s="568">
        <v>6.48</v>
      </c>
      <c r="H43" s="568">
        <v>0</v>
      </c>
      <c r="I43" s="568">
        <f>SUM(F43:H43)</f>
        <v>6.48</v>
      </c>
      <c r="J43" s="567">
        <f>E43+I43</f>
        <v>170308.87000000002</v>
      </c>
      <c r="K43" s="571">
        <f>$K$18</f>
        <v>1.6899999999999998E-2</v>
      </c>
      <c r="L43" s="568">
        <f>ROUND(J43*K43*(($X$7-$X$10)/($X$7+$X$10*K43)),0)</f>
        <v>740</v>
      </c>
      <c r="M43" s="568">
        <f>SUM(L43:L43)</f>
        <v>740</v>
      </c>
      <c r="N43" s="567">
        <f>M43+J43</f>
        <v>171048.87000000002</v>
      </c>
      <c r="O43" s="571">
        <f>$O$18</f>
        <v>2.35E-2</v>
      </c>
      <c r="P43" s="568">
        <f>ROUND(N43*O43*($X$17/$X$14),0)</f>
        <v>3183</v>
      </c>
      <c r="Q43" s="568">
        <f>SUM(P43:P43)</f>
        <v>3183</v>
      </c>
      <c r="R43" s="567">
        <f>Q43+N43</f>
        <v>174231.87000000002</v>
      </c>
      <c r="S43" s="568"/>
      <c r="T43" s="568">
        <f>I43+M43+Q43</f>
        <v>3929.48</v>
      </c>
      <c r="U43" s="569">
        <f>+E43+T43</f>
        <v>174231.87000000002</v>
      </c>
      <c r="V43" s="578"/>
    </row>
    <row r="44" spans="1:23">
      <c r="B44" s="586" t="s">
        <v>441</v>
      </c>
      <c r="C44" s="586"/>
      <c r="D44" s="529" t="s">
        <v>442</v>
      </c>
      <c r="E44" s="573">
        <v>82195.959999999992</v>
      </c>
      <c r="F44" s="572">
        <v>0</v>
      </c>
      <c r="G44" s="572">
        <v>1868.8</v>
      </c>
      <c r="H44" s="572">
        <v>0</v>
      </c>
      <c r="I44" s="572">
        <f>SUM(F44:H44)</f>
        <v>1868.8</v>
      </c>
      <c r="J44" s="573">
        <f>E44+I44</f>
        <v>84064.76</v>
      </c>
      <c r="K44" s="574">
        <f>$K$18</f>
        <v>1.6899999999999998E-2</v>
      </c>
      <c r="L44" s="572">
        <f>ROUND(J44*K44*(($X$7-$X$10)/($X$7+$X$10*K44)),0)</f>
        <v>365</v>
      </c>
      <c r="M44" s="572">
        <f>SUM(L44:L44)</f>
        <v>365</v>
      </c>
      <c r="N44" s="573">
        <f>M44+J44</f>
        <v>84429.759999999995</v>
      </c>
      <c r="O44" s="574">
        <f>$O$18</f>
        <v>2.35E-2</v>
      </c>
      <c r="P44" s="572">
        <f>ROUND(N44*O44*($X$17/$X$14),0)</f>
        <v>1571</v>
      </c>
      <c r="Q44" s="572">
        <f>SUM(P44:P44)</f>
        <v>1571</v>
      </c>
      <c r="R44" s="573">
        <f>Q44+N44</f>
        <v>86000.76</v>
      </c>
      <c r="S44" s="572"/>
      <c r="T44" s="572">
        <f>I44+M44+Q44</f>
        <v>3804.8</v>
      </c>
      <c r="U44" s="575">
        <f>+E44+T44</f>
        <v>86000.76</v>
      </c>
      <c r="V44" s="576"/>
    </row>
    <row r="45" spans="1:23">
      <c r="B45" s="528" t="s">
        <v>127</v>
      </c>
      <c r="E45" s="567">
        <f t="shared" ref="E45:J45" si="23">SUM(E42:E44)</f>
        <v>48058635.07</v>
      </c>
      <c r="F45" s="568">
        <f t="shared" si="23"/>
        <v>-1758754.2837849923</v>
      </c>
      <c r="G45" s="568">
        <f t="shared" si="23"/>
        <v>212808.83</v>
      </c>
      <c r="H45" s="568">
        <f t="shared" si="23"/>
        <v>-433965.25</v>
      </c>
      <c r="I45" s="568">
        <f t="shared" si="23"/>
        <v>-1979910.7037849922</v>
      </c>
      <c r="J45" s="567">
        <f t="shared" si="23"/>
        <v>46078724.366215006</v>
      </c>
      <c r="K45" s="571"/>
      <c r="L45" s="568">
        <f>SUM(L42:L44)</f>
        <v>200181</v>
      </c>
      <c r="M45" s="568">
        <f>SUM(M42:M44)</f>
        <v>200181</v>
      </c>
      <c r="N45" s="567">
        <f>SUM(N42:N44)</f>
        <v>46278905.366215006</v>
      </c>
      <c r="O45" s="571"/>
      <c r="P45" s="568">
        <f>SUM(P42:P44)</f>
        <v>861105</v>
      </c>
      <c r="Q45" s="568">
        <f>SUM(Q42:Q44)</f>
        <v>861105</v>
      </c>
      <c r="R45" s="567">
        <f>SUM(R42:R44)</f>
        <v>47140010.366215006</v>
      </c>
      <c r="S45" s="568"/>
      <c r="T45" s="568">
        <f>SUM(T42:T44)</f>
        <v>-918624.70378499222</v>
      </c>
      <c r="U45" s="568">
        <f>SUM(U42:U44)</f>
        <v>47140010.366215006</v>
      </c>
      <c r="V45" s="576"/>
    </row>
    <row r="46" spans="1:23">
      <c r="E46" s="567"/>
      <c r="F46" s="568"/>
      <c r="G46" s="568"/>
      <c r="H46" s="568"/>
      <c r="I46" s="568"/>
      <c r="J46" s="567"/>
      <c r="K46" s="568"/>
      <c r="L46" s="568"/>
      <c r="M46" s="568"/>
      <c r="N46" s="567"/>
      <c r="O46" s="568"/>
      <c r="P46" s="568"/>
      <c r="Q46" s="568"/>
      <c r="R46" s="567"/>
      <c r="S46" s="568"/>
      <c r="T46" s="568"/>
      <c r="U46" s="569"/>
      <c r="V46" s="576"/>
    </row>
    <row r="47" spans="1:23">
      <c r="B47" s="586" t="s">
        <v>443</v>
      </c>
      <c r="C47" s="586"/>
      <c r="D47" s="529">
        <v>36</v>
      </c>
      <c r="E47" s="573">
        <v>66759366.670000002</v>
      </c>
      <c r="F47" s="572">
        <v>-2431265.2015456012</v>
      </c>
      <c r="G47" s="572">
        <v>457928.83</v>
      </c>
      <c r="H47" s="572">
        <v>-455720.37002409226</v>
      </c>
      <c r="I47" s="572">
        <f>SUM(F47:H47)</f>
        <v>-2429056.7415696932</v>
      </c>
      <c r="J47" s="573">
        <f>E47+I47</f>
        <v>64330309.928430311</v>
      </c>
      <c r="K47" s="587">
        <v>1.6899999999999998E-2</v>
      </c>
      <c r="L47" s="572">
        <f>ROUND(J47*K47*(($X$7-$X$10)/($X$7+$X$10*K47)),0)</f>
        <v>279471</v>
      </c>
      <c r="M47" s="572">
        <f>SUM(L47:L47)</f>
        <v>279471</v>
      </c>
      <c r="N47" s="573">
        <f>M47+J47</f>
        <v>64609780.928430311</v>
      </c>
      <c r="O47" s="587">
        <v>2.35E-2</v>
      </c>
      <c r="P47" s="572">
        <f>ROUND(N47*O47*($X$17/$X$14),0)</f>
        <v>1202184</v>
      </c>
      <c r="Q47" s="572">
        <f>SUM(P47:P47)</f>
        <v>1202184</v>
      </c>
      <c r="R47" s="573">
        <f>Q47+N47</f>
        <v>65811964.928430311</v>
      </c>
      <c r="S47" s="572"/>
      <c r="T47" s="572">
        <f>I47+M47+Q47</f>
        <v>-947401.7415696932</v>
      </c>
      <c r="U47" s="575">
        <f>+E47+T47</f>
        <v>65811964.928430311</v>
      </c>
      <c r="V47" s="576"/>
    </row>
    <row r="48" spans="1:23">
      <c r="B48" s="528" t="s">
        <v>127</v>
      </c>
      <c r="E48" s="567">
        <f t="shared" ref="E48:J48" si="24">SUM(E47:E47)</f>
        <v>66759366.670000002</v>
      </c>
      <c r="F48" s="568">
        <f t="shared" si="24"/>
        <v>-2431265.2015456012</v>
      </c>
      <c r="G48" s="568">
        <f t="shared" si="24"/>
        <v>457928.83</v>
      </c>
      <c r="H48" s="568">
        <f t="shared" si="24"/>
        <v>-455720.37002409226</v>
      </c>
      <c r="I48" s="568">
        <f t="shared" si="24"/>
        <v>-2429056.7415696932</v>
      </c>
      <c r="J48" s="567">
        <f t="shared" si="24"/>
        <v>64330309.928430311</v>
      </c>
      <c r="K48" s="571"/>
      <c r="L48" s="568">
        <f>SUM(L47:L47)</f>
        <v>279471</v>
      </c>
      <c r="M48" s="568">
        <f>SUM(M47:M47)</f>
        <v>279471</v>
      </c>
      <c r="N48" s="567">
        <f>SUM(N47:N47)</f>
        <v>64609780.928430311</v>
      </c>
      <c r="O48" s="571"/>
      <c r="P48" s="568">
        <f>SUM(P47:P47)</f>
        <v>1202184</v>
      </c>
      <c r="Q48" s="568">
        <f>SUM(Q47:Q47)</f>
        <v>1202184</v>
      </c>
      <c r="R48" s="567">
        <f>SUM(R47:R47)</f>
        <v>65811964.928430311</v>
      </c>
      <c r="S48" s="568"/>
      <c r="T48" s="568">
        <f>SUM(T47:T47)</f>
        <v>-947401.7415696932</v>
      </c>
      <c r="U48" s="568">
        <f>SUM(U47:U47)</f>
        <v>65811964.928430311</v>
      </c>
      <c r="V48" s="576"/>
    </row>
    <row r="49" spans="1:22">
      <c r="B49" s="586"/>
      <c r="C49" s="586"/>
      <c r="E49" s="567"/>
      <c r="F49" s="568"/>
      <c r="G49" s="568"/>
      <c r="H49" s="568"/>
      <c r="I49" s="568"/>
      <c r="J49" s="567"/>
      <c r="K49" s="571"/>
      <c r="L49" s="568"/>
      <c r="M49" s="568"/>
      <c r="N49" s="567"/>
      <c r="O49" s="571"/>
      <c r="P49" s="568"/>
      <c r="Q49" s="568"/>
      <c r="R49" s="567"/>
      <c r="S49" s="568"/>
      <c r="T49" s="568"/>
      <c r="U49" s="569"/>
      <c r="V49" s="576"/>
    </row>
    <row r="50" spans="1:22" s="577" customFormat="1">
      <c r="B50" s="586" t="s">
        <v>444</v>
      </c>
      <c r="C50" s="586"/>
      <c r="D50" s="529" t="s">
        <v>445</v>
      </c>
      <c r="E50" s="573">
        <v>14696716.34</v>
      </c>
      <c r="F50" s="572">
        <v>-477769.45673210395</v>
      </c>
      <c r="G50" s="572">
        <v>0</v>
      </c>
      <c r="H50" s="572">
        <v>-87532.027421070583</v>
      </c>
      <c r="I50" s="572">
        <f>SUM(F50:H50)</f>
        <v>-565301.48415317456</v>
      </c>
      <c r="J50" s="573">
        <f>E50+I50</f>
        <v>14131414.855846826</v>
      </c>
      <c r="K50" s="587">
        <v>1.6899999999999998E-2</v>
      </c>
      <c r="L50" s="572">
        <f>ROUND(J50*K50*(($X$7-$X$10)/($X$7+$X$10*K50)),0)</f>
        <v>61391</v>
      </c>
      <c r="M50" s="572">
        <f>SUM(L50:L50)</f>
        <v>61391</v>
      </c>
      <c r="N50" s="573">
        <f>M50+J50</f>
        <v>14192805.855846826</v>
      </c>
      <c r="O50" s="587">
        <v>2.35E-2</v>
      </c>
      <c r="P50" s="572">
        <f>ROUND(N50*O50*($X$17/$X$14),0)</f>
        <v>264083</v>
      </c>
      <c r="Q50" s="572">
        <f>SUM(P50:P50)</f>
        <v>264083</v>
      </c>
      <c r="R50" s="573">
        <f>Q50+N50</f>
        <v>14456888.855846826</v>
      </c>
      <c r="S50" s="572"/>
      <c r="T50" s="572">
        <f>I50+M50+Q50</f>
        <v>-239827.48415317456</v>
      </c>
      <c r="U50" s="575">
        <f>+E50+T50</f>
        <v>14456888.855846826</v>
      </c>
      <c r="V50" s="578"/>
    </row>
    <row r="51" spans="1:22">
      <c r="B51" s="528" t="s">
        <v>127</v>
      </c>
      <c r="E51" s="567">
        <f t="shared" ref="E51:J51" si="25">SUM(E50)</f>
        <v>14696716.34</v>
      </c>
      <c r="F51" s="568">
        <f t="shared" si="25"/>
        <v>-477769.45673210395</v>
      </c>
      <c r="G51" s="568">
        <f t="shared" si="25"/>
        <v>0</v>
      </c>
      <c r="H51" s="568">
        <f t="shared" si="25"/>
        <v>-87532.027421070583</v>
      </c>
      <c r="I51" s="568">
        <f t="shared" si="25"/>
        <v>-565301.48415317456</v>
      </c>
      <c r="J51" s="567">
        <f t="shared" si="25"/>
        <v>14131414.855846826</v>
      </c>
      <c r="K51" s="571"/>
      <c r="L51" s="568">
        <f>SUM(L50)</f>
        <v>61391</v>
      </c>
      <c r="M51" s="568">
        <f>SUM(M50)</f>
        <v>61391</v>
      </c>
      <c r="N51" s="567">
        <f>SUM(N50)</f>
        <v>14192805.855846826</v>
      </c>
      <c r="O51" s="571"/>
      <c r="P51" s="568">
        <f>SUM(P50)</f>
        <v>264083</v>
      </c>
      <c r="Q51" s="568">
        <f>SUM(Q50)</f>
        <v>264083</v>
      </c>
      <c r="R51" s="567">
        <f>SUM(R50)</f>
        <v>14456888.855846826</v>
      </c>
      <c r="S51" s="568"/>
      <c r="T51" s="568">
        <f>SUM(T50)</f>
        <v>-239827.48415317456</v>
      </c>
      <c r="U51" s="568">
        <f>SUM(U50)</f>
        <v>14456888.855846826</v>
      </c>
      <c r="V51" s="576"/>
    </row>
    <row r="52" spans="1:22">
      <c r="E52" s="567"/>
      <c r="F52" s="568"/>
      <c r="G52" s="568"/>
      <c r="H52" s="568"/>
      <c r="I52" s="568"/>
      <c r="J52" s="567" t="s">
        <v>10</v>
      </c>
      <c r="K52" s="568"/>
      <c r="L52" s="568"/>
      <c r="M52" s="568"/>
      <c r="N52" s="567"/>
      <c r="O52" s="568"/>
      <c r="P52" s="568"/>
      <c r="Q52" s="568"/>
      <c r="R52" s="567"/>
      <c r="S52" s="568"/>
      <c r="T52" s="568"/>
      <c r="U52" s="569"/>
    </row>
    <row r="53" spans="1:22">
      <c r="B53" s="586" t="s">
        <v>446</v>
      </c>
      <c r="C53" s="586"/>
      <c r="D53" s="529" t="s">
        <v>447</v>
      </c>
      <c r="E53" s="567">
        <v>292490.36</v>
      </c>
      <c r="F53" s="568">
        <v>-6251.5411529590538</v>
      </c>
      <c r="G53" s="568">
        <v>3885.14</v>
      </c>
      <c r="H53" s="568">
        <v>0</v>
      </c>
      <c r="I53" s="568">
        <f>SUM(F53:H53)</f>
        <v>-2366.4011529590539</v>
      </c>
      <c r="J53" s="567">
        <f>E53+I53</f>
        <v>290123.95884704095</v>
      </c>
      <c r="K53" s="571">
        <f>$K$22</f>
        <v>1.72E-2</v>
      </c>
      <c r="L53" s="568">
        <f>ROUND(J53*K53*(($X$7-$X$10)/($X$7+$X$10*K53)),0)</f>
        <v>1282</v>
      </c>
      <c r="M53" s="568">
        <f>SUM(L53:L53)</f>
        <v>1282</v>
      </c>
      <c r="N53" s="567">
        <f>M53+J53</f>
        <v>291405.95884704095</v>
      </c>
      <c r="O53" s="571">
        <f>$O$22</f>
        <v>2.3400000000000001E-2</v>
      </c>
      <c r="P53" s="568">
        <f>ROUND(N53*O53*($X$17/$X$14),0)</f>
        <v>5399</v>
      </c>
      <c r="Q53" s="568">
        <f>SUM(P53:P53)</f>
        <v>5399</v>
      </c>
      <c r="R53" s="567">
        <f>Q53+N53</f>
        <v>296804.95884704095</v>
      </c>
      <c r="S53" s="568"/>
      <c r="T53" s="568">
        <f>I53+M53+Q53</f>
        <v>4314.5988470409466</v>
      </c>
      <c r="U53" s="569">
        <f>+E53+T53</f>
        <v>296804.95884704095</v>
      </c>
      <c r="V53" s="576"/>
    </row>
    <row r="54" spans="1:22">
      <c r="B54" s="586" t="s">
        <v>448</v>
      </c>
      <c r="C54" s="586"/>
      <c r="D54" s="529">
        <v>54</v>
      </c>
      <c r="E54" s="573">
        <v>25725.27</v>
      </c>
      <c r="F54" s="572">
        <v>-921.57649620194593</v>
      </c>
      <c r="G54" s="572">
        <v>0</v>
      </c>
      <c r="H54" s="572">
        <v>0</v>
      </c>
      <c r="I54" s="572">
        <f>SUM(F54:H54)</f>
        <v>-921.57649620194593</v>
      </c>
      <c r="J54" s="573">
        <f>E54+I54</f>
        <v>24803.693503798055</v>
      </c>
      <c r="K54" s="574">
        <v>1.7000000000000001E-2</v>
      </c>
      <c r="L54" s="572">
        <f>ROUND(J54*K54*(($X$7-$X$10)/($X$7+$X$10*K54)),0)</f>
        <v>108</v>
      </c>
      <c r="M54" s="572">
        <f>SUM(L54:L54)</f>
        <v>108</v>
      </c>
      <c r="N54" s="573">
        <f>M54+J54</f>
        <v>24911.693503798055</v>
      </c>
      <c r="O54" s="574">
        <v>2.3400000000000001E-2</v>
      </c>
      <c r="P54" s="572">
        <f>ROUND(N54*O54*($X$17/$X$14),0)</f>
        <v>462</v>
      </c>
      <c r="Q54" s="572">
        <f>SUM(P54:P54)</f>
        <v>462</v>
      </c>
      <c r="R54" s="573">
        <f>Q54+N54</f>
        <v>25373.693503798055</v>
      </c>
      <c r="S54" s="572"/>
      <c r="T54" s="572">
        <f>I54+M54+Q54</f>
        <v>-351.57649620194593</v>
      </c>
      <c r="U54" s="575">
        <f>+E54+T54</f>
        <v>25373.693503798055</v>
      </c>
      <c r="V54" s="576"/>
    </row>
    <row r="55" spans="1:22">
      <c r="B55" s="528" t="s">
        <v>127</v>
      </c>
      <c r="E55" s="567">
        <f t="shared" ref="E55:J55" si="26">SUM(E53:E54)</f>
        <v>318215.63</v>
      </c>
      <c r="F55" s="568">
        <f t="shared" si="26"/>
        <v>-7173.1176491609995</v>
      </c>
      <c r="G55" s="568">
        <f t="shared" si="26"/>
        <v>3885.14</v>
      </c>
      <c r="H55" s="568">
        <f t="shared" si="26"/>
        <v>0</v>
      </c>
      <c r="I55" s="568">
        <f t="shared" si="26"/>
        <v>-3287.977649161</v>
      </c>
      <c r="J55" s="567">
        <f t="shared" si="26"/>
        <v>314927.65235083899</v>
      </c>
      <c r="K55" s="574"/>
      <c r="L55" s="568">
        <f>SUM(L53:L54)</f>
        <v>1390</v>
      </c>
      <c r="M55" s="568">
        <f>SUM(M53:M54)</f>
        <v>1390</v>
      </c>
      <c r="N55" s="567">
        <f>SUM(N53:N54)</f>
        <v>316317.65235083899</v>
      </c>
      <c r="O55" s="574"/>
      <c r="P55" s="568">
        <f>SUM(P53:P54)</f>
        <v>5861</v>
      </c>
      <c r="Q55" s="568">
        <f>SUM(Q53:Q54)</f>
        <v>5861</v>
      </c>
      <c r="R55" s="567">
        <f>SUM(R53:R54)</f>
        <v>322178.65235083899</v>
      </c>
      <c r="S55" s="568"/>
      <c r="T55" s="568">
        <f>SUM(T53:T54)</f>
        <v>3963.0223508390009</v>
      </c>
      <c r="U55" s="568">
        <f>SUM(U53:U54)</f>
        <v>322178.65235083899</v>
      </c>
      <c r="V55" s="576"/>
    </row>
    <row r="56" spans="1:22">
      <c r="E56" s="567"/>
      <c r="F56" s="568"/>
      <c r="G56" s="568"/>
      <c r="H56" s="568"/>
      <c r="I56" s="568"/>
      <c r="J56" s="567"/>
      <c r="K56" s="572"/>
      <c r="L56" s="568"/>
      <c r="M56" s="568"/>
      <c r="N56" s="567"/>
      <c r="O56" s="572"/>
      <c r="P56" s="568"/>
      <c r="Q56" s="568"/>
      <c r="R56" s="567"/>
      <c r="S56" s="568"/>
      <c r="T56" s="568"/>
      <c r="U56" s="569"/>
    </row>
    <row r="57" spans="1:22" s="577" customFormat="1">
      <c r="A57" s="528"/>
      <c r="B57" s="528" t="s">
        <v>358</v>
      </c>
      <c r="C57" s="528"/>
      <c r="D57" s="529" t="s">
        <v>415</v>
      </c>
      <c r="E57" s="573">
        <v>412235.07999999996</v>
      </c>
      <c r="F57" s="572">
        <v>0</v>
      </c>
      <c r="G57" s="572">
        <v>0</v>
      </c>
      <c r="H57" s="572">
        <v>0</v>
      </c>
      <c r="I57" s="572">
        <f>SUM(F57:H57)</f>
        <v>0</v>
      </c>
      <c r="J57" s="573">
        <f>E57+I57</f>
        <v>412235.07999999996</v>
      </c>
      <c r="K57" s="574">
        <v>0</v>
      </c>
      <c r="L57" s="572">
        <v>0</v>
      </c>
      <c r="M57" s="572">
        <f>SUM(L57:L57)</f>
        <v>0</v>
      </c>
      <c r="N57" s="567">
        <f>M57+J57</f>
        <v>412235.07999999996</v>
      </c>
      <c r="O57" s="574">
        <v>0</v>
      </c>
      <c r="P57" s="572">
        <v>0</v>
      </c>
      <c r="Q57" s="572">
        <f>SUM(P57:P57)</f>
        <v>0</v>
      </c>
      <c r="R57" s="567">
        <f>Q57+N57</f>
        <v>412235.07999999996</v>
      </c>
      <c r="S57" s="572"/>
      <c r="T57" s="572">
        <f>I57+M57+Q57</f>
        <v>0</v>
      </c>
      <c r="U57" s="572">
        <f>+E57+T57</f>
        <v>412235.07999999996</v>
      </c>
      <c r="V57" s="578"/>
    </row>
    <row r="58" spans="1:22" s="577" customFormat="1">
      <c r="A58" s="528"/>
      <c r="B58" s="528"/>
      <c r="C58" s="528"/>
      <c r="D58" s="529"/>
      <c r="E58" s="567"/>
      <c r="F58" s="572"/>
      <c r="G58" s="568"/>
      <c r="H58" s="568"/>
      <c r="I58" s="568"/>
      <c r="J58" s="567"/>
      <c r="K58" s="574"/>
      <c r="L58" s="572"/>
      <c r="M58" s="572"/>
      <c r="N58" s="567"/>
      <c r="O58" s="574"/>
      <c r="P58" s="572"/>
      <c r="Q58" s="572"/>
      <c r="R58" s="567"/>
      <c r="S58" s="568"/>
      <c r="T58" s="568"/>
      <c r="U58" s="568"/>
      <c r="V58" s="578"/>
    </row>
    <row r="59" spans="1:22" s="577" customFormat="1">
      <c r="A59" s="528"/>
      <c r="B59" s="528" t="s">
        <v>416</v>
      </c>
      <c r="C59" s="528"/>
      <c r="D59" s="529" t="s">
        <v>417</v>
      </c>
      <c r="E59" s="573">
        <v>0</v>
      </c>
      <c r="F59" s="572">
        <f>-E59</f>
        <v>0</v>
      </c>
      <c r="G59" s="572">
        <v>0</v>
      </c>
      <c r="H59" s="572">
        <v>0</v>
      </c>
      <c r="I59" s="572">
        <f t="shared" ref="I59:I65" si="27">SUM(F59:H59)</f>
        <v>0</v>
      </c>
      <c r="J59" s="573">
        <f t="shared" ref="J59:J65" si="28">E59+I59</f>
        <v>0</v>
      </c>
      <c r="K59" s="574">
        <v>0</v>
      </c>
      <c r="L59" s="572">
        <v>0</v>
      </c>
      <c r="M59" s="572">
        <f t="shared" ref="M59:M65" si="29">SUM(L59:L59)</f>
        <v>0</v>
      </c>
      <c r="N59" s="573">
        <f t="shared" ref="N59:N65" si="30">M59+J59</f>
        <v>0</v>
      </c>
      <c r="O59" s="574">
        <v>0</v>
      </c>
      <c r="P59" s="572">
        <v>0</v>
      </c>
      <c r="Q59" s="572">
        <f t="shared" ref="Q59:Q65" si="31">SUM(P59:P59)</f>
        <v>0</v>
      </c>
      <c r="R59" s="573">
        <f t="shared" ref="R59:R65" si="32">Q59+N59</f>
        <v>0</v>
      </c>
      <c r="S59" s="572"/>
      <c r="T59" s="572">
        <f t="shared" ref="T59:T65" si="33">I59+M59+Q59</f>
        <v>0</v>
      </c>
      <c r="U59" s="572">
        <f t="shared" ref="U59:U65" si="34">+E59+T59</f>
        <v>0</v>
      </c>
      <c r="V59" s="578"/>
    </row>
    <row r="60" spans="1:22" s="577" customFormat="1">
      <c r="A60" s="528"/>
      <c r="B60" s="528" t="s">
        <v>418</v>
      </c>
      <c r="C60" s="528"/>
      <c r="D60" s="529" t="s">
        <v>419</v>
      </c>
      <c r="E60" s="573">
        <v>-6058890.5499999998</v>
      </c>
      <c r="F60" s="572">
        <f>-E60</f>
        <v>6058890.5499999998</v>
      </c>
      <c r="G60" s="572">
        <v>0</v>
      </c>
      <c r="H60" s="572">
        <v>0</v>
      </c>
      <c r="I60" s="572">
        <f t="shared" si="27"/>
        <v>6058890.5499999998</v>
      </c>
      <c r="J60" s="573">
        <f t="shared" si="28"/>
        <v>0</v>
      </c>
      <c r="K60" s="574">
        <v>0</v>
      </c>
      <c r="L60" s="572">
        <v>0</v>
      </c>
      <c r="M60" s="572">
        <f t="shared" si="29"/>
        <v>0</v>
      </c>
      <c r="N60" s="573">
        <f t="shared" si="30"/>
        <v>0</v>
      </c>
      <c r="O60" s="574">
        <v>0</v>
      </c>
      <c r="P60" s="572">
        <v>0</v>
      </c>
      <c r="Q60" s="572">
        <f t="shared" si="31"/>
        <v>0</v>
      </c>
      <c r="R60" s="573">
        <f t="shared" si="32"/>
        <v>0</v>
      </c>
      <c r="S60" s="572"/>
      <c r="T60" s="572">
        <f t="shared" si="33"/>
        <v>6058890.5499999998</v>
      </c>
      <c r="U60" s="572">
        <f t="shared" si="34"/>
        <v>0</v>
      </c>
      <c r="V60" s="578"/>
    </row>
    <row r="61" spans="1:22" s="577" customFormat="1">
      <c r="A61" s="528"/>
      <c r="B61" s="528" t="s">
        <v>449</v>
      </c>
      <c r="C61" s="528"/>
      <c r="D61" s="529" t="s">
        <v>421</v>
      </c>
      <c r="E61" s="573">
        <v>0</v>
      </c>
      <c r="F61" s="572">
        <f>-E61</f>
        <v>0</v>
      </c>
      <c r="G61" s="572">
        <v>0</v>
      </c>
      <c r="H61" s="572">
        <v>0</v>
      </c>
      <c r="I61" s="572">
        <f t="shared" si="27"/>
        <v>0</v>
      </c>
      <c r="J61" s="573">
        <f t="shared" si="28"/>
        <v>0</v>
      </c>
      <c r="K61" s="574">
        <v>0</v>
      </c>
      <c r="L61" s="572">
        <v>0</v>
      </c>
      <c r="M61" s="572">
        <f t="shared" si="29"/>
        <v>0</v>
      </c>
      <c r="N61" s="573">
        <f t="shared" si="30"/>
        <v>0</v>
      </c>
      <c r="O61" s="574">
        <v>0</v>
      </c>
      <c r="P61" s="572">
        <v>0</v>
      </c>
      <c r="Q61" s="572">
        <f t="shared" si="31"/>
        <v>0</v>
      </c>
      <c r="R61" s="573">
        <f t="shared" si="32"/>
        <v>0</v>
      </c>
      <c r="S61" s="572"/>
      <c r="T61" s="572">
        <f t="shared" si="33"/>
        <v>0</v>
      </c>
      <c r="U61" s="572">
        <f t="shared" si="34"/>
        <v>0</v>
      </c>
      <c r="V61" s="578"/>
    </row>
    <row r="62" spans="1:22" s="577" customFormat="1">
      <c r="A62" s="528"/>
      <c r="B62" s="528" t="s">
        <v>450</v>
      </c>
      <c r="C62" s="528"/>
      <c r="D62" s="529" t="s">
        <v>427</v>
      </c>
      <c r="E62" s="573">
        <v>4677197.4400000004</v>
      </c>
      <c r="F62" s="572">
        <f>-E62</f>
        <v>-4677197.4400000004</v>
      </c>
      <c r="G62" s="572">
        <v>0</v>
      </c>
      <c r="H62" s="572">
        <v>0</v>
      </c>
      <c r="I62" s="572">
        <f t="shared" si="27"/>
        <v>-4677197.4400000004</v>
      </c>
      <c r="J62" s="573">
        <f t="shared" si="28"/>
        <v>0</v>
      </c>
      <c r="K62" s="574">
        <v>0</v>
      </c>
      <c r="L62" s="572">
        <v>0</v>
      </c>
      <c r="M62" s="572">
        <f t="shared" si="29"/>
        <v>0</v>
      </c>
      <c r="N62" s="573">
        <f t="shared" si="30"/>
        <v>0</v>
      </c>
      <c r="O62" s="574">
        <v>0</v>
      </c>
      <c r="P62" s="572">
        <v>0</v>
      </c>
      <c r="Q62" s="572">
        <f t="shared" si="31"/>
        <v>0</v>
      </c>
      <c r="R62" s="573">
        <f t="shared" si="32"/>
        <v>0</v>
      </c>
      <c r="S62" s="572"/>
      <c r="T62" s="572">
        <f t="shared" si="33"/>
        <v>-4677197.4400000004</v>
      </c>
      <c r="U62" s="572">
        <f t="shared" si="34"/>
        <v>0</v>
      </c>
      <c r="V62" s="578"/>
    </row>
    <row r="63" spans="1:22" s="577" customFormat="1">
      <c r="A63" s="528"/>
      <c r="B63" s="528" t="s">
        <v>428</v>
      </c>
      <c r="C63" s="528"/>
      <c r="D63" s="529" t="s">
        <v>429</v>
      </c>
      <c r="E63" s="573">
        <v>34149.410000000003</v>
      </c>
      <c r="F63" s="572">
        <f>-E63</f>
        <v>-34149.410000000003</v>
      </c>
      <c r="G63" s="572">
        <v>0</v>
      </c>
      <c r="H63" s="572">
        <v>0</v>
      </c>
      <c r="I63" s="572">
        <f t="shared" si="27"/>
        <v>-34149.410000000003</v>
      </c>
      <c r="J63" s="573">
        <f t="shared" si="28"/>
        <v>0</v>
      </c>
      <c r="K63" s="574">
        <v>0</v>
      </c>
      <c r="L63" s="572">
        <v>0</v>
      </c>
      <c r="M63" s="572">
        <f t="shared" si="29"/>
        <v>0</v>
      </c>
      <c r="N63" s="573">
        <f t="shared" si="30"/>
        <v>0</v>
      </c>
      <c r="O63" s="574">
        <v>0</v>
      </c>
      <c r="P63" s="572">
        <v>0</v>
      </c>
      <c r="Q63" s="572">
        <f t="shared" si="31"/>
        <v>0</v>
      </c>
      <c r="R63" s="573">
        <f t="shared" si="32"/>
        <v>0</v>
      </c>
      <c r="S63" s="572"/>
      <c r="T63" s="572">
        <f t="shared" si="33"/>
        <v>-34149.410000000003</v>
      </c>
      <c r="U63" s="572">
        <f t="shared" si="34"/>
        <v>0</v>
      </c>
      <c r="V63" s="578"/>
    </row>
    <row r="64" spans="1:22" s="577" customFormat="1">
      <c r="A64" s="528"/>
      <c r="B64" s="528" t="s">
        <v>451</v>
      </c>
      <c r="C64" s="528"/>
      <c r="D64" s="529" t="s">
        <v>431</v>
      </c>
      <c r="E64" s="573">
        <v>-18308.71</v>
      </c>
      <c r="F64" s="572">
        <v>0</v>
      </c>
      <c r="G64" s="572">
        <f>-E64</f>
        <v>18308.71</v>
      </c>
      <c r="H64" s="572">
        <v>0</v>
      </c>
      <c r="I64" s="572">
        <f t="shared" si="27"/>
        <v>18308.71</v>
      </c>
      <c r="J64" s="573">
        <f t="shared" si="28"/>
        <v>0</v>
      </c>
      <c r="K64" s="574">
        <v>0</v>
      </c>
      <c r="L64" s="572">
        <v>0</v>
      </c>
      <c r="M64" s="572">
        <f t="shared" si="29"/>
        <v>0</v>
      </c>
      <c r="N64" s="573">
        <f t="shared" si="30"/>
        <v>0</v>
      </c>
      <c r="O64" s="574">
        <v>0</v>
      </c>
      <c r="P64" s="572">
        <v>0</v>
      </c>
      <c r="Q64" s="572">
        <f t="shared" si="31"/>
        <v>0</v>
      </c>
      <c r="R64" s="573">
        <f t="shared" si="32"/>
        <v>0</v>
      </c>
      <c r="S64" s="572"/>
      <c r="T64" s="572">
        <f t="shared" si="33"/>
        <v>18308.71</v>
      </c>
      <c r="U64" s="572">
        <f t="shared" si="34"/>
        <v>0</v>
      </c>
      <c r="V64" s="578"/>
    </row>
    <row r="65" spans="1:22" s="577" customFormat="1">
      <c r="A65" s="528"/>
      <c r="B65" s="528" t="s">
        <v>432</v>
      </c>
      <c r="C65" s="528"/>
      <c r="D65" s="529" t="s">
        <v>433</v>
      </c>
      <c r="E65" s="573">
        <v>0</v>
      </c>
      <c r="F65" s="572">
        <f>E65*-1</f>
        <v>0</v>
      </c>
      <c r="G65" s="572">
        <v>0</v>
      </c>
      <c r="H65" s="572">
        <v>0</v>
      </c>
      <c r="I65" s="572">
        <f t="shared" si="27"/>
        <v>0</v>
      </c>
      <c r="J65" s="573">
        <f t="shared" si="28"/>
        <v>0</v>
      </c>
      <c r="K65" s="574">
        <v>0</v>
      </c>
      <c r="L65" s="572">
        <v>0</v>
      </c>
      <c r="M65" s="572">
        <f t="shared" si="29"/>
        <v>0</v>
      </c>
      <c r="N65" s="573">
        <f t="shared" si="30"/>
        <v>0</v>
      </c>
      <c r="O65" s="574">
        <v>0</v>
      </c>
      <c r="P65" s="572">
        <v>0</v>
      </c>
      <c r="Q65" s="572">
        <f t="shared" si="31"/>
        <v>0</v>
      </c>
      <c r="R65" s="573">
        <f t="shared" si="32"/>
        <v>0</v>
      </c>
      <c r="S65" s="572"/>
      <c r="T65" s="572">
        <f t="shared" si="33"/>
        <v>0</v>
      </c>
      <c r="U65" s="572">
        <f t="shared" si="34"/>
        <v>0</v>
      </c>
      <c r="V65" s="578"/>
    </row>
    <row r="66" spans="1:22" s="577" customFormat="1">
      <c r="A66" s="528"/>
      <c r="D66" s="529"/>
      <c r="E66" s="588"/>
      <c r="F66" s="572"/>
      <c r="G66" s="568"/>
      <c r="H66" s="568"/>
      <c r="I66" s="568" t="s">
        <v>10</v>
      </c>
      <c r="J66" s="567"/>
      <c r="K66" s="574"/>
      <c r="L66" s="568"/>
      <c r="M66" s="572"/>
      <c r="N66" s="573"/>
      <c r="O66" s="574"/>
      <c r="P66" s="568"/>
      <c r="Q66" s="572"/>
      <c r="R66" s="573"/>
      <c r="S66" s="572"/>
      <c r="T66" s="568"/>
      <c r="U66" s="568"/>
      <c r="V66" s="578"/>
    </row>
    <row r="67" spans="1:22" s="577" customFormat="1">
      <c r="A67" s="528"/>
      <c r="B67" s="528" t="s">
        <v>452</v>
      </c>
      <c r="C67" s="528"/>
      <c r="D67" s="529" t="s">
        <v>435</v>
      </c>
      <c r="E67" s="573">
        <v>-3834000</v>
      </c>
      <c r="F67" s="572">
        <v>0</v>
      </c>
      <c r="G67" s="572">
        <v>0</v>
      </c>
      <c r="H67" s="572">
        <v>0</v>
      </c>
      <c r="I67" s="572">
        <f>SUM(F67:H67)</f>
        <v>0</v>
      </c>
      <c r="J67" s="573">
        <f>E67+I67</f>
        <v>-3834000</v>
      </c>
      <c r="K67" s="574">
        <v>0</v>
      </c>
      <c r="L67" s="572">
        <v>0</v>
      </c>
      <c r="M67" s="572">
        <f>SUM(L67:L67)</f>
        <v>0</v>
      </c>
      <c r="N67" s="573">
        <f>M67+J67</f>
        <v>-3834000</v>
      </c>
      <c r="O67" s="574">
        <v>0</v>
      </c>
      <c r="P67" s="572">
        <v>0</v>
      </c>
      <c r="Q67" s="572">
        <f>SUM(P67:P67)</f>
        <v>0</v>
      </c>
      <c r="R67" s="573">
        <f>Q67+N67</f>
        <v>-3834000</v>
      </c>
      <c r="S67" s="572"/>
      <c r="T67" s="572">
        <f>I67+M67+Q67</f>
        <v>0</v>
      </c>
      <c r="U67" s="572">
        <f>+E67+T67</f>
        <v>-3834000</v>
      </c>
      <c r="V67" s="578"/>
    </row>
    <row r="68" spans="1:22" s="577" customFormat="1">
      <c r="A68" s="528"/>
      <c r="D68" s="529"/>
      <c r="E68" s="567"/>
      <c r="F68" s="572"/>
      <c r="G68" s="568"/>
      <c r="H68" s="568"/>
      <c r="I68" s="568"/>
      <c r="J68" s="567"/>
      <c r="K68" s="568"/>
      <c r="L68" s="568"/>
      <c r="M68" s="572"/>
      <c r="N68" s="567"/>
      <c r="O68" s="568"/>
      <c r="P68" s="568"/>
      <c r="Q68" s="572"/>
      <c r="R68" s="567"/>
      <c r="S68" s="568"/>
      <c r="T68" s="568"/>
      <c r="U68" s="568"/>
      <c r="V68" s="578"/>
    </row>
    <row r="69" spans="1:22">
      <c r="B69" s="580" t="s">
        <v>11</v>
      </c>
      <c r="C69" s="581"/>
      <c r="D69" s="582"/>
      <c r="E69" s="583">
        <f t="shared" ref="E69:J69" si="35">+E45+E48+E51+E55+E57+SUM(E59:E67)</f>
        <v>125045316.38000001</v>
      </c>
      <c r="F69" s="584">
        <f t="shared" si="35"/>
        <v>-3327418.3597118594</v>
      </c>
      <c r="G69" s="584">
        <f t="shared" si="35"/>
        <v>692931.51</v>
      </c>
      <c r="H69" s="584">
        <f>+H45+H48+H51+H55+H57+SUM(H59:H67)</f>
        <v>-977217.64744516287</v>
      </c>
      <c r="I69" s="584">
        <f t="shared" si="35"/>
        <v>-3611704.4971570214</v>
      </c>
      <c r="J69" s="583">
        <f t="shared" si="35"/>
        <v>121433611.88284297</v>
      </c>
      <c r="K69" s="584">
        <f t="shared" ref="K69:R69" si="36">+K45+K48+K51+K55+K57+SUM(K59:K67)</f>
        <v>0</v>
      </c>
      <c r="L69" s="584">
        <f t="shared" si="36"/>
        <v>542433</v>
      </c>
      <c r="M69" s="584">
        <f t="shared" si="36"/>
        <v>542433</v>
      </c>
      <c r="N69" s="583">
        <f t="shared" si="36"/>
        <v>121976044.88284297</v>
      </c>
      <c r="O69" s="584">
        <f t="shared" si="36"/>
        <v>0</v>
      </c>
      <c r="P69" s="584">
        <f t="shared" si="36"/>
        <v>2333233</v>
      </c>
      <c r="Q69" s="584">
        <f t="shared" si="36"/>
        <v>2333233</v>
      </c>
      <c r="R69" s="583">
        <f t="shared" si="36"/>
        <v>124309277.88284297</v>
      </c>
      <c r="S69" s="584"/>
      <c r="T69" s="584">
        <f>+T45+T48+T51+T55+T57+SUM(T59:T67)</f>
        <v>-736038.49715702166</v>
      </c>
      <c r="U69" s="584">
        <f>+U45+U48+U51+U55+U57+SUM(U59:U67)</f>
        <v>124309277.88284297</v>
      </c>
    </row>
    <row r="70" spans="1:22">
      <c r="E70" s="567"/>
      <c r="F70" s="568" t="s">
        <v>10</v>
      </c>
      <c r="G70" s="568"/>
      <c r="H70" s="568"/>
      <c r="I70" s="568"/>
      <c r="J70" s="567" t="s">
        <v>10</v>
      </c>
      <c r="K70" s="571"/>
      <c r="L70" s="571"/>
      <c r="M70" s="568" t="s">
        <v>10</v>
      </c>
      <c r="N70" s="567"/>
      <c r="O70" s="571"/>
      <c r="P70" s="571"/>
      <c r="Q70" s="568" t="s">
        <v>10</v>
      </c>
      <c r="R70" s="567"/>
      <c r="S70" s="568"/>
      <c r="T70" s="568"/>
      <c r="U70" s="569"/>
    </row>
    <row r="71" spans="1:22">
      <c r="A71" s="553" t="s">
        <v>453</v>
      </c>
      <c r="B71" s="553"/>
      <c r="C71" s="553"/>
      <c r="D71" s="560" t="s">
        <v>454</v>
      </c>
      <c r="E71" s="567"/>
      <c r="F71" s="568"/>
      <c r="G71" s="568"/>
      <c r="H71" s="568"/>
      <c r="I71" s="568"/>
      <c r="J71" s="567" t="s">
        <v>10</v>
      </c>
      <c r="K71" s="568"/>
      <c r="L71" s="568"/>
      <c r="M71" s="568"/>
      <c r="N71" s="567"/>
      <c r="O71" s="568"/>
      <c r="P71" s="568"/>
      <c r="Q71" s="568"/>
      <c r="R71" s="567"/>
      <c r="S71" s="568"/>
      <c r="T71" s="568"/>
      <c r="U71" s="569"/>
    </row>
    <row r="72" spans="1:22">
      <c r="B72" s="586" t="s">
        <v>438</v>
      </c>
      <c r="C72" s="586"/>
      <c r="D72" s="529">
        <v>24</v>
      </c>
      <c r="E72" s="567">
        <v>1602493.36</v>
      </c>
      <c r="F72" s="568">
        <v>-58307.147313463065</v>
      </c>
      <c r="G72" s="568">
        <v>7588.03</v>
      </c>
      <c r="H72" s="568">
        <v>0</v>
      </c>
      <c r="I72" s="568">
        <f>SUM(F72:H72)</f>
        <v>-50719.117313463066</v>
      </c>
      <c r="J72" s="567">
        <f>E72+I72</f>
        <v>1551774.2426865371</v>
      </c>
      <c r="K72" s="352">
        <f>$K$18</f>
        <v>1.6899999999999998E-2</v>
      </c>
      <c r="L72" s="568">
        <f>ROUND(J72*K72*(($X$7-$X$10)/($X$7+$X$10*K72)),0)</f>
        <v>6741</v>
      </c>
      <c r="M72" s="568">
        <f>SUM(L72:L72)</f>
        <v>6741</v>
      </c>
      <c r="N72" s="567">
        <f>M72+J72</f>
        <v>1558515.2426865371</v>
      </c>
      <c r="O72" s="352">
        <f>$O$18</f>
        <v>2.35E-2</v>
      </c>
      <c r="P72" s="568">
        <f>ROUND(N72*O72*($X$17/$X$14),0)</f>
        <v>28999</v>
      </c>
      <c r="Q72" s="568">
        <f>SUM(P72:P72)</f>
        <v>28999</v>
      </c>
      <c r="R72" s="567">
        <f>Q72+N72</f>
        <v>1587514.2426865371</v>
      </c>
      <c r="S72" s="568"/>
      <c r="T72" s="568">
        <f>I72+M72+Q72</f>
        <v>-14979.117313463066</v>
      </c>
      <c r="U72" s="569">
        <f>+E72+T72</f>
        <v>1587514.2426865371</v>
      </c>
      <c r="V72" s="576"/>
    </row>
    <row r="73" spans="1:22" s="577" customFormat="1">
      <c r="B73" s="586" t="s">
        <v>439</v>
      </c>
      <c r="C73" s="586"/>
      <c r="D73" s="529" t="s">
        <v>440</v>
      </c>
      <c r="E73" s="567">
        <v>8652.6</v>
      </c>
      <c r="F73" s="568">
        <v>0</v>
      </c>
      <c r="G73" s="568">
        <v>0</v>
      </c>
      <c r="H73" s="568">
        <v>0</v>
      </c>
      <c r="I73" s="568">
        <f>SUM(F73:H73)</f>
        <v>0</v>
      </c>
      <c r="J73" s="567">
        <f>E73+I73</f>
        <v>8652.6</v>
      </c>
      <c r="K73" s="571">
        <f>$K$18</f>
        <v>1.6899999999999998E-2</v>
      </c>
      <c r="L73" s="568">
        <f>ROUND(J73*K73*(($X$7-$X$10)/($X$7+$X$10*K73)),0)</f>
        <v>38</v>
      </c>
      <c r="M73" s="568">
        <f>SUM(L73:L73)</f>
        <v>38</v>
      </c>
      <c r="N73" s="567">
        <f>M73+J73</f>
        <v>8690.6</v>
      </c>
      <c r="O73" s="571">
        <f>$O$18</f>
        <v>2.35E-2</v>
      </c>
      <c r="P73" s="568">
        <f>ROUND(N73*O73*($X$17/$X$14),0)</f>
        <v>162</v>
      </c>
      <c r="Q73" s="568">
        <f>SUM(P73:P73)</f>
        <v>162</v>
      </c>
      <c r="R73" s="567">
        <f>Q73+N73</f>
        <v>8852.6</v>
      </c>
      <c r="S73" s="568"/>
      <c r="T73" s="568">
        <f>I73+M73+Q73</f>
        <v>200</v>
      </c>
      <c r="U73" s="569">
        <f>+E73+T73</f>
        <v>8852.6</v>
      </c>
      <c r="V73" s="578"/>
    </row>
    <row r="74" spans="1:22">
      <c r="B74" s="586" t="s">
        <v>441</v>
      </c>
      <c r="C74" s="586"/>
      <c r="D74" s="529" t="s">
        <v>442</v>
      </c>
      <c r="E74" s="573">
        <v>1769</v>
      </c>
      <c r="F74" s="572">
        <v>0</v>
      </c>
      <c r="G74" s="572">
        <v>27.35</v>
      </c>
      <c r="H74" s="572">
        <v>0</v>
      </c>
      <c r="I74" s="572">
        <f>SUM(F74:H74)</f>
        <v>27.35</v>
      </c>
      <c r="J74" s="573">
        <f>E74+I74</f>
        <v>1796.35</v>
      </c>
      <c r="K74" s="574">
        <f>$K$18</f>
        <v>1.6899999999999998E-2</v>
      </c>
      <c r="L74" s="572">
        <f>ROUND(J74*K74*(($X$7-$X$10)/($X$7+$X$10*K74)),0)</f>
        <v>8</v>
      </c>
      <c r="M74" s="572">
        <f>SUM(L74:L74)</f>
        <v>8</v>
      </c>
      <c r="N74" s="573">
        <f>M74+J74</f>
        <v>1804.35</v>
      </c>
      <c r="O74" s="574">
        <f>$O$18</f>
        <v>2.35E-2</v>
      </c>
      <c r="P74" s="572">
        <f>ROUND(N74*O74*($X$17/$X$14),0)</f>
        <v>34</v>
      </c>
      <c r="Q74" s="572">
        <f>SUM(P74:P74)</f>
        <v>34</v>
      </c>
      <c r="R74" s="573">
        <f>Q74+N74</f>
        <v>1838.35</v>
      </c>
      <c r="S74" s="572"/>
      <c r="T74" s="572">
        <f>I74+M74+Q74</f>
        <v>69.349999999999994</v>
      </c>
      <c r="U74" s="575">
        <f>+E74+T74</f>
        <v>1838.35</v>
      </c>
      <c r="V74" s="576"/>
    </row>
    <row r="75" spans="1:22">
      <c r="B75" s="528" t="s">
        <v>127</v>
      </c>
      <c r="E75" s="567">
        <f t="shared" ref="E75:J75" si="37">SUM(E72:E74)</f>
        <v>1612914.9600000002</v>
      </c>
      <c r="F75" s="568">
        <f t="shared" si="37"/>
        <v>-58307.147313463065</v>
      </c>
      <c r="G75" s="568">
        <f t="shared" si="37"/>
        <v>7615.38</v>
      </c>
      <c r="H75" s="568">
        <f t="shared" si="37"/>
        <v>0</v>
      </c>
      <c r="I75" s="568">
        <f t="shared" si="37"/>
        <v>-50691.767313463068</v>
      </c>
      <c r="J75" s="567">
        <f t="shared" si="37"/>
        <v>1562223.1926865373</v>
      </c>
      <c r="K75" s="571"/>
      <c r="L75" s="568">
        <f>SUM(L72:L74)</f>
        <v>6787</v>
      </c>
      <c r="M75" s="568">
        <f>SUM(M72:M74)</f>
        <v>6787</v>
      </c>
      <c r="N75" s="567">
        <f>SUM(N72:N74)</f>
        <v>1569010.1926865373</v>
      </c>
      <c r="O75" s="571"/>
      <c r="P75" s="568">
        <f>SUM(P72:P74)</f>
        <v>29195</v>
      </c>
      <c r="Q75" s="568">
        <f>SUM(Q72:Q74)</f>
        <v>29195</v>
      </c>
      <c r="R75" s="567">
        <f>SUM(R72:R74)</f>
        <v>1598205.1926865373</v>
      </c>
      <c r="S75" s="568"/>
      <c r="T75" s="568">
        <f>SUM(T72:T74)</f>
        <v>-14709.767313463066</v>
      </c>
      <c r="U75" s="569">
        <f>SUM(U72:U74)</f>
        <v>1598205.1926865373</v>
      </c>
      <c r="V75" s="576"/>
    </row>
    <row r="76" spans="1:22">
      <c r="E76" s="567"/>
      <c r="F76" s="568"/>
      <c r="G76" s="568"/>
      <c r="H76" s="568"/>
      <c r="I76" s="568"/>
      <c r="J76" s="567"/>
      <c r="K76" s="568"/>
      <c r="L76" s="568"/>
      <c r="M76" s="568"/>
      <c r="N76" s="567"/>
      <c r="O76" s="568"/>
      <c r="P76" s="568"/>
      <c r="Q76" s="568"/>
      <c r="R76" s="567"/>
      <c r="S76" s="568"/>
      <c r="T76" s="568"/>
      <c r="U76" s="569"/>
    </row>
    <row r="77" spans="1:22">
      <c r="B77" s="586" t="s">
        <v>443</v>
      </c>
      <c r="C77" s="586"/>
      <c r="D77" s="529">
        <v>36</v>
      </c>
      <c r="E77" s="573">
        <v>8687427.709999999</v>
      </c>
      <c r="F77" s="572">
        <v>-304406.35189631715</v>
      </c>
      <c r="G77" s="572">
        <v>11581.46</v>
      </c>
      <c r="H77" s="572">
        <v>0</v>
      </c>
      <c r="I77" s="572">
        <f>SUM(F77:H77)</f>
        <v>-292824.89189631713</v>
      </c>
      <c r="J77" s="573">
        <f>E77+I77</f>
        <v>8394602.8181036822</v>
      </c>
      <c r="K77" s="574">
        <f>$K$47</f>
        <v>1.6899999999999998E-2</v>
      </c>
      <c r="L77" s="572">
        <f>ROUND(J77*K77*(($X$7-$X$10)/($X$7+$X$10*K77)),0)</f>
        <v>36469</v>
      </c>
      <c r="M77" s="572">
        <f>SUM(L77:L77)</f>
        <v>36469</v>
      </c>
      <c r="N77" s="573">
        <f>M77+J77</f>
        <v>8431071.8181036822</v>
      </c>
      <c r="O77" s="574">
        <f>$O$47</f>
        <v>2.35E-2</v>
      </c>
      <c r="P77" s="572">
        <f>ROUND(N77*O77*($X$17/$X$14),0)</f>
        <v>156876</v>
      </c>
      <c r="Q77" s="572">
        <f>SUM(P77:P77)</f>
        <v>156876</v>
      </c>
      <c r="R77" s="573">
        <f>Q77+N77</f>
        <v>8587947.8181036822</v>
      </c>
      <c r="S77" s="572"/>
      <c r="T77" s="572">
        <f>I77+M77+Q77</f>
        <v>-99479.891896317131</v>
      </c>
      <c r="U77" s="575">
        <f>+E77+T77</f>
        <v>8587947.8181036822</v>
      </c>
      <c r="V77" s="576"/>
    </row>
    <row r="78" spans="1:22">
      <c r="B78" s="528" t="s">
        <v>127</v>
      </c>
      <c r="E78" s="567">
        <f t="shared" ref="E78:J78" si="38">SUM(E77:E77)</f>
        <v>8687427.709999999</v>
      </c>
      <c r="F78" s="568">
        <f t="shared" si="38"/>
        <v>-304406.35189631715</v>
      </c>
      <c r="G78" s="568">
        <f t="shared" si="38"/>
        <v>11581.46</v>
      </c>
      <c r="H78" s="568">
        <f t="shared" si="38"/>
        <v>0</v>
      </c>
      <c r="I78" s="568">
        <f t="shared" si="38"/>
        <v>-292824.89189631713</v>
      </c>
      <c r="J78" s="567">
        <f t="shared" si="38"/>
        <v>8394602.8181036822</v>
      </c>
      <c r="K78" s="571"/>
      <c r="L78" s="568">
        <f>SUM(L77:L77)</f>
        <v>36469</v>
      </c>
      <c r="M78" s="568">
        <f>SUM(M77:M77)</f>
        <v>36469</v>
      </c>
      <c r="N78" s="567">
        <f>SUM(N77:N77)</f>
        <v>8431071.8181036822</v>
      </c>
      <c r="O78" s="571"/>
      <c r="P78" s="568">
        <f>SUM(P77:P77)</f>
        <v>156876</v>
      </c>
      <c r="Q78" s="568">
        <f>SUM(Q77:Q77)</f>
        <v>156876</v>
      </c>
      <c r="R78" s="567">
        <f>SUM(R77:R77)</f>
        <v>8587947.8181036822</v>
      </c>
      <c r="S78" s="568"/>
      <c r="T78" s="568">
        <f>SUM(T77:T77)</f>
        <v>-99479.891896317131</v>
      </c>
      <c r="U78" s="569">
        <f>SUM(U77:U77)</f>
        <v>8587947.8181036822</v>
      </c>
      <c r="V78" s="576"/>
    </row>
    <row r="79" spans="1:22">
      <c r="E79" s="567"/>
      <c r="F79" s="568"/>
      <c r="G79" s="568"/>
      <c r="H79" s="568"/>
      <c r="I79" s="568"/>
      <c r="J79" s="567"/>
      <c r="K79" s="362"/>
      <c r="L79" s="568"/>
      <c r="M79" s="568" t="s">
        <v>10</v>
      </c>
      <c r="N79" s="567"/>
      <c r="O79" s="362"/>
      <c r="P79" s="568"/>
      <c r="Q79" s="568" t="s">
        <v>10</v>
      </c>
      <c r="R79" s="567"/>
      <c r="S79" s="568"/>
      <c r="T79" s="568"/>
      <c r="U79" s="569"/>
    </row>
    <row r="80" spans="1:22" s="577" customFormat="1">
      <c r="B80" s="586" t="s">
        <v>455</v>
      </c>
      <c r="C80" s="586"/>
      <c r="D80" s="529">
        <v>47</v>
      </c>
      <c r="E80" s="567">
        <v>308046.39</v>
      </c>
      <c r="F80" s="568">
        <v>-4304.7497416988726</v>
      </c>
      <c r="G80" s="568">
        <v>0</v>
      </c>
      <c r="H80" s="568">
        <v>0</v>
      </c>
      <c r="I80" s="568">
        <f>SUM(F80:H80)</f>
        <v>-4304.7497416988726</v>
      </c>
      <c r="J80" s="567">
        <f>E80+I80</f>
        <v>303741.64025830117</v>
      </c>
      <c r="K80" s="571">
        <v>1.7399999999999999E-2</v>
      </c>
      <c r="L80" s="568">
        <f>ROUND(J80*K80*(($X$7-$X$10)/($X$7+$X$10*K80)),0)</f>
        <v>1358</v>
      </c>
      <c r="M80" s="568">
        <f>SUM(L80:L80)</f>
        <v>1358</v>
      </c>
      <c r="N80" s="567">
        <f>M80+J80</f>
        <v>305099.64025830117</v>
      </c>
      <c r="O80" s="571">
        <v>2.3800000000000002E-2</v>
      </c>
      <c r="P80" s="568">
        <f>ROUND(N80*O80*($X$17/$X$14),0)</f>
        <v>5749</v>
      </c>
      <c r="Q80" s="568">
        <f>SUM(P80:P80)</f>
        <v>5749</v>
      </c>
      <c r="R80" s="567">
        <f>Q80+N80</f>
        <v>310848.64025830117</v>
      </c>
      <c r="S80" s="568"/>
      <c r="T80" s="568">
        <f>I80+M80+Q80</f>
        <v>2802.2502583011274</v>
      </c>
      <c r="U80" s="569">
        <f>+E80+T80</f>
        <v>310848.64025830117</v>
      </c>
      <c r="V80" s="578"/>
    </row>
    <row r="81" spans="1:22" s="577" customFormat="1">
      <c r="B81" s="586" t="s">
        <v>456</v>
      </c>
      <c r="C81" s="586"/>
      <c r="D81" s="529" t="s">
        <v>457</v>
      </c>
      <c r="E81" s="567">
        <v>0</v>
      </c>
      <c r="F81" s="568">
        <v>0</v>
      </c>
      <c r="G81" s="568">
        <v>0</v>
      </c>
      <c r="H81" s="568">
        <v>0</v>
      </c>
      <c r="I81" s="568">
        <f>SUM(F81:H81)</f>
        <v>0</v>
      </c>
      <c r="J81" s="567">
        <f>E81+I81</f>
        <v>0</v>
      </c>
      <c r="K81" s="571">
        <f>$K$50</f>
        <v>1.6899999999999998E-2</v>
      </c>
      <c r="L81" s="568">
        <f>ROUND(J81*K81*(($X$7-$X$10)/($X$7+$X$10*K81)),0)</f>
        <v>0</v>
      </c>
      <c r="M81" s="568">
        <f>SUM(L81:L81)</f>
        <v>0</v>
      </c>
      <c r="N81" s="567">
        <f>M81+J81</f>
        <v>0</v>
      </c>
      <c r="O81" s="571">
        <f>$O$50</f>
        <v>2.35E-2</v>
      </c>
      <c r="P81" s="568">
        <f>ROUND(N81*O81*($X$17/$X$14),0)</f>
        <v>0</v>
      </c>
      <c r="Q81" s="568">
        <f>SUM(P81:P81)</f>
        <v>0</v>
      </c>
      <c r="R81" s="567">
        <f>Q81+N81</f>
        <v>0</v>
      </c>
      <c r="S81" s="568"/>
      <c r="T81" s="568">
        <f>I81+M81+Q81</f>
        <v>0</v>
      </c>
      <c r="U81" s="569">
        <f>+E81+T81</f>
        <v>0</v>
      </c>
      <c r="V81" s="578"/>
    </row>
    <row r="82" spans="1:22" s="577" customFormat="1" ht="18">
      <c r="B82" s="586" t="s">
        <v>444</v>
      </c>
      <c r="C82" s="586"/>
      <c r="D82" s="529" t="s">
        <v>445</v>
      </c>
      <c r="E82" s="573">
        <v>41621830.200000003</v>
      </c>
      <c r="F82" s="572">
        <v>-1533547.1797904721</v>
      </c>
      <c r="G82" s="572">
        <v>0</v>
      </c>
      <c r="H82" s="589">
        <v>0</v>
      </c>
      <c r="I82" s="572">
        <f>SUM(F82:H82)</f>
        <v>-1533547.1797904721</v>
      </c>
      <c r="J82" s="573">
        <f>E82+I82</f>
        <v>40088283.020209529</v>
      </c>
      <c r="K82" s="574">
        <f>$K$50</f>
        <v>1.6899999999999998E-2</v>
      </c>
      <c r="L82" s="572">
        <f>ROUND(J82*K82*(($X$7-$X$10)/($X$7+$X$10*K82)),0)</f>
        <v>174156</v>
      </c>
      <c r="M82" s="572">
        <f>SUM(L82:L82)</f>
        <v>174156</v>
      </c>
      <c r="N82" s="573">
        <f>M82+J82</f>
        <v>40262439.020209529</v>
      </c>
      <c r="O82" s="574">
        <f>$O$50</f>
        <v>2.35E-2</v>
      </c>
      <c r="P82" s="572">
        <f>ROUND(N82*O82*($X$17/$X$14),0)</f>
        <v>749157</v>
      </c>
      <c r="Q82" s="572">
        <f>SUM(P82:P82)</f>
        <v>749157</v>
      </c>
      <c r="R82" s="573">
        <f>Q82+N82</f>
        <v>41011596.020209529</v>
      </c>
      <c r="S82" s="572"/>
      <c r="T82" s="572">
        <f>I82+M82+Q82</f>
        <v>-610234.17979047215</v>
      </c>
      <c r="U82" s="575">
        <f>+E82+T82</f>
        <v>41011596.020209529</v>
      </c>
      <c r="V82" s="578"/>
    </row>
    <row r="83" spans="1:22">
      <c r="B83" s="528" t="s">
        <v>127</v>
      </c>
      <c r="E83" s="567">
        <f t="shared" ref="E83:J83" si="39">SUM(E80:E82)</f>
        <v>41929876.590000004</v>
      </c>
      <c r="F83" s="568">
        <f t="shared" si="39"/>
        <v>-1537851.929532171</v>
      </c>
      <c r="G83" s="568">
        <f t="shared" si="39"/>
        <v>0</v>
      </c>
      <c r="H83" s="568">
        <f t="shared" si="39"/>
        <v>0</v>
      </c>
      <c r="I83" s="568">
        <f t="shared" si="39"/>
        <v>-1537851.929532171</v>
      </c>
      <c r="J83" s="567">
        <f t="shared" si="39"/>
        <v>40392024.660467833</v>
      </c>
      <c r="K83" s="571"/>
      <c r="L83" s="568">
        <f>SUM(L80:L82)</f>
        <v>175514</v>
      </c>
      <c r="M83" s="568">
        <f>SUM(M80:M82)</f>
        <v>175514</v>
      </c>
      <c r="N83" s="567">
        <f>SUM(N80:N82)</f>
        <v>40567538.660467833</v>
      </c>
      <c r="O83" s="571"/>
      <c r="P83" s="568">
        <f>SUM(P80:P82)</f>
        <v>754906</v>
      </c>
      <c r="Q83" s="568">
        <f>SUM(Q80:Q82)</f>
        <v>754906</v>
      </c>
      <c r="R83" s="567">
        <f>SUM(R80:R82)</f>
        <v>41322444.660467833</v>
      </c>
      <c r="S83" s="568"/>
      <c r="T83" s="568">
        <f>SUM(T80:T82)</f>
        <v>-607431.92953217099</v>
      </c>
      <c r="U83" s="569">
        <f>SUM(U80:U82)</f>
        <v>41322444.660467833</v>
      </c>
      <c r="V83" s="576"/>
    </row>
    <row r="84" spans="1:22">
      <c r="E84" s="567"/>
      <c r="F84" s="568"/>
      <c r="G84" s="568"/>
      <c r="H84" s="568"/>
      <c r="I84" s="568"/>
      <c r="J84" s="567"/>
      <c r="K84" s="568"/>
      <c r="L84" s="568"/>
      <c r="M84" s="568" t="s">
        <v>10</v>
      </c>
      <c r="N84" s="567"/>
      <c r="O84" s="568"/>
      <c r="P84" s="568"/>
      <c r="Q84" s="568" t="s">
        <v>10</v>
      </c>
      <c r="R84" s="567"/>
      <c r="S84" s="568"/>
      <c r="T84" s="568"/>
      <c r="U84" s="569"/>
    </row>
    <row r="85" spans="1:22">
      <c r="B85" s="586" t="s">
        <v>446</v>
      </c>
      <c r="C85" s="586"/>
      <c r="D85" s="529" t="s">
        <v>447</v>
      </c>
      <c r="E85" s="573">
        <v>17040.98</v>
      </c>
      <c r="F85" s="572">
        <v>-386.17305757520927</v>
      </c>
      <c r="G85" s="572">
        <v>200.25</v>
      </c>
      <c r="H85" s="572">
        <v>0</v>
      </c>
      <c r="I85" s="572">
        <f>SUM(F85:H85)</f>
        <v>-185.92305757520927</v>
      </c>
      <c r="J85" s="573">
        <f>E85+I85</f>
        <v>16855.056942424791</v>
      </c>
      <c r="K85" s="574">
        <f>$K$22</f>
        <v>1.72E-2</v>
      </c>
      <c r="L85" s="572">
        <f>ROUND(J85*K85*(($X$7-$X$10)/($X$7+$X$10*K85)),0)</f>
        <v>75</v>
      </c>
      <c r="M85" s="572">
        <f>SUM(L85:L85)</f>
        <v>75</v>
      </c>
      <c r="N85" s="573">
        <f>M85+J85</f>
        <v>16930.056942424791</v>
      </c>
      <c r="O85" s="574">
        <f>$O$22</f>
        <v>2.3400000000000001E-2</v>
      </c>
      <c r="P85" s="572">
        <f>ROUND(N85*O85*($X$17/$X$14),0)</f>
        <v>314</v>
      </c>
      <c r="Q85" s="572">
        <f>SUM(P85:P85)</f>
        <v>314</v>
      </c>
      <c r="R85" s="573">
        <f>Q85+N85</f>
        <v>17244.056942424791</v>
      </c>
      <c r="S85" s="572"/>
      <c r="T85" s="572">
        <f>I85+M85+Q85</f>
        <v>203.07694242479073</v>
      </c>
      <c r="U85" s="575">
        <f>+E85+T85</f>
        <v>17244.056942424791</v>
      </c>
      <c r="V85" s="576"/>
    </row>
    <row r="86" spans="1:22">
      <c r="B86" s="528" t="s">
        <v>127</v>
      </c>
      <c r="E86" s="567">
        <f t="shared" ref="E86:J86" si="40">SUM(E85:E85)</f>
        <v>17040.98</v>
      </c>
      <c r="F86" s="568">
        <f t="shared" si="40"/>
        <v>-386.17305757520927</v>
      </c>
      <c r="G86" s="568">
        <f t="shared" si="40"/>
        <v>200.25</v>
      </c>
      <c r="H86" s="568">
        <f t="shared" si="40"/>
        <v>0</v>
      </c>
      <c r="I86" s="568">
        <f t="shared" si="40"/>
        <v>-185.92305757520927</v>
      </c>
      <c r="J86" s="567">
        <f t="shared" si="40"/>
        <v>16855.056942424791</v>
      </c>
      <c r="K86" s="574"/>
      <c r="L86" s="568">
        <f>SUM(L85:L85)</f>
        <v>75</v>
      </c>
      <c r="M86" s="568">
        <f>SUM(M85:M85)</f>
        <v>75</v>
      </c>
      <c r="N86" s="567">
        <f>SUM(N85:N85)</f>
        <v>16930.056942424791</v>
      </c>
      <c r="O86" s="574"/>
      <c r="P86" s="568">
        <f>SUM(P85:P85)</f>
        <v>314</v>
      </c>
      <c r="Q86" s="568">
        <f>SUM(Q85:Q85)</f>
        <v>314</v>
      </c>
      <c r="R86" s="567">
        <f>SUM(R85:R85)</f>
        <v>17244.056942424791</v>
      </c>
      <c r="S86" s="568"/>
      <c r="T86" s="568">
        <f>SUM(T85:T85)</f>
        <v>203.07694242479073</v>
      </c>
      <c r="U86" s="569">
        <f>SUM(U85:U85)</f>
        <v>17244.056942424791</v>
      </c>
      <c r="V86" s="576"/>
    </row>
    <row r="87" spans="1:22">
      <c r="E87" s="567"/>
      <c r="F87" s="568"/>
      <c r="G87" s="568"/>
      <c r="H87" s="568"/>
      <c r="I87" s="568"/>
      <c r="J87" s="567"/>
      <c r="K87" s="572"/>
      <c r="L87" s="568"/>
      <c r="M87" s="568"/>
      <c r="N87" s="567"/>
      <c r="O87" s="572"/>
      <c r="P87" s="568"/>
      <c r="Q87" s="568"/>
      <c r="R87" s="567"/>
      <c r="S87" s="568"/>
      <c r="T87" s="568"/>
      <c r="U87" s="569"/>
    </row>
    <row r="88" spans="1:22" s="577" customFormat="1">
      <c r="B88" s="528" t="s">
        <v>358</v>
      </c>
      <c r="C88" s="528"/>
      <c r="D88" s="529" t="s">
        <v>415</v>
      </c>
      <c r="E88" s="573">
        <v>25949.87</v>
      </c>
      <c r="F88" s="572">
        <v>0</v>
      </c>
      <c r="G88" s="572">
        <v>0</v>
      </c>
      <c r="H88" s="572">
        <v>0</v>
      </c>
      <c r="I88" s="572">
        <f>SUM(F88:H88)</f>
        <v>0</v>
      </c>
      <c r="J88" s="573">
        <f>E88+I88</f>
        <v>25949.87</v>
      </c>
      <c r="K88" s="574">
        <v>0</v>
      </c>
      <c r="L88" s="572">
        <v>0</v>
      </c>
      <c r="M88" s="572">
        <f>SUM(L88:L88)</f>
        <v>0</v>
      </c>
      <c r="N88" s="573">
        <f>M88+J88</f>
        <v>25949.87</v>
      </c>
      <c r="O88" s="574">
        <v>0</v>
      </c>
      <c r="P88" s="572">
        <v>0</v>
      </c>
      <c r="Q88" s="572">
        <f>SUM(P88:P88)</f>
        <v>0</v>
      </c>
      <c r="R88" s="573">
        <f>Q88+N88</f>
        <v>25949.87</v>
      </c>
      <c r="S88" s="572"/>
      <c r="T88" s="572">
        <f>I88+M88+Q88</f>
        <v>0</v>
      </c>
      <c r="U88" s="575">
        <f>+E88+T88</f>
        <v>25949.87</v>
      </c>
      <c r="V88" s="578"/>
    </row>
    <row r="89" spans="1:22" s="577" customFormat="1">
      <c r="B89" s="528"/>
      <c r="C89" s="528"/>
      <c r="D89" s="529"/>
      <c r="E89" s="567"/>
      <c r="F89" s="572"/>
      <c r="G89" s="572"/>
      <c r="H89" s="572"/>
      <c r="I89" s="572"/>
      <c r="J89" s="573"/>
      <c r="K89" s="574"/>
      <c r="L89" s="572"/>
      <c r="M89" s="572"/>
      <c r="N89" s="573"/>
      <c r="O89" s="574"/>
      <c r="P89" s="572"/>
      <c r="Q89" s="572"/>
      <c r="R89" s="573"/>
      <c r="S89" s="572"/>
      <c r="T89" s="572"/>
      <c r="U89" s="575"/>
      <c r="V89" s="578"/>
    </row>
    <row r="90" spans="1:22" s="577" customFormat="1">
      <c r="B90" s="528" t="s">
        <v>416</v>
      </c>
      <c r="C90" s="528"/>
      <c r="D90" s="529" t="s">
        <v>417</v>
      </c>
      <c r="E90" s="573">
        <v>0</v>
      </c>
      <c r="F90" s="572">
        <f>-E90</f>
        <v>0</v>
      </c>
      <c r="G90" s="572">
        <v>0</v>
      </c>
      <c r="H90" s="572">
        <v>0</v>
      </c>
      <c r="I90" s="572">
        <f t="shared" ref="I90:I95" si="41">SUM(F90:H90)</f>
        <v>0</v>
      </c>
      <c r="J90" s="573">
        <f t="shared" ref="J90:J95" si="42">E90+I90</f>
        <v>0</v>
      </c>
      <c r="K90" s="574">
        <v>0</v>
      </c>
      <c r="L90" s="572">
        <v>0</v>
      </c>
      <c r="M90" s="572">
        <f t="shared" ref="M90:M95" si="43">SUM(L90:L90)</f>
        <v>0</v>
      </c>
      <c r="N90" s="573">
        <f t="shared" ref="N90:N95" si="44">M90+J90</f>
        <v>0</v>
      </c>
      <c r="O90" s="574">
        <v>0</v>
      </c>
      <c r="P90" s="572">
        <v>0</v>
      </c>
      <c r="Q90" s="572">
        <f t="shared" ref="Q90:Q95" si="45">SUM(P90:P90)</f>
        <v>0</v>
      </c>
      <c r="R90" s="573">
        <f t="shared" ref="R90:R95" si="46">Q90+N90</f>
        <v>0</v>
      </c>
      <c r="S90" s="572"/>
      <c r="T90" s="572">
        <f t="shared" ref="T90:T95" si="47">I90+M90+Q90</f>
        <v>0</v>
      </c>
      <c r="U90" s="575">
        <f t="shared" ref="U90:U95" si="48">+E90+T90</f>
        <v>0</v>
      </c>
      <c r="V90" s="578"/>
    </row>
    <row r="91" spans="1:22" s="577" customFormat="1">
      <c r="A91" s="528"/>
      <c r="B91" s="528" t="s">
        <v>418</v>
      </c>
      <c r="C91" s="528"/>
      <c r="D91" s="529" t="s">
        <v>419</v>
      </c>
      <c r="E91" s="573">
        <v>-3415476.98</v>
      </c>
      <c r="F91" s="572">
        <f>-E91</f>
        <v>3415476.98</v>
      </c>
      <c r="G91" s="572">
        <v>0</v>
      </c>
      <c r="H91" s="572">
        <v>0</v>
      </c>
      <c r="I91" s="572">
        <f t="shared" si="41"/>
        <v>3415476.98</v>
      </c>
      <c r="J91" s="573">
        <f t="shared" si="42"/>
        <v>0</v>
      </c>
      <c r="K91" s="574">
        <v>0</v>
      </c>
      <c r="L91" s="572">
        <v>0</v>
      </c>
      <c r="M91" s="572">
        <f t="shared" si="43"/>
        <v>0</v>
      </c>
      <c r="N91" s="573">
        <f t="shared" si="44"/>
        <v>0</v>
      </c>
      <c r="O91" s="574">
        <v>0</v>
      </c>
      <c r="P91" s="572">
        <v>0</v>
      </c>
      <c r="Q91" s="572">
        <f t="shared" si="45"/>
        <v>0</v>
      </c>
      <c r="R91" s="573">
        <f t="shared" si="46"/>
        <v>0</v>
      </c>
      <c r="S91" s="572"/>
      <c r="T91" s="572">
        <f t="shared" si="47"/>
        <v>3415476.98</v>
      </c>
      <c r="U91" s="575">
        <f t="shared" si="48"/>
        <v>0</v>
      </c>
      <c r="V91" s="578"/>
    </row>
    <row r="92" spans="1:22" s="577" customFormat="1">
      <c r="B92" s="528" t="s">
        <v>426</v>
      </c>
      <c r="C92" s="528"/>
      <c r="D92" s="529" t="s">
        <v>427</v>
      </c>
      <c r="E92" s="573">
        <v>1902309.31</v>
      </c>
      <c r="F92" s="572">
        <f>-E92</f>
        <v>-1902309.31</v>
      </c>
      <c r="G92" s="572">
        <v>0</v>
      </c>
      <c r="H92" s="572">
        <v>0</v>
      </c>
      <c r="I92" s="572">
        <f t="shared" si="41"/>
        <v>-1902309.31</v>
      </c>
      <c r="J92" s="573">
        <f t="shared" si="42"/>
        <v>0</v>
      </c>
      <c r="K92" s="574">
        <v>0</v>
      </c>
      <c r="L92" s="572">
        <v>0</v>
      </c>
      <c r="M92" s="572">
        <f t="shared" si="43"/>
        <v>0</v>
      </c>
      <c r="N92" s="573">
        <f t="shared" si="44"/>
        <v>0</v>
      </c>
      <c r="O92" s="574">
        <v>0</v>
      </c>
      <c r="P92" s="572">
        <v>0</v>
      </c>
      <c r="Q92" s="572">
        <f t="shared" si="45"/>
        <v>0</v>
      </c>
      <c r="R92" s="573">
        <f t="shared" si="46"/>
        <v>0</v>
      </c>
      <c r="S92" s="572"/>
      <c r="T92" s="572">
        <f t="shared" si="47"/>
        <v>-1902309.31</v>
      </c>
      <c r="U92" s="575">
        <f t="shared" si="48"/>
        <v>0</v>
      </c>
      <c r="V92" s="578"/>
    </row>
    <row r="93" spans="1:22" s="577" customFormat="1">
      <c r="B93" s="528" t="s">
        <v>428</v>
      </c>
      <c r="C93" s="528"/>
      <c r="D93" s="529" t="s">
        <v>429</v>
      </c>
      <c r="E93" s="573">
        <v>6.96</v>
      </c>
      <c r="F93" s="572">
        <f>-E93</f>
        <v>-6.96</v>
      </c>
      <c r="G93" s="572">
        <v>0</v>
      </c>
      <c r="H93" s="572">
        <v>0</v>
      </c>
      <c r="I93" s="572">
        <f t="shared" si="41"/>
        <v>-6.96</v>
      </c>
      <c r="J93" s="573">
        <f t="shared" si="42"/>
        <v>0</v>
      </c>
      <c r="K93" s="574">
        <v>0</v>
      </c>
      <c r="L93" s="572">
        <v>0</v>
      </c>
      <c r="M93" s="572">
        <f t="shared" si="43"/>
        <v>0</v>
      </c>
      <c r="N93" s="573">
        <f t="shared" si="44"/>
        <v>0</v>
      </c>
      <c r="O93" s="574">
        <v>0</v>
      </c>
      <c r="P93" s="572">
        <v>0</v>
      </c>
      <c r="Q93" s="572">
        <f t="shared" si="45"/>
        <v>0</v>
      </c>
      <c r="R93" s="573">
        <f t="shared" si="46"/>
        <v>0</v>
      </c>
      <c r="S93" s="572"/>
      <c r="T93" s="572">
        <f t="shared" si="47"/>
        <v>-6.96</v>
      </c>
      <c r="U93" s="575">
        <f t="shared" si="48"/>
        <v>0</v>
      </c>
      <c r="V93" s="578"/>
    </row>
    <row r="94" spans="1:22" s="577" customFormat="1">
      <c r="B94" s="528" t="s">
        <v>458</v>
      </c>
      <c r="C94" s="528"/>
      <c r="D94" s="529" t="s">
        <v>431</v>
      </c>
      <c r="E94" s="573">
        <v>-701.18</v>
      </c>
      <c r="F94" s="572">
        <v>0</v>
      </c>
      <c r="G94" s="572">
        <f>-E94</f>
        <v>701.18</v>
      </c>
      <c r="H94" s="572">
        <v>0</v>
      </c>
      <c r="I94" s="572">
        <f t="shared" si="41"/>
        <v>701.18</v>
      </c>
      <c r="J94" s="573">
        <f t="shared" si="42"/>
        <v>0</v>
      </c>
      <c r="K94" s="574">
        <v>0</v>
      </c>
      <c r="L94" s="572">
        <v>0</v>
      </c>
      <c r="M94" s="572">
        <f t="shared" si="43"/>
        <v>0</v>
      </c>
      <c r="N94" s="573">
        <f t="shared" si="44"/>
        <v>0</v>
      </c>
      <c r="O94" s="574">
        <v>0</v>
      </c>
      <c r="P94" s="572">
        <v>0</v>
      </c>
      <c r="Q94" s="572">
        <f t="shared" si="45"/>
        <v>0</v>
      </c>
      <c r="R94" s="573">
        <f t="shared" si="46"/>
        <v>0</v>
      </c>
      <c r="S94" s="572"/>
      <c r="T94" s="572">
        <f t="shared" si="47"/>
        <v>701.18</v>
      </c>
      <c r="U94" s="575">
        <f t="shared" si="48"/>
        <v>0</v>
      </c>
      <c r="V94" s="578"/>
    </row>
    <row r="95" spans="1:22" s="577" customFormat="1">
      <c r="B95" s="528" t="s">
        <v>432</v>
      </c>
      <c r="C95" s="528"/>
      <c r="D95" s="529" t="s">
        <v>433</v>
      </c>
      <c r="E95" s="573">
        <v>0</v>
      </c>
      <c r="F95" s="572">
        <f>E95*-1</f>
        <v>0</v>
      </c>
      <c r="G95" s="572">
        <v>0</v>
      </c>
      <c r="H95" s="572">
        <v>0</v>
      </c>
      <c r="I95" s="572">
        <f t="shared" si="41"/>
        <v>0</v>
      </c>
      <c r="J95" s="573">
        <f t="shared" si="42"/>
        <v>0</v>
      </c>
      <c r="K95" s="574">
        <v>0</v>
      </c>
      <c r="L95" s="572">
        <v>0</v>
      </c>
      <c r="M95" s="572">
        <f t="shared" si="43"/>
        <v>0</v>
      </c>
      <c r="N95" s="573">
        <f t="shared" si="44"/>
        <v>0</v>
      </c>
      <c r="O95" s="574">
        <v>0</v>
      </c>
      <c r="P95" s="572">
        <v>0</v>
      </c>
      <c r="Q95" s="572">
        <f t="shared" si="45"/>
        <v>0</v>
      </c>
      <c r="R95" s="573">
        <f t="shared" si="46"/>
        <v>0</v>
      </c>
      <c r="S95" s="572"/>
      <c r="T95" s="572">
        <f t="shared" si="47"/>
        <v>0</v>
      </c>
      <c r="U95" s="575">
        <f t="shared" si="48"/>
        <v>0</v>
      </c>
      <c r="V95" s="578"/>
    </row>
    <row r="96" spans="1:22" s="577" customFormat="1">
      <c r="A96" s="528"/>
      <c r="D96" s="529"/>
      <c r="E96" s="567"/>
      <c r="F96" s="568"/>
      <c r="G96" s="568"/>
      <c r="H96" s="568"/>
      <c r="I96" s="568"/>
      <c r="J96" s="567"/>
      <c r="K96" s="574"/>
      <c r="L96" s="568"/>
      <c r="M96" s="568"/>
      <c r="N96" s="573"/>
      <c r="O96" s="574"/>
      <c r="P96" s="568"/>
      <c r="Q96" s="568"/>
      <c r="R96" s="573"/>
      <c r="S96" s="572"/>
      <c r="T96" s="572"/>
      <c r="U96" s="569"/>
      <c r="V96" s="578"/>
    </row>
    <row r="97" spans="1:22" s="577" customFormat="1">
      <c r="B97" s="528" t="s">
        <v>452</v>
      </c>
      <c r="C97" s="528"/>
      <c r="D97" s="529" t="s">
        <v>435</v>
      </c>
      <c r="E97" s="573">
        <v>1988000</v>
      </c>
      <c r="F97" s="572">
        <v>0</v>
      </c>
      <c r="G97" s="572">
        <v>0</v>
      </c>
      <c r="H97" s="572">
        <v>0</v>
      </c>
      <c r="I97" s="572">
        <f>SUM(F97:H97)</f>
        <v>0</v>
      </c>
      <c r="J97" s="573">
        <f>E97+I97</f>
        <v>1988000</v>
      </c>
      <c r="K97" s="574">
        <v>0</v>
      </c>
      <c r="L97" s="572">
        <v>0</v>
      </c>
      <c r="M97" s="572">
        <f>SUM(L97:L97)</f>
        <v>0</v>
      </c>
      <c r="N97" s="573">
        <f>M97+J97</f>
        <v>1988000</v>
      </c>
      <c r="O97" s="574">
        <v>0</v>
      </c>
      <c r="P97" s="572">
        <v>0</v>
      </c>
      <c r="Q97" s="572">
        <f>SUM(P97:P97)</f>
        <v>0</v>
      </c>
      <c r="R97" s="573">
        <f>Q97+N97</f>
        <v>1988000</v>
      </c>
      <c r="S97" s="572"/>
      <c r="T97" s="572">
        <f>I97+M97+Q97</f>
        <v>0</v>
      </c>
      <c r="U97" s="575">
        <f>+E97+T97</f>
        <v>1988000</v>
      </c>
      <c r="V97" s="578"/>
    </row>
    <row r="98" spans="1:22" s="577" customFormat="1">
      <c r="A98" s="528"/>
      <c r="D98" s="529"/>
      <c r="E98" s="573"/>
      <c r="F98" s="572"/>
      <c r="G98" s="572"/>
      <c r="H98" s="572"/>
      <c r="I98" s="572"/>
      <c r="J98" s="573"/>
      <c r="K98" s="572"/>
      <c r="L98" s="572"/>
      <c r="M98" s="572"/>
      <c r="N98" s="573"/>
      <c r="O98" s="572"/>
      <c r="P98" s="572"/>
      <c r="Q98" s="572"/>
      <c r="R98" s="573"/>
      <c r="S98" s="572"/>
      <c r="T98" s="572"/>
      <c r="U98" s="572"/>
      <c r="V98" s="578"/>
    </row>
    <row r="99" spans="1:22">
      <c r="B99" s="580" t="s">
        <v>11</v>
      </c>
      <c r="C99" s="581"/>
      <c r="D99" s="582"/>
      <c r="E99" s="583">
        <f t="shared" ref="E99:R99" si="49">+E75+E78+E83+E86+E88+SUM(E90:E97)</f>
        <v>52747348.219999999</v>
      </c>
      <c r="F99" s="584">
        <f t="shared" si="49"/>
        <v>-387790.89179952652</v>
      </c>
      <c r="G99" s="584">
        <f t="shared" si="49"/>
        <v>20098.27</v>
      </c>
      <c r="H99" s="584">
        <f t="shared" si="49"/>
        <v>0</v>
      </c>
      <c r="I99" s="584">
        <f t="shared" si="49"/>
        <v>-367692.6217995265</v>
      </c>
      <c r="J99" s="583">
        <f t="shared" si="49"/>
        <v>52379655.598200478</v>
      </c>
      <c r="K99" s="584">
        <f t="shared" si="49"/>
        <v>0</v>
      </c>
      <c r="L99" s="584">
        <f t="shared" si="49"/>
        <v>218845</v>
      </c>
      <c r="M99" s="584">
        <f t="shared" si="49"/>
        <v>218845</v>
      </c>
      <c r="N99" s="583">
        <f t="shared" si="49"/>
        <v>52598500.598200478</v>
      </c>
      <c r="O99" s="584">
        <f t="shared" si="49"/>
        <v>0</v>
      </c>
      <c r="P99" s="584">
        <f t="shared" si="49"/>
        <v>941291</v>
      </c>
      <c r="Q99" s="584">
        <f t="shared" si="49"/>
        <v>941291</v>
      </c>
      <c r="R99" s="583">
        <f t="shared" si="49"/>
        <v>53539791.598200478</v>
      </c>
      <c r="S99" s="584"/>
      <c r="T99" s="584">
        <f>+T75+T78+T83+T86+T88+SUM(T90:T97)</f>
        <v>792443.3782004735</v>
      </c>
      <c r="U99" s="584">
        <f>+U75+U78+U83+U86+U88+SUM(U90:U97)</f>
        <v>53539791.598200478</v>
      </c>
      <c r="V99" s="576"/>
    </row>
    <row r="100" spans="1:22">
      <c r="E100" s="567"/>
      <c r="F100" s="568"/>
      <c r="G100" s="568"/>
      <c r="H100" s="568"/>
      <c r="I100" s="568"/>
      <c r="J100" s="567" t="s">
        <v>10</v>
      </c>
      <c r="K100" s="568"/>
      <c r="L100" s="568"/>
      <c r="M100" s="568"/>
      <c r="N100" s="567" t="s">
        <v>10</v>
      </c>
      <c r="O100" s="568"/>
      <c r="P100" s="568"/>
      <c r="Q100" s="568"/>
      <c r="R100" s="567" t="s">
        <v>10</v>
      </c>
      <c r="S100" s="568"/>
      <c r="T100" s="568"/>
      <c r="U100" s="569"/>
      <c r="V100" s="590"/>
    </row>
    <row r="101" spans="1:22">
      <c r="B101" s="553"/>
      <c r="C101" s="553"/>
      <c r="E101" s="567"/>
      <c r="F101" s="568"/>
      <c r="G101" s="568"/>
      <c r="H101" s="568"/>
      <c r="I101" s="568"/>
      <c r="J101" s="567" t="s">
        <v>10</v>
      </c>
      <c r="K101" s="568"/>
      <c r="L101" s="568"/>
      <c r="M101" s="568"/>
      <c r="N101" s="567"/>
      <c r="O101" s="568"/>
      <c r="P101" s="568"/>
      <c r="Q101" s="568"/>
      <c r="R101" s="567"/>
      <c r="S101" s="568"/>
      <c r="T101" s="568"/>
      <c r="U101" s="569"/>
    </row>
    <row r="102" spans="1:22">
      <c r="A102" s="553" t="s">
        <v>459</v>
      </c>
      <c r="B102" s="553"/>
      <c r="C102" s="553"/>
      <c r="D102" s="560" t="s">
        <v>460</v>
      </c>
      <c r="E102" s="567"/>
      <c r="F102" s="568"/>
      <c r="G102" s="568"/>
      <c r="H102" s="568"/>
      <c r="I102" s="568"/>
      <c r="J102" s="567"/>
      <c r="K102" s="568"/>
      <c r="L102" s="568"/>
      <c r="M102" s="568"/>
      <c r="N102" s="567"/>
      <c r="O102" s="568"/>
      <c r="P102" s="568"/>
      <c r="Q102" s="568"/>
      <c r="R102" s="567"/>
      <c r="S102" s="568"/>
      <c r="T102" s="568"/>
      <c r="U102" s="569"/>
    </row>
    <row r="103" spans="1:22">
      <c r="B103" s="586" t="s">
        <v>461</v>
      </c>
      <c r="C103" s="586"/>
      <c r="D103" s="529">
        <v>40</v>
      </c>
      <c r="E103" s="567">
        <v>8487908.1400000006</v>
      </c>
      <c r="F103" s="568">
        <v>-468962.42887038109</v>
      </c>
      <c r="G103" s="568">
        <v>770987.07</v>
      </c>
      <c r="H103" s="568">
        <v>-404063.54</v>
      </c>
      <c r="I103" s="568">
        <f>SUM(F103:H103)</f>
        <v>-102038.89887038112</v>
      </c>
      <c r="J103" s="567">
        <f>E103+I103</f>
        <v>8385869.2411296191</v>
      </c>
      <c r="K103" s="571">
        <v>1.7000000000000001E-2</v>
      </c>
      <c r="L103" s="568">
        <f>ROUND(J103*K103*(($X$7-$X$10)/($X$7+$X$10*K103)),0)</f>
        <v>36644</v>
      </c>
      <c r="M103" s="568">
        <f>SUM(L103:L103)</f>
        <v>36644</v>
      </c>
      <c r="N103" s="567">
        <f>M103+J103</f>
        <v>8422513.2411296181</v>
      </c>
      <c r="O103" s="571">
        <v>2.35E-2</v>
      </c>
      <c r="P103" s="568">
        <f>ROUND(N103*O103*($X$17/$X$14),0)</f>
        <v>156716</v>
      </c>
      <c r="Q103" s="568">
        <f>SUM(P103:P103)</f>
        <v>156716</v>
      </c>
      <c r="R103" s="567">
        <f>Q103+N103</f>
        <v>8579229.2411296181</v>
      </c>
      <c r="S103" s="568"/>
      <c r="T103" s="568">
        <f>I103+M103+Q103</f>
        <v>91321.101129618881</v>
      </c>
      <c r="U103" s="569">
        <f>+E103+T103</f>
        <v>8579229.24112962</v>
      </c>
      <c r="V103" s="576"/>
    </row>
    <row r="104" spans="1:22" ht="18">
      <c r="B104" s="586" t="s">
        <v>462</v>
      </c>
      <c r="C104" s="586"/>
      <c r="D104" s="529" t="s">
        <v>463</v>
      </c>
      <c r="E104" s="573">
        <v>4259161.76</v>
      </c>
      <c r="F104" s="572">
        <v>0</v>
      </c>
      <c r="G104" s="572">
        <v>0</v>
      </c>
      <c r="H104" s="589">
        <v>0</v>
      </c>
      <c r="I104" s="572">
        <f>SUM(F104:H104)</f>
        <v>0</v>
      </c>
      <c r="J104" s="573">
        <f>E104+I104</f>
        <v>4259161.76</v>
      </c>
      <c r="K104" s="591">
        <f>$K$103</f>
        <v>1.7000000000000001E-2</v>
      </c>
      <c r="L104" s="572">
        <f>ROUND(J104*K104*(($X$7-$X$10)/($X$7+$X$10*K104)),0)</f>
        <v>18611</v>
      </c>
      <c r="M104" s="572">
        <f>SUM(L104:L104)</f>
        <v>18611</v>
      </c>
      <c r="N104" s="567">
        <f>M104+J104</f>
        <v>4277772.76</v>
      </c>
      <c r="O104" s="591">
        <f>$O$103</f>
        <v>2.35E-2</v>
      </c>
      <c r="P104" s="572">
        <f>ROUND(N104*O104*($X$17/$X$14),0)</f>
        <v>79596</v>
      </c>
      <c r="Q104" s="572">
        <f>SUM(P104:P104)</f>
        <v>79596</v>
      </c>
      <c r="R104" s="573">
        <f>Q104+N104</f>
        <v>4357368.76</v>
      </c>
      <c r="S104" s="572"/>
      <c r="T104" s="572">
        <f>I104+M104+Q104</f>
        <v>98207</v>
      </c>
      <c r="U104" s="575">
        <f>+E104+T104</f>
        <v>4357368.76</v>
      </c>
      <c r="V104" s="576"/>
    </row>
    <row r="105" spans="1:22">
      <c r="B105" s="528" t="s">
        <v>127</v>
      </c>
      <c r="E105" s="567">
        <f t="shared" ref="E105:J105" si="50">SUM(E103:E104)</f>
        <v>12747069.9</v>
      </c>
      <c r="F105" s="568">
        <f t="shared" si="50"/>
        <v>-468962.42887038109</v>
      </c>
      <c r="G105" s="568">
        <f t="shared" si="50"/>
        <v>770987.07</v>
      </c>
      <c r="H105" s="568">
        <f t="shared" si="50"/>
        <v>-404063.54</v>
      </c>
      <c r="I105" s="568">
        <f t="shared" si="50"/>
        <v>-102038.89887038112</v>
      </c>
      <c r="J105" s="567">
        <f t="shared" si="50"/>
        <v>12645031.00112962</v>
      </c>
      <c r="K105" s="571"/>
      <c r="L105" s="568">
        <f>SUM(L103:L104)</f>
        <v>55255</v>
      </c>
      <c r="M105" s="568">
        <f>SUM(M103:M104)</f>
        <v>55255</v>
      </c>
      <c r="N105" s="567">
        <f>SUM(N103:N104)</f>
        <v>12700286.001129618</v>
      </c>
      <c r="O105" s="571"/>
      <c r="P105" s="568">
        <f>SUM(P103:P104)</f>
        <v>236312</v>
      </c>
      <c r="Q105" s="568">
        <f>SUM(Q103:Q104)</f>
        <v>236312</v>
      </c>
      <c r="R105" s="567">
        <f>SUM(R103:R104)</f>
        <v>12936598.001129618</v>
      </c>
      <c r="S105" s="568"/>
      <c r="T105" s="568">
        <f>SUM(T103:T104)</f>
        <v>189528.10112961888</v>
      </c>
      <c r="U105" s="569">
        <f>SUM(U103:U104)</f>
        <v>12936598.00112962</v>
      </c>
      <c r="V105" s="576"/>
    </row>
    <row r="106" spans="1:22" s="577" customFormat="1">
      <c r="A106" s="528"/>
      <c r="B106" s="528"/>
      <c r="C106" s="528"/>
      <c r="D106" s="529"/>
      <c r="E106" s="567"/>
      <c r="F106" s="568"/>
      <c r="G106" s="568"/>
      <c r="H106" s="568"/>
      <c r="I106" s="568"/>
      <c r="J106" s="567"/>
      <c r="K106" s="571"/>
      <c r="L106" s="568"/>
      <c r="M106" s="568"/>
      <c r="N106" s="567"/>
      <c r="O106" s="571"/>
      <c r="P106" s="568"/>
      <c r="Q106" s="568"/>
      <c r="R106" s="567"/>
      <c r="S106" s="568"/>
      <c r="T106" s="568"/>
      <c r="U106" s="569"/>
      <c r="V106" s="578"/>
    </row>
    <row r="107" spans="1:22" s="577" customFormat="1">
      <c r="B107" s="528" t="s">
        <v>358</v>
      </c>
      <c r="C107" s="528"/>
      <c r="D107" s="529" t="s">
        <v>415</v>
      </c>
      <c r="E107" s="573">
        <v>237275.72000000003</v>
      </c>
      <c r="F107" s="572">
        <v>0</v>
      </c>
      <c r="G107" s="572">
        <v>0</v>
      </c>
      <c r="H107" s="572">
        <v>0</v>
      </c>
      <c r="I107" s="572">
        <f>SUM(F107:H107)</f>
        <v>0</v>
      </c>
      <c r="J107" s="573">
        <f>E107+I107</f>
        <v>237275.72000000003</v>
      </c>
      <c r="K107" s="574">
        <v>0</v>
      </c>
      <c r="L107" s="572">
        <v>0</v>
      </c>
      <c r="M107" s="572">
        <f>SUM(L107:L107)</f>
        <v>0</v>
      </c>
      <c r="N107" s="573">
        <f>M107+J107</f>
        <v>237275.72000000003</v>
      </c>
      <c r="O107" s="574">
        <v>0</v>
      </c>
      <c r="P107" s="572">
        <v>0</v>
      </c>
      <c r="Q107" s="572">
        <f>SUM(P107:P107)</f>
        <v>0</v>
      </c>
      <c r="R107" s="573">
        <f>Q107+N107</f>
        <v>237275.72000000003</v>
      </c>
      <c r="S107" s="572"/>
      <c r="T107" s="572">
        <f>I107+M107+Q107</f>
        <v>0</v>
      </c>
      <c r="U107" s="575">
        <f>+E107+T107</f>
        <v>237275.72000000003</v>
      </c>
      <c r="V107" s="578"/>
    </row>
    <row r="108" spans="1:22" s="577" customFormat="1">
      <c r="B108" s="528"/>
      <c r="C108" s="528"/>
      <c r="D108" s="529"/>
      <c r="E108" s="567"/>
      <c r="F108" s="572"/>
      <c r="G108" s="572"/>
      <c r="H108" s="572"/>
      <c r="I108" s="572"/>
      <c r="J108" s="573"/>
      <c r="K108" s="574"/>
      <c r="L108" s="572"/>
      <c r="M108" s="572"/>
      <c r="N108" s="573"/>
      <c r="O108" s="574"/>
      <c r="P108" s="572"/>
      <c r="Q108" s="572"/>
      <c r="R108" s="573"/>
      <c r="S108" s="572"/>
      <c r="T108" s="572"/>
      <c r="U108" s="575"/>
      <c r="V108" s="578"/>
    </row>
    <row r="109" spans="1:22" s="577" customFormat="1">
      <c r="B109" s="528" t="s">
        <v>464</v>
      </c>
      <c r="C109" s="528"/>
      <c r="D109" s="529" t="s">
        <v>465</v>
      </c>
      <c r="E109" s="573">
        <v>0</v>
      </c>
      <c r="F109" s="572">
        <f>-E109</f>
        <v>0</v>
      </c>
      <c r="G109" s="572">
        <v>0</v>
      </c>
      <c r="H109" s="572">
        <v>0</v>
      </c>
      <c r="I109" s="572">
        <f t="shared" ref="I109:I115" si="51">SUM(F109:H109)</f>
        <v>0</v>
      </c>
      <c r="J109" s="573">
        <f t="shared" ref="J109:J115" si="52">E109+I109</f>
        <v>0</v>
      </c>
      <c r="K109" s="574">
        <v>0</v>
      </c>
      <c r="L109" s="572">
        <v>0</v>
      </c>
      <c r="M109" s="572">
        <f t="shared" ref="M109:M115" si="53">SUM(L109:L109)</f>
        <v>0</v>
      </c>
      <c r="N109" s="573">
        <f t="shared" ref="N109:N115" si="54">M109+J109</f>
        <v>0</v>
      </c>
      <c r="O109" s="574">
        <v>0</v>
      </c>
      <c r="P109" s="572">
        <v>0</v>
      </c>
      <c r="Q109" s="572">
        <f t="shared" ref="Q109:Q115" si="55">SUM(P109:P109)</f>
        <v>0</v>
      </c>
      <c r="R109" s="573">
        <f t="shared" ref="R109:R115" si="56">Q109+N109</f>
        <v>0</v>
      </c>
      <c r="S109" s="572"/>
      <c r="T109" s="572">
        <f t="shared" ref="T109:T115" si="57">I109+M109+Q109</f>
        <v>0</v>
      </c>
      <c r="U109" s="575">
        <f t="shared" ref="U109:U115" si="58">+E109+T109</f>
        <v>0</v>
      </c>
      <c r="V109" s="578"/>
    </row>
    <row r="110" spans="1:22" s="577" customFormat="1">
      <c r="B110" s="528" t="s">
        <v>416</v>
      </c>
      <c r="C110" s="528"/>
      <c r="D110" s="529" t="s">
        <v>417</v>
      </c>
      <c r="E110" s="573">
        <v>0</v>
      </c>
      <c r="F110" s="572">
        <f>-E110</f>
        <v>0</v>
      </c>
      <c r="G110" s="572">
        <v>0</v>
      </c>
      <c r="H110" s="572">
        <v>0</v>
      </c>
      <c r="I110" s="572">
        <f t="shared" si="51"/>
        <v>0</v>
      </c>
      <c r="J110" s="573">
        <f t="shared" si="52"/>
        <v>0</v>
      </c>
      <c r="K110" s="574">
        <v>0</v>
      </c>
      <c r="L110" s="572">
        <v>0</v>
      </c>
      <c r="M110" s="572">
        <f t="shared" si="53"/>
        <v>0</v>
      </c>
      <c r="N110" s="573">
        <f t="shared" si="54"/>
        <v>0</v>
      </c>
      <c r="O110" s="574">
        <v>0</v>
      </c>
      <c r="P110" s="572">
        <v>0</v>
      </c>
      <c r="Q110" s="572">
        <f t="shared" si="55"/>
        <v>0</v>
      </c>
      <c r="R110" s="573">
        <f t="shared" si="56"/>
        <v>0</v>
      </c>
      <c r="S110" s="572"/>
      <c r="T110" s="572">
        <f t="shared" si="57"/>
        <v>0</v>
      </c>
      <c r="U110" s="575">
        <f t="shared" si="58"/>
        <v>0</v>
      </c>
      <c r="V110" s="578"/>
    </row>
    <row r="111" spans="1:22">
      <c r="B111" s="528" t="s">
        <v>418</v>
      </c>
      <c r="D111" s="529" t="s">
        <v>419</v>
      </c>
      <c r="E111" s="573">
        <v>-149511.42000000001</v>
      </c>
      <c r="F111" s="572">
        <f>-E111</f>
        <v>149511.42000000001</v>
      </c>
      <c r="G111" s="568">
        <v>0</v>
      </c>
      <c r="H111" s="572">
        <v>0</v>
      </c>
      <c r="I111" s="572">
        <f t="shared" si="51"/>
        <v>149511.42000000001</v>
      </c>
      <c r="J111" s="573">
        <f t="shared" si="52"/>
        <v>0</v>
      </c>
      <c r="K111" s="574">
        <v>0</v>
      </c>
      <c r="L111" s="572">
        <v>0</v>
      </c>
      <c r="M111" s="572">
        <f t="shared" si="53"/>
        <v>0</v>
      </c>
      <c r="N111" s="573">
        <f t="shared" si="54"/>
        <v>0</v>
      </c>
      <c r="O111" s="574">
        <v>0</v>
      </c>
      <c r="P111" s="572">
        <v>0</v>
      </c>
      <c r="Q111" s="572">
        <f t="shared" si="55"/>
        <v>0</v>
      </c>
      <c r="R111" s="573">
        <f t="shared" si="56"/>
        <v>0</v>
      </c>
      <c r="S111" s="572"/>
      <c r="T111" s="572">
        <f t="shared" si="57"/>
        <v>149511.42000000001</v>
      </c>
      <c r="U111" s="575">
        <f t="shared" si="58"/>
        <v>0</v>
      </c>
    </row>
    <row r="112" spans="1:22" s="577" customFormat="1">
      <c r="B112" s="528" t="s">
        <v>426</v>
      </c>
      <c r="C112" s="528"/>
      <c r="D112" s="529" t="s">
        <v>427</v>
      </c>
      <c r="E112" s="573">
        <v>491631.29</v>
      </c>
      <c r="F112" s="572">
        <f>-E112</f>
        <v>-491631.29</v>
      </c>
      <c r="G112" s="572">
        <v>0</v>
      </c>
      <c r="H112" s="572">
        <v>0</v>
      </c>
      <c r="I112" s="572">
        <f t="shared" si="51"/>
        <v>-491631.29</v>
      </c>
      <c r="J112" s="573">
        <f t="shared" si="52"/>
        <v>0</v>
      </c>
      <c r="K112" s="574">
        <v>0</v>
      </c>
      <c r="L112" s="572">
        <v>0</v>
      </c>
      <c r="M112" s="572">
        <f t="shared" si="53"/>
        <v>0</v>
      </c>
      <c r="N112" s="573">
        <f t="shared" si="54"/>
        <v>0</v>
      </c>
      <c r="O112" s="574">
        <v>0</v>
      </c>
      <c r="P112" s="572">
        <v>0</v>
      </c>
      <c r="Q112" s="572">
        <f t="shared" si="55"/>
        <v>0</v>
      </c>
      <c r="R112" s="573">
        <f t="shared" si="56"/>
        <v>0</v>
      </c>
      <c r="S112" s="572"/>
      <c r="T112" s="572">
        <f t="shared" si="57"/>
        <v>-491631.29</v>
      </c>
      <c r="U112" s="575">
        <f t="shared" si="58"/>
        <v>0</v>
      </c>
      <c r="V112" s="578"/>
    </row>
    <row r="113" spans="1:22" s="577" customFormat="1">
      <c r="B113" s="528" t="s">
        <v>428</v>
      </c>
      <c r="C113" s="528"/>
      <c r="D113" s="529" t="s">
        <v>429</v>
      </c>
      <c r="E113" s="573">
        <v>324.81</v>
      </c>
      <c r="F113" s="572">
        <f>-E113</f>
        <v>-324.81</v>
      </c>
      <c r="G113" s="572">
        <v>0</v>
      </c>
      <c r="H113" s="572">
        <v>0</v>
      </c>
      <c r="I113" s="572">
        <f t="shared" si="51"/>
        <v>-324.81</v>
      </c>
      <c r="J113" s="573">
        <f t="shared" si="52"/>
        <v>0</v>
      </c>
      <c r="K113" s="574">
        <v>0</v>
      </c>
      <c r="L113" s="572">
        <v>0</v>
      </c>
      <c r="M113" s="572">
        <f t="shared" si="53"/>
        <v>0</v>
      </c>
      <c r="N113" s="573">
        <f t="shared" si="54"/>
        <v>0</v>
      </c>
      <c r="O113" s="574">
        <v>0</v>
      </c>
      <c r="P113" s="572">
        <v>0</v>
      </c>
      <c r="Q113" s="572">
        <f t="shared" si="55"/>
        <v>0</v>
      </c>
      <c r="R113" s="573">
        <f t="shared" si="56"/>
        <v>0</v>
      </c>
      <c r="S113" s="572"/>
      <c r="T113" s="572">
        <f t="shared" si="57"/>
        <v>-324.81</v>
      </c>
      <c r="U113" s="575">
        <f t="shared" si="58"/>
        <v>0</v>
      </c>
      <c r="V113" s="578"/>
    </row>
    <row r="114" spans="1:22" s="577" customFormat="1">
      <c r="B114" s="528" t="s">
        <v>458</v>
      </c>
      <c r="C114" s="528"/>
      <c r="D114" s="529" t="s">
        <v>431</v>
      </c>
      <c r="E114" s="573">
        <v>-48364.38</v>
      </c>
      <c r="F114" s="572">
        <v>0</v>
      </c>
      <c r="G114" s="572">
        <f>-E114</f>
        <v>48364.38</v>
      </c>
      <c r="H114" s="572">
        <v>0</v>
      </c>
      <c r="I114" s="572">
        <f t="shared" si="51"/>
        <v>48364.38</v>
      </c>
      <c r="J114" s="573">
        <f t="shared" si="52"/>
        <v>0</v>
      </c>
      <c r="K114" s="574">
        <v>0</v>
      </c>
      <c r="L114" s="572">
        <v>0</v>
      </c>
      <c r="M114" s="572">
        <f t="shared" si="53"/>
        <v>0</v>
      </c>
      <c r="N114" s="573">
        <f t="shared" si="54"/>
        <v>0</v>
      </c>
      <c r="O114" s="574">
        <v>0</v>
      </c>
      <c r="P114" s="572">
        <v>0</v>
      </c>
      <c r="Q114" s="572">
        <f t="shared" si="55"/>
        <v>0</v>
      </c>
      <c r="R114" s="573">
        <f t="shared" si="56"/>
        <v>0</v>
      </c>
      <c r="S114" s="572"/>
      <c r="T114" s="572">
        <f t="shared" si="57"/>
        <v>48364.38</v>
      </c>
      <c r="U114" s="575">
        <f t="shared" si="58"/>
        <v>0</v>
      </c>
      <c r="V114" s="578"/>
    </row>
    <row r="115" spans="1:22" s="577" customFormat="1">
      <c r="B115" s="528" t="s">
        <v>466</v>
      </c>
      <c r="C115" s="528"/>
      <c r="D115" s="529" t="s">
        <v>467</v>
      </c>
      <c r="E115" s="573">
        <v>95836.41</v>
      </c>
      <c r="F115" s="572">
        <v>0</v>
      </c>
      <c r="G115" s="572">
        <f>-E115</f>
        <v>-95836.41</v>
      </c>
      <c r="H115" s="572">
        <v>0</v>
      </c>
      <c r="I115" s="572">
        <f t="shared" si="51"/>
        <v>-95836.41</v>
      </c>
      <c r="J115" s="573">
        <f t="shared" si="52"/>
        <v>0</v>
      </c>
      <c r="K115" s="574">
        <v>0</v>
      </c>
      <c r="L115" s="572">
        <v>0</v>
      </c>
      <c r="M115" s="572">
        <f t="shared" si="53"/>
        <v>0</v>
      </c>
      <c r="N115" s="573">
        <f t="shared" si="54"/>
        <v>0</v>
      </c>
      <c r="O115" s="574">
        <v>0</v>
      </c>
      <c r="P115" s="572">
        <v>0</v>
      </c>
      <c r="Q115" s="572">
        <f t="shared" si="55"/>
        <v>0</v>
      </c>
      <c r="R115" s="573">
        <f t="shared" si="56"/>
        <v>0</v>
      </c>
      <c r="S115" s="572"/>
      <c r="T115" s="572">
        <f t="shared" si="57"/>
        <v>-95836.41</v>
      </c>
      <c r="U115" s="575">
        <f t="shared" si="58"/>
        <v>0</v>
      </c>
      <c r="V115" s="578"/>
    </row>
    <row r="116" spans="1:22" s="577" customFormat="1">
      <c r="B116" s="528"/>
      <c r="C116" s="528"/>
      <c r="D116" s="529"/>
      <c r="E116" s="573"/>
      <c r="F116" s="572"/>
      <c r="G116" s="572"/>
      <c r="H116" s="572"/>
      <c r="I116" s="572"/>
      <c r="J116" s="573"/>
      <c r="K116" s="574"/>
      <c r="L116" s="568"/>
      <c r="M116" s="572"/>
      <c r="N116" s="573"/>
      <c r="O116" s="574"/>
      <c r="P116" s="568"/>
      <c r="Q116" s="572"/>
      <c r="R116" s="573"/>
      <c r="S116" s="572"/>
      <c r="T116" s="572"/>
      <c r="U116" s="575"/>
      <c r="V116" s="578"/>
    </row>
    <row r="117" spans="1:22" s="577" customFormat="1">
      <c r="B117" s="528" t="s">
        <v>452</v>
      </c>
      <c r="C117" s="528"/>
      <c r="D117" s="529" t="s">
        <v>435</v>
      </c>
      <c r="E117" s="573">
        <v>1080000</v>
      </c>
      <c r="F117" s="572">
        <v>0</v>
      </c>
      <c r="G117" s="572">
        <v>0</v>
      </c>
      <c r="H117" s="572">
        <v>0</v>
      </c>
      <c r="I117" s="572">
        <f>SUM(F117:H117)</f>
        <v>0</v>
      </c>
      <c r="J117" s="573">
        <f>E117+I117</f>
        <v>1080000</v>
      </c>
      <c r="K117" s="574">
        <v>0</v>
      </c>
      <c r="L117" s="572">
        <v>0</v>
      </c>
      <c r="M117" s="572">
        <f>SUM(L117:L117)</f>
        <v>0</v>
      </c>
      <c r="N117" s="573">
        <f>M117+J117</f>
        <v>1080000</v>
      </c>
      <c r="O117" s="574">
        <v>0</v>
      </c>
      <c r="P117" s="572">
        <v>0</v>
      </c>
      <c r="Q117" s="572">
        <f>SUM(P117:P117)</f>
        <v>0</v>
      </c>
      <c r="R117" s="573">
        <f>Q117+N117</f>
        <v>1080000</v>
      </c>
      <c r="S117" s="572"/>
      <c r="T117" s="572">
        <f>I117+M117+Q117</f>
        <v>0</v>
      </c>
      <c r="U117" s="575">
        <f>+E117+T117</f>
        <v>1080000</v>
      </c>
      <c r="V117" s="578"/>
    </row>
    <row r="118" spans="1:22" s="577" customFormat="1">
      <c r="A118" s="528"/>
      <c r="D118" s="529"/>
      <c r="E118" s="573"/>
      <c r="F118" s="572"/>
      <c r="G118" s="572"/>
      <c r="H118" s="572"/>
      <c r="I118" s="572"/>
      <c r="J118" s="573"/>
      <c r="K118" s="572"/>
      <c r="L118" s="572"/>
      <c r="M118" s="572"/>
      <c r="N118" s="573"/>
      <c r="O118" s="572"/>
      <c r="P118" s="572"/>
      <c r="Q118" s="572"/>
      <c r="R118" s="573"/>
      <c r="S118" s="572"/>
      <c r="T118" s="572"/>
      <c r="U118" s="572"/>
      <c r="V118" s="578"/>
    </row>
    <row r="119" spans="1:22">
      <c r="B119" s="580" t="s">
        <v>11</v>
      </c>
      <c r="C119" s="581"/>
      <c r="D119" s="582"/>
      <c r="E119" s="583">
        <f t="shared" ref="E119:R119" si="59">E105+E107+SUM(E109:E117)</f>
        <v>14454262.330000002</v>
      </c>
      <c r="F119" s="584">
        <f t="shared" si="59"/>
        <v>-811407.10887038102</v>
      </c>
      <c r="G119" s="584">
        <f t="shared" si="59"/>
        <v>723515.03999999992</v>
      </c>
      <c r="H119" s="584">
        <f t="shared" si="59"/>
        <v>-404063.54</v>
      </c>
      <c r="I119" s="584">
        <f t="shared" si="59"/>
        <v>-491955.60887038108</v>
      </c>
      <c r="J119" s="583">
        <f t="shared" si="59"/>
        <v>13962306.72112962</v>
      </c>
      <c r="K119" s="584">
        <f t="shared" si="59"/>
        <v>0</v>
      </c>
      <c r="L119" s="584">
        <f t="shared" si="59"/>
        <v>55255</v>
      </c>
      <c r="M119" s="584">
        <f t="shared" si="59"/>
        <v>55255</v>
      </c>
      <c r="N119" s="583">
        <f t="shared" si="59"/>
        <v>14017561.721129619</v>
      </c>
      <c r="O119" s="584">
        <f t="shared" si="59"/>
        <v>0</v>
      </c>
      <c r="P119" s="584">
        <f t="shared" si="59"/>
        <v>236312</v>
      </c>
      <c r="Q119" s="584">
        <f t="shared" si="59"/>
        <v>236312</v>
      </c>
      <c r="R119" s="583">
        <f t="shared" si="59"/>
        <v>14253873.721129619</v>
      </c>
      <c r="S119" s="584"/>
      <c r="T119" s="584">
        <f>T105+T107+SUM(T109:T117)</f>
        <v>-200388.60887038108</v>
      </c>
      <c r="U119" s="584">
        <f>U105+U107+SUM(U109:U117)</f>
        <v>14253873.72112962</v>
      </c>
      <c r="V119" s="576"/>
    </row>
    <row r="120" spans="1:22">
      <c r="E120" s="567"/>
      <c r="F120" s="568" t="s">
        <v>10</v>
      </c>
      <c r="G120" s="568"/>
      <c r="H120" s="568"/>
      <c r="I120" s="568"/>
      <c r="J120" s="567"/>
      <c r="K120" s="568"/>
      <c r="L120" s="568"/>
      <c r="M120" s="568"/>
      <c r="N120" s="567"/>
      <c r="O120" s="568"/>
      <c r="P120" s="568"/>
      <c r="Q120" s="568"/>
      <c r="R120" s="567"/>
      <c r="S120" s="568"/>
      <c r="T120" s="568"/>
      <c r="U120" s="569"/>
    </row>
    <row r="121" spans="1:22">
      <c r="B121" s="553"/>
      <c r="C121" s="553"/>
      <c r="E121" s="567"/>
      <c r="F121" s="568"/>
      <c r="G121" s="568"/>
      <c r="H121" s="568"/>
      <c r="I121" s="568"/>
      <c r="J121" s="567"/>
      <c r="K121" s="568"/>
      <c r="L121" s="568"/>
      <c r="M121" s="568"/>
      <c r="N121" s="567"/>
      <c r="O121" s="568"/>
      <c r="P121" s="568"/>
      <c r="Q121" s="568"/>
      <c r="R121" s="567"/>
      <c r="S121" s="568"/>
      <c r="T121" s="568"/>
      <c r="U121" s="569"/>
    </row>
    <row r="122" spans="1:22">
      <c r="A122" s="553" t="s">
        <v>468</v>
      </c>
      <c r="D122" s="560" t="s">
        <v>469</v>
      </c>
      <c r="E122" s="592"/>
      <c r="F122" s="530"/>
      <c r="G122" s="530"/>
      <c r="H122" s="530"/>
      <c r="J122" s="592"/>
      <c r="K122" s="530"/>
      <c r="L122" s="530"/>
      <c r="M122" s="530"/>
      <c r="N122" s="567"/>
      <c r="O122" s="530"/>
      <c r="P122" s="530"/>
      <c r="Q122" s="530"/>
      <c r="R122" s="567"/>
      <c r="S122" s="568"/>
      <c r="V122" s="593"/>
    </row>
    <row r="123" spans="1:22">
      <c r="B123" s="586" t="s">
        <v>470</v>
      </c>
      <c r="C123" s="586"/>
      <c r="D123" s="529">
        <v>52</v>
      </c>
      <c r="E123" s="567">
        <v>31629.19</v>
      </c>
      <c r="F123" s="568">
        <v>-477.13077178737012</v>
      </c>
      <c r="G123" s="568">
        <v>0</v>
      </c>
      <c r="H123" s="568">
        <v>0</v>
      </c>
      <c r="I123" s="568">
        <f t="shared" ref="I123:I128" si="60">SUM(F123:H123)</f>
        <v>-477.13077178737012</v>
      </c>
      <c r="J123" s="567">
        <f t="shared" ref="J123:J128" si="61">E123+I123</f>
        <v>31152.059228212627</v>
      </c>
      <c r="K123" s="571">
        <v>1.6899999999999998E-2</v>
      </c>
      <c r="L123" s="568">
        <f t="shared" ref="L123:L128" si="62">ROUND(J123*K123*(($X$7-$X$10)/($X$7+$X$10*K123)),0)</f>
        <v>135</v>
      </c>
      <c r="M123" s="568">
        <f t="shared" ref="M123:M128" si="63">SUM(L123:L123)</f>
        <v>135</v>
      </c>
      <c r="N123" s="567">
        <f t="shared" ref="N123:N128" si="64">M123+J123</f>
        <v>31287.059228212627</v>
      </c>
      <c r="O123" s="571">
        <v>2.35E-2</v>
      </c>
      <c r="P123" s="568">
        <f t="shared" ref="P123:P128" si="65">ROUND(N123*O123*($X$17/$X$14),0)</f>
        <v>582</v>
      </c>
      <c r="Q123" s="568">
        <f t="shared" ref="Q123:Q128" si="66">SUM(P123:P123)</f>
        <v>582</v>
      </c>
      <c r="R123" s="567">
        <f t="shared" ref="R123:R128" si="67">Q123+N123</f>
        <v>31869.059228212627</v>
      </c>
      <c r="S123" s="568"/>
      <c r="T123" s="568">
        <f t="shared" ref="T123:T128" si="68">I123+M123+Q123</f>
        <v>239.86922821262988</v>
      </c>
      <c r="U123" s="569">
        <f t="shared" ref="U123:U128" si="69">+E123+T123</f>
        <v>31869.059228212627</v>
      </c>
      <c r="V123" s="576"/>
    </row>
    <row r="124" spans="1:22">
      <c r="B124" s="586" t="s">
        <v>471</v>
      </c>
      <c r="C124" s="586"/>
      <c r="D124" s="529" t="s">
        <v>472</v>
      </c>
      <c r="E124" s="567">
        <v>251155.41</v>
      </c>
      <c r="F124" s="568">
        <v>-13816.563821650498</v>
      </c>
      <c r="G124" s="568">
        <v>0</v>
      </c>
      <c r="H124" s="568">
        <v>0</v>
      </c>
      <c r="I124" s="568">
        <f t="shared" si="60"/>
        <v>-13816.563821650498</v>
      </c>
      <c r="J124" s="567">
        <f t="shared" si="61"/>
        <v>237338.84617834951</v>
      </c>
      <c r="K124" s="571">
        <v>1.6899999999999998E-2</v>
      </c>
      <c r="L124" s="568">
        <f t="shared" si="62"/>
        <v>1031</v>
      </c>
      <c r="M124" s="568">
        <f t="shared" si="63"/>
        <v>1031</v>
      </c>
      <c r="N124" s="567">
        <f t="shared" si="64"/>
        <v>238369.84617834951</v>
      </c>
      <c r="O124" s="571">
        <v>2.35E-2</v>
      </c>
      <c r="P124" s="568">
        <f t="shared" si="65"/>
        <v>4435</v>
      </c>
      <c r="Q124" s="568">
        <f t="shared" si="66"/>
        <v>4435</v>
      </c>
      <c r="R124" s="567">
        <f t="shared" si="67"/>
        <v>242804.84617834951</v>
      </c>
      <c r="S124" s="568"/>
      <c r="T124" s="568">
        <f t="shared" si="68"/>
        <v>-8350.5638216504976</v>
      </c>
      <c r="U124" s="569">
        <f t="shared" si="69"/>
        <v>242804.84617834951</v>
      </c>
      <c r="V124" s="576"/>
    </row>
    <row r="125" spans="1:22">
      <c r="B125" s="586" t="s">
        <v>473</v>
      </c>
      <c r="C125" s="586"/>
      <c r="D125" s="529" t="s">
        <v>474</v>
      </c>
      <c r="E125" s="567">
        <v>76938.39</v>
      </c>
      <c r="F125" s="568">
        <v>0</v>
      </c>
      <c r="G125" s="568">
        <v>0</v>
      </c>
      <c r="H125" s="568">
        <v>0</v>
      </c>
      <c r="I125" s="568">
        <f t="shared" si="60"/>
        <v>0</v>
      </c>
      <c r="J125" s="567">
        <f t="shared" si="61"/>
        <v>76938.39</v>
      </c>
      <c r="K125" s="571">
        <f>$K$124</f>
        <v>1.6899999999999998E-2</v>
      </c>
      <c r="L125" s="568">
        <f t="shared" si="62"/>
        <v>334</v>
      </c>
      <c r="M125" s="568">
        <f t="shared" si="63"/>
        <v>334</v>
      </c>
      <c r="N125" s="567">
        <f t="shared" si="64"/>
        <v>77272.39</v>
      </c>
      <c r="O125" s="571">
        <f>$O$124</f>
        <v>2.35E-2</v>
      </c>
      <c r="P125" s="568">
        <f t="shared" si="65"/>
        <v>1438</v>
      </c>
      <c r="Q125" s="568">
        <f t="shared" si="66"/>
        <v>1438</v>
      </c>
      <c r="R125" s="567">
        <f t="shared" si="67"/>
        <v>78710.39</v>
      </c>
      <c r="S125" s="568"/>
      <c r="T125" s="568">
        <f t="shared" si="68"/>
        <v>1772</v>
      </c>
      <c r="U125" s="569">
        <f t="shared" si="69"/>
        <v>78710.39</v>
      </c>
      <c r="V125" s="576"/>
    </row>
    <row r="126" spans="1:22">
      <c r="B126" s="586" t="s">
        <v>475</v>
      </c>
      <c r="C126" s="586"/>
      <c r="D126" s="529">
        <v>51</v>
      </c>
      <c r="E126" s="567">
        <v>784128.37</v>
      </c>
      <c r="F126" s="568">
        <v>-11839.342230192568</v>
      </c>
      <c r="G126" s="568">
        <v>0</v>
      </c>
      <c r="H126" s="568">
        <v>0</v>
      </c>
      <c r="I126" s="568">
        <f t="shared" si="60"/>
        <v>-11839.342230192568</v>
      </c>
      <c r="J126" s="567">
        <f t="shared" si="61"/>
        <v>772289.02776980738</v>
      </c>
      <c r="K126" s="571">
        <v>1.7100000000000001E-2</v>
      </c>
      <c r="L126" s="568">
        <f t="shared" si="62"/>
        <v>3394</v>
      </c>
      <c r="M126" s="568">
        <f t="shared" si="63"/>
        <v>3394</v>
      </c>
      <c r="N126" s="567">
        <f t="shared" si="64"/>
        <v>775683.02776980738</v>
      </c>
      <c r="O126" s="571">
        <v>2.3300000000000001E-2</v>
      </c>
      <c r="P126" s="568">
        <f t="shared" si="65"/>
        <v>14310</v>
      </c>
      <c r="Q126" s="568">
        <f t="shared" si="66"/>
        <v>14310</v>
      </c>
      <c r="R126" s="567">
        <f t="shared" si="67"/>
        <v>789993.02776980738</v>
      </c>
      <c r="S126" s="568"/>
      <c r="T126" s="568">
        <f t="shared" si="68"/>
        <v>5864.6577698074325</v>
      </c>
      <c r="U126" s="569">
        <f t="shared" si="69"/>
        <v>789993.02776980738</v>
      </c>
      <c r="V126" s="576"/>
    </row>
    <row r="127" spans="1:22" s="577" customFormat="1">
      <c r="B127" s="586" t="s">
        <v>476</v>
      </c>
      <c r="C127" s="586"/>
      <c r="D127" s="529">
        <v>57</v>
      </c>
      <c r="E127" s="567">
        <v>214088.65</v>
      </c>
      <c r="F127" s="568">
        <v>-5114.2614650156083</v>
      </c>
      <c r="G127" s="568">
        <v>0</v>
      </c>
      <c r="H127" s="568">
        <v>0</v>
      </c>
      <c r="I127" s="568">
        <f t="shared" si="60"/>
        <v>-5114.2614650156083</v>
      </c>
      <c r="J127" s="567">
        <f t="shared" si="61"/>
        <v>208974.38853498438</v>
      </c>
      <c r="K127" s="571">
        <v>1.6899999999999998E-2</v>
      </c>
      <c r="L127" s="568">
        <f t="shared" si="62"/>
        <v>908</v>
      </c>
      <c r="M127" s="568">
        <f t="shared" si="63"/>
        <v>908</v>
      </c>
      <c r="N127" s="567">
        <f t="shared" si="64"/>
        <v>209882.38853498438</v>
      </c>
      <c r="O127" s="571">
        <v>2.3300000000000001E-2</v>
      </c>
      <c r="P127" s="568">
        <f t="shared" si="65"/>
        <v>3872</v>
      </c>
      <c r="Q127" s="568">
        <f t="shared" si="66"/>
        <v>3872</v>
      </c>
      <c r="R127" s="567">
        <f t="shared" si="67"/>
        <v>213754.38853498438</v>
      </c>
      <c r="S127" s="568"/>
      <c r="T127" s="568">
        <f t="shared" si="68"/>
        <v>-334.26146501560834</v>
      </c>
      <c r="U127" s="569">
        <f t="shared" si="69"/>
        <v>213754.38853498438</v>
      </c>
      <c r="V127" s="578"/>
    </row>
    <row r="128" spans="1:22" s="577" customFormat="1">
      <c r="B128" s="586" t="s">
        <v>477</v>
      </c>
      <c r="C128" s="586"/>
      <c r="D128" s="529">
        <v>12</v>
      </c>
      <c r="E128" s="573">
        <v>90.84</v>
      </c>
      <c r="F128" s="572">
        <v>0</v>
      </c>
      <c r="G128" s="572">
        <v>0</v>
      </c>
      <c r="H128" s="572">
        <v>0</v>
      </c>
      <c r="I128" s="572">
        <f t="shared" si="60"/>
        <v>0</v>
      </c>
      <c r="J128" s="573">
        <f t="shared" si="61"/>
        <v>90.84</v>
      </c>
      <c r="K128" s="574">
        <v>0</v>
      </c>
      <c r="L128" s="572">
        <f t="shared" si="62"/>
        <v>0</v>
      </c>
      <c r="M128" s="572">
        <f t="shared" si="63"/>
        <v>0</v>
      </c>
      <c r="N128" s="573">
        <f t="shared" si="64"/>
        <v>90.84</v>
      </c>
      <c r="O128" s="574">
        <v>0</v>
      </c>
      <c r="P128" s="572">
        <f t="shared" si="65"/>
        <v>0</v>
      </c>
      <c r="Q128" s="572">
        <f t="shared" si="66"/>
        <v>0</v>
      </c>
      <c r="R128" s="573">
        <f t="shared" si="67"/>
        <v>90.84</v>
      </c>
      <c r="S128" s="572"/>
      <c r="T128" s="572">
        <f t="shared" si="68"/>
        <v>0</v>
      </c>
      <c r="U128" s="575">
        <f t="shared" si="69"/>
        <v>90.84</v>
      </c>
      <c r="V128" s="578"/>
    </row>
    <row r="129" spans="1:22">
      <c r="B129" s="528" t="s">
        <v>478</v>
      </c>
      <c r="E129" s="567">
        <f>SUM(E123:E128)</f>
        <v>1358030.8499999999</v>
      </c>
      <c r="F129" s="568">
        <f>SUM(F123:F128)</f>
        <v>-31247.298288646045</v>
      </c>
      <c r="G129" s="568">
        <f>SUM(G123:G128)</f>
        <v>0</v>
      </c>
      <c r="H129" s="568">
        <f>SUM(H123:H127)</f>
        <v>0</v>
      </c>
      <c r="I129" s="568">
        <f>SUM(I123:I127)</f>
        <v>-31247.298288646045</v>
      </c>
      <c r="J129" s="567">
        <f>SUM(J123:J128)</f>
        <v>1326783.5517113539</v>
      </c>
      <c r="K129" s="571"/>
      <c r="L129" s="568">
        <f>SUM(L123:L128)</f>
        <v>5802</v>
      </c>
      <c r="M129" s="568">
        <f>SUM(M123:M128)</f>
        <v>5802</v>
      </c>
      <c r="N129" s="567">
        <f>SUM(N123:N128)</f>
        <v>1332585.5517113539</v>
      </c>
      <c r="O129" s="571"/>
      <c r="P129" s="568">
        <f>SUM(P123:P128)</f>
        <v>24637</v>
      </c>
      <c r="Q129" s="568">
        <f>SUM(Q123:Q128)</f>
        <v>24637</v>
      </c>
      <c r="R129" s="567">
        <f>SUM(R123:R128)</f>
        <v>1357222.5517113539</v>
      </c>
      <c r="S129" s="568"/>
      <c r="T129" s="568">
        <f>SUM(T123:T128)</f>
        <v>-808.29828864604315</v>
      </c>
      <c r="U129" s="568">
        <f>SUM(U123:U128)</f>
        <v>1357222.5517113539</v>
      </c>
      <c r="V129" s="576"/>
    </row>
    <row r="130" spans="1:22">
      <c r="E130" s="567"/>
      <c r="F130" s="568"/>
      <c r="G130" s="568"/>
      <c r="H130" s="568"/>
      <c r="I130" s="568"/>
      <c r="J130" s="567"/>
      <c r="K130" s="571"/>
      <c r="L130" s="568"/>
      <c r="M130" s="568"/>
      <c r="N130" s="567"/>
      <c r="O130" s="571"/>
      <c r="P130" s="568"/>
      <c r="Q130" s="568"/>
      <c r="R130" s="567"/>
      <c r="S130" s="568"/>
      <c r="T130" s="568"/>
      <c r="U130" s="568"/>
      <c r="V130" s="576"/>
    </row>
    <row r="131" spans="1:22">
      <c r="B131" s="586" t="s">
        <v>358</v>
      </c>
      <c r="C131" s="586"/>
      <c r="D131" s="529" t="s">
        <v>415</v>
      </c>
      <c r="E131" s="573">
        <v>0</v>
      </c>
      <c r="F131" s="572">
        <v>0</v>
      </c>
      <c r="G131" s="572">
        <v>0</v>
      </c>
      <c r="H131" s="572">
        <v>0</v>
      </c>
      <c r="I131" s="572">
        <f>SUM(F131:H131)</f>
        <v>0</v>
      </c>
      <c r="J131" s="573">
        <f>E131+I131</f>
        <v>0</v>
      </c>
      <c r="K131" s="574">
        <v>0</v>
      </c>
      <c r="L131" s="572">
        <v>0</v>
      </c>
      <c r="M131" s="572">
        <f>SUM(L131:L131)</f>
        <v>0</v>
      </c>
      <c r="N131" s="573">
        <f>M131+J131</f>
        <v>0</v>
      </c>
      <c r="O131" s="574">
        <v>0</v>
      </c>
      <c r="P131" s="572">
        <v>0</v>
      </c>
      <c r="Q131" s="572">
        <f>SUM(P131:P131)</f>
        <v>0</v>
      </c>
      <c r="R131" s="573">
        <f>Q131+N131</f>
        <v>0</v>
      </c>
      <c r="S131" s="572"/>
      <c r="T131" s="572">
        <f>I131+M131+Q131</f>
        <v>0</v>
      </c>
      <c r="U131" s="575">
        <f>+E131+T131</f>
        <v>0</v>
      </c>
      <c r="V131" s="593"/>
    </row>
    <row r="132" spans="1:22">
      <c r="B132" s="586"/>
      <c r="C132" s="586"/>
      <c r="E132" s="567"/>
      <c r="F132" s="572"/>
      <c r="G132" s="572"/>
      <c r="H132" s="572"/>
      <c r="I132" s="572"/>
      <c r="J132" s="573"/>
      <c r="K132" s="574"/>
      <c r="L132" s="572"/>
      <c r="M132" s="572"/>
      <c r="N132" s="573"/>
      <c r="O132" s="574"/>
      <c r="P132" s="572"/>
      <c r="Q132" s="572"/>
      <c r="R132" s="573"/>
      <c r="S132" s="572"/>
      <c r="T132" s="572"/>
      <c r="U132" s="575"/>
      <c r="V132" s="593"/>
    </row>
    <row r="133" spans="1:22">
      <c r="B133" s="528" t="s">
        <v>416</v>
      </c>
      <c r="D133" s="529" t="s">
        <v>417</v>
      </c>
      <c r="E133" s="573">
        <v>0</v>
      </c>
      <c r="F133" s="572">
        <f>-E133</f>
        <v>0</v>
      </c>
      <c r="G133" s="572">
        <v>0</v>
      </c>
      <c r="H133" s="572">
        <v>0</v>
      </c>
      <c r="I133" s="572">
        <f>SUM(F133:H133)</f>
        <v>0</v>
      </c>
      <c r="J133" s="573">
        <f>E133+I133</f>
        <v>0</v>
      </c>
      <c r="K133" s="574">
        <v>0</v>
      </c>
      <c r="L133" s="572">
        <v>0</v>
      </c>
      <c r="M133" s="572">
        <f>SUM(L133:L133)</f>
        <v>0</v>
      </c>
      <c r="N133" s="573">
        <f>M133+J133</f>
        <v>0</v>
      </c>
      <c r="O133" s="574">
        <v>0</v>
      </c>
      <c r="P133" s="572">
        <v>0</v>
      </c>
      <c r="Q133" s="572">
        <f>SUM(P133:P133)</f>
        <v>0</v>
      </c>
      <c r="R133" s="573">
        <f>Q133+N133</f>
        <v>0</v>
      </c>
      <c r="S133" s="572"/>
      <c r="T133" s="572">
        <f>I133+M133+Q133</f>
        <v>0</v>
      </c>
      <c r="U133" s="575">
        <f>+E133+T133</f>
        <v>0</v>
      </c>
      <c r="V133" s="593"/>
    </row>
    <row r="134" spans="1:22">
      <c r="B134" s="528" t="s">
        <v>418</v>
      </c>
      <c r="D134" s="529" t="s">
        <v>419</v>
      </c>
      <c r="E134" s="573">
        <v>-60429.29</v>
      </c>
      <c r="F134" s="572">
        <f>-E134</f>
        <v>60429.29</v>
      </c>
      <c r="G134" s="572">
        <v>0</v>
      </c>
      <c r="H134" s="572">
        <v>0</v>
      </c>
      <c r="I134" s="572">
        <f>SUM(F134:H134)</f>
        <v>60429.29</v>
      </c>
      <c r="J134" s="573">
        <f>E134+I134</f>
        <v>0</v>
      </c>
      <c r="K134" s="574">
        <v>0</v>
      </c>
      <c r="L134" s="572">
        <v>0</v>
      </c>
      <c r="M134" s="572">
        <f>SUM(L134:L134)</f>
        <v>0</v>
      </c>
      <c r="N134" s="573">
        <f>M134+J134</f>
        <v>0</v>
      </c>
      <c r="O134" s="574">
        <v>0</v>
      </c>
      <c r="P134" s="572">
        <v>0</v>
      </c>
      <c r="Q134" s="572">
        <f>SUM(P134:P134)</f>
        <v>0</v>
      </c>
      <c r="R134" s="573">
        <f>Q134+N134</f>
        <v>0</v>
      </c>
      <c r="S134" s="572"/>
      <c r="T134" s="572">
        <f>I134+M134+Q134</f>
        <v>60429.29</v>
      </c>
      <c r="U134" s="575">
        <f>+E134+T134</f>
        <v>0</v>
      </c>
      <c r="V134" s="593"/>
    </row>
    <row r="135" spans="1:22" s="577" customFormat="1">
      <c r="B135" s="528" t="s">
        <v>426</v>
      </c>
      <c r="C135" s="528"/>
      <c r="D135" s="529" t="s">
        <v>427</v>
      </c>
      <c r="E135" s="573">
        <v>31369.759999999998</v>
      </c>
      <c r="F135" s="572">
        <f>-E135</f>
        <v>-31369.759999999998</v>
      </c>
      <c r="G135" s="572">
        <v>0</v>
      </c>
      <c r="H135" s="572">
        <v>0</v>
      </c>
      <c r="I135" s="572">
        <f>SUM(F135:H135)</f>
        <v>-31369.759999999998</v>
      </c>
      <c r="J135" s="573">
        <f>E135+I135</f>
        <v>0</v>
      </c>
      <c r="K135" s="574">
        <v>0</v>
      </c>
      <c r="L135" s="572">
        <v>0</v>
      </c>
      <c r="M135" s="572">
        <f>SUM(L135:L135)</f>
        <v>0</v>
      </c>
      <c r="N135" s="573">
        <f>M135+J135</f>
        <v>0</v>
      </c>
      <c r="O135" s="574">
        <v>0</v>
      </c>
      <c r="P135" s="572">
        <v>0</v>
      </c>
      <c r="Q135" s="572">
        <f>SUM(P135:P135)</f>
        <v>0</v>
      </c>
      <c r="R135" s="573">
        <f>Q135+N135</f>
        <v>0</v>
      </c>
      <c r="S135" s="572"/>
      <c r="T135" s="572">
        <f>I135+M135+Q135</f>
        <v>-31369.759999999998</v>
      </c>
      <c r="U135" s="575">
        <f>+E135+T135</f>
        <v>0</v>
      </c>
      <c r="V135" s="578"/>
    </row>
    <row r="136" spans="1:22" s="577" customFormat="1">
      <c r="B136" s="528"/>
      <c r="C136" s="528"/>
      <c r="D136" s="529"/>
      <c r="E136" s="573"/>
      <c r="F136" s="572"/>
      <c r="G136" s="572"/>
      <c r="H136" s="572"/>
      <c r="I136" s="572"/>
      <c r="J136" s="573"/>
      <c r="K136" s="574"/>
      <c r="L136" s="572"/>
      <c r="M136" s="572"/>
      <c r="N136" s="573"/>
      <c r="O136" s="574"/>
      <c r="P136" s="572"/>
      <c r="Q136" s="572"/>
      <c r="R136" s="573"/>
      <c r="S136" s="572"/>
      <c r="T136" s="572"/>
      <c r="U136" s="575"/>
      <c r="V136" s="578"/>
    </row>
    <row r="137" spans="1:22" s="577" customFormat="1">
      <c r="B137" s="528" t="s">
        <v>452</v>
      </c>
      <c r="C137" s="528"/>
      <c r="D137" s="529" t="s">
        <v>435</v>
      </c>
      <c r="E137" s="573">
        <v>13000</v>
      </c>
      <c r="F137" s="572">
        <v>0</v>
      </c>
      <c r="G137" s="572">
        <v>0</v>
      </c>
      <c r="H137" s="572">
        <v>0</v>
      </c>
      <c r="I137" s="572">
        <f>SUM(F137:H137)</f>
        <v>0</v>
      </c>
      <c r="J137" s="573">
        <f>E137+I137</f>
        <v>13000</v>
      </c>
      <c r="K137" s="574">
        <v>0</v>
      </c>
      <c r="L137" s="572">
        <v>0</v>
      </c>
      <c r="M137" s="572">
        <f>SUM(L137:L137)</f>
        <v>0</v>
      </c>
      <c r="N137" s="573">
        <f>M137+J137</f>
        <v>13000</v>
      </c>
      <c r="O137" s="574">
        <v>0</v>
      </c>
      <c r="P137" s="572">
        <v>0</v>
      </c>
      <c r="Q137" s="572">
        <f>SUM(P137:P137)</f>
        <v>0</v>
      </c>
      <c r="R137" s="573">
        <f>Q137+N137</f>
        <v>13000</v>
      </c>
      <c r="S137" s="572"/>
      <c r="T137" s="572">
        <f>I137+M137+Q137</f>
        <v>0</v>
      </c>
      <c r="U137" s="575">
        <f>+E137+T137</f>
        <v>13000</v>
      </c>
      <c r="V137" s="578"/>
    </row>
    <row r="138" spans="1:22" s="577" customFormat="1">
      <c r="A138" s="528"/>
      <c r="D138" s="529"/>
      <c r="E138" s="573"/>
      <c r="F138" s="572"/>
      <c r="G138" s="572"/>
      <c r="H138" s="572"/>
      <c r="I138" s="572"/>
      <c r="J138" s="573"/>
      <c r="K138" s="572"/>
      <c r="L138" s="572"/>
      <c r="M138" s="572"/>
      <c r="N138" s="573"/>
      <c r="O138" s="572"/>
      <c r="P138" s="572"/>
      <c r="Q138" s="572"/>
      <c r="R138" s="573"/>
      <c r="S138" s="572"/>
      <c r="T138" s="572"/>
      <c r="U138" s="572"/>
      <c r="V138" s="578"/>
    </row>
    <row r="139" spans="1:22">
      <c r="B139" s="580" t="s">
        <v>11</v>
      </c>
      <c r="C139" s="581"/>
      <c r="D139" s="582"/>
      <c r="E139" s="594">
        <f t="shared" ref="E139:J139" si="70">E129+E131+SUM(E133:E137)</f>
        <v>1341971.3199999998</v>
      </c>
      <c r="F139" s="584">
        <f t="shared" si="70"/>
        <v>-2187.7682886460425</v>
      </c>
      <c r="G139" s="584">
        <f t="shared" si="70"/>
        <v>0</v>
      </c>
      <c r="H139" s="584">
        <f t="shared" si="70"/>
        <v>0</v>
      </c>
      <c r="I139" s="584">
        <f t="shared" si="70"/>
        <v>-2187.7682886460425</v>
      </c>
      <c r="J139" s="583">
        <f t="shared" si="70"/>
        <v>1339783.5517113539</v>
      </c>
      <c r="K139" s="584" t="s">
        <v>10</v>
      </c>
      <c r="L139" s="584">
        <f>L129+L131+SUM(L133:L137)</f>
        <v>5802</v>
      </c>
      <c r="M139" s="584">
        <f>M129+M131+SUM(M133:M137)</f>
        <v>5802</v>
      </c>
      <c r="N139" s="583">
        <f>N129+N131+SUM(N133:N137)</f>
        <v>1345585.5517113539</v>
      </c>
      <c r="O139" s="584" t="s">
        <v>10</v>
      </c>
      <c r="P139" s="584">
        <f>P129+P131+SUM(P133:P137)</f>
        <v>24637</v>
      </c>
      <c r="Q139" s="584">
        <f>Q129+Q131+SUM(Q133:Q137)</f>
        <v>24637</v>
      </c>
      <c r="R139" s="583">
        <f>R129+R131+SUM(R133:R137)</f>
        <v>1370222.5517113539</v>
      </c>
      <c r="S139" s="584"/>
      <c r="T139" s="584">
        <f>T129+T131+SUM(T133:T137)</f>
        <v>28251.231711353961</v>
      </c>
      <c r="U139" s="584">
        <f>U129+U131+SUM(U133:U137)</f>
        <v>1370222.5517113539</v>
      </c>
      <c r="V139" s="576"/>
    </row>
    <row r="140" spans="1:22">
      <c r="E140" s="567"/>
      <c r="F140" s="568"/>
      <c r="G140" s="568"/>
      <c r="H140" s="568"/>
      <c r="I140" s="568"/>
      <c r="J140" s="592"/>
      <c r="K140" s="530"/>
      <c r="L140" s="530"/>
      <c r="M140" s="530" t="s">
        <v>10</v>
      </c>
      <c r="N140" s="567"/>
      <c r="O140" s="530"/>
      <c r="P140" s="530"/>
      <c r="Q140" s="530" t="s">
        <v>10</v>
      </c>
      <c r="R140" s="567"/>
      <c r="S140" s="568"/>
      <c r="T140" s="568"/>
      <c r="U140" s="569"/>
    </row>
    <row r="141" spans="1:22" ht="16.5" thickBot="1">
      <c r="E141" s="567"/>
      <c r="F141" s="568"/>
      <c r="G141" s="568"/>
      <c r="H141" s="595"/>
      <c r="I141" s="568"/>
      <c r="J141" s="592"/>
      <c r="K141" s="530"/>
      <c r="L141" s="530"/>
      <c r="M141" s="530"/>
      <c r="N141" s="567"/>
      <c r="O141" s="530"/>
      <c r="P141" s="530"/>
      <c r="Q141" s="530"/>
      <c r="R141" s="567"/>
      <c r="S141" s="568"/>
      <c r="T141" s="568"/>
      <c r="U141" s="569"/>
    </row>
    <row r="142" spans="1:22" s="602" customFormat="1" ht="17.25" thickTop="1" thickBot="1">
      <c r="A142" s="528"/>
      <c r="B142" s="596" t="s">
        <v>479</v>
      </c>
      <c r="C142" s="597"/>
      <c r="D142" s="598"/>
      <c r="E142" s="599">
        <f t="shared" ref="E142:J142" si="71">E39+E69+E99+E119+E139</f>
        <v>339624416.75</v>
      </c>
      <c r="F142" s="600">
        <f t="shared" si="71"/>
        <v>-6123531.4619094506</v>
      </c>
      <c r="G142" s="600">
        <f t="shared" si="71"/>
        <v>13777155.899999999</v>
      </c>
      <c r="H142" s="600">
        <f t="shared" si="71"/>
        <v>-3760697.5874451632</v>
      </c>
      <c r="I142" s="600">
        <f t="shared" si="71"/>
        <v>3892926.8506453871</v>
      </c>
      <c r="J142" s="599">
        <f t="shared" si="71"/>
        <v>343517343.60064542</v>
      </c>
      <c r="K142" s="600"/>
      <c r="L142" s="600">
        <f>L39+L69+L99+L119+L139</f>
        <v>1478043</v>
      </c>
      <c r="M142" s="600">
        <f>M39+M69+M99+M119+M139</f>
        <v>1478043</v>
      </c>
      <c r="N142" s="599">
        <f>N39+N69+N99+N119+N139</f>
        <v>344995386.60064542</v>
      </c>
      <c r="O142" s="600"/>
      <c r="P142" s="600">
        <f>P39+P69+P99+P119+P139</f>
        <v>6356024</v>
      </c>
      <c r="Q142" s="600">
        <f>Q39+Q69+Q99+Q119+Q139</f>
        <v>6356024</v>
      </c>
      <c r="R142" s="599">
        <f>R39+R69+R99+R119+R139</f>
        <v>351351410.60064542</v>
      </c>
      <c r="S142" s="600"/>
      <c r="T142" s="600">
        <f>T39+T69+T99+T119+T139</f>
        <v>11726993.850645386</v>
      </c>
      <c r="U142" s="600">
        <f>U39+U69+U99+U119+U139</f>
        <v>351351410.60064542</v>
      </c>
      <c r="V142" s="601"/>
    </row>
    <row r="143" spans="1:22" ht="16.5" thickTop="1">
      <c r="E143" s="530"/>
      <c r="F143" s="603" t="s">
        <v>10</v>
      </c>
      <c r="G143" s="568"/>
      <c r="H143" s="530" t="s">
        <v>10</v>
      </c>
      <c r="I143" s="530"/>
      <c r="J143" s="568" t="s">
        <v>10</v>
      </c>
      <c r="M143" s="568"/>
      <c r="N143" s="604" t="s">
        <v>10</v>
      </c>
      <c r="O143" s="604"/>
      <c r="P143" s="604"/>
      <c r="Q143" s="604"/>
      <c r="R143" s="604"/>
      <c r="S143" s="604"/>
      <c r="T143" s="530"/>
      <c r="U143" s="576"/>
    </row>
    <row r="144" spans="1:22" ht="19.5" customHeight="1">
      <c r="E144" s="560" t="s">
        <v>480</v>
      </c>
      <c r="F144" s="605"/>
      <c r="G144" s="605"/>
      <c r="H144" s="605"/>
      <c r="I144" s="605"/>
      <c r="J144" s="605"/>
      <c r="K144" s="605"/>
      <c r="L144" s="606"/>
      <c r="M144" s="605"/>
      <c r="N144" s="605"/>
      <c r="O144" s="605"/>
      <c r="P144" s="605"/>
      <c r="Q144" s="605"/>
      <c r="R144" s="605"/>
      <c r="S144" s="605"/>
      <c r="T144" s="569"/>
    </row>
    <row r="145" spans="5:20" ht="19.5" customHeight="1">
      <c r="E145" s="560" t="s">
        <v>481</v>
      </c>
      <c r="F145" s="605"/>
      <c r="G145" s="605"/>
      <c r="H145" s="605"/>
      <c r="I145" s="605"/>
      <c r="J145" s="605"/>
      <c r="K145" s="605"/>
      <c r="L145" s="605"/>
      <c r="M145" s="605"/>
      <c r="N145" s="605"/>
      <c r="O145" s="605"/>
      <c r="P145" s="605"/>
      <c r="Q145" s="605"/>
      <c r="R145" s="605"/>
      <c r="S145" s="605"/>
      <c r="T145" s="569"/>
    </row>
    <row r="146" spans="5:20" ht="18.75">
      <c r="E146" s="607" t="s">
        <v>482</v>
      </c>
      <c r="K146" s="607"/>
      <c r="L146" s="607"/>
    </row>
    <row r="147" spans="5:20" ht="18.75">
      <c r="E147" s="607" t="s">
        <v>483</v>
      </c>
      <c r="F147" s="585"/>
      <c r="G147" s="585"/>
      <c r="I147" s="569"/>
    </row>
    <row r="148" spans="5:20">
      <c r="F148" s="585"/>
      <c r="G148" s="608"/>
    </row>
    <row r="149" spans="5:20">
      <c r="E149" s="609"/>
      <c r="F149" s="585" t="s">
        <v>484</v>
      </c>
      <c r="G149" s="569">
        <v>-12746461.461909451</v>
      </c>
    </row>
    <row r="150" spans="5:20">
      <c r="F150" s="528" t="s">
        <v>432</v>
      </c>
      <c r="G150" s="569">
        <f>F35+F65+F95</f>
        <v>0</v>
      </c>
    </row>
    <row r="151" spans="5:20">
      <c r="F151" s="528" t="s">
        <v>420</v>
      </c>
      <c r="G151" s="569">
        <f>F29+F61</f>
        <v>0</v>
      </c>
    </row>
    <row r="152" spans="5:20">
      <c r="F152" s="610" t="s">
        <v>422</v>
      </c>
      <c r="G152" s="569">
        <f>F30</f>
        <v>0</v>
      </c>
    </row>
    <row r="153" spans="5:20">
      <c r="F153" s="610" t="s">
        <v>485</v>
      </c>
      <c r="G153" s="569">
        <f>F31</f>
        <v>0</v>
      </c>
    </row>
    <row r="154" spans="5:20">
      <c r="F154" s="610" t="s">
        <v>416</v>
      </c>
      <c r="G154" s="569">
        <f>F27+F59+F90+F110+F133</f>
        <v>0</v>
      </c>
    </row>
    <row r="155" spans="5:20">
      <c r="F155" s="610" t="s">
        <v>486</v>
      </c>
      <c r="G155" s="569">
        <f>F28+F60+F91+F111+F134</f>
        <v>19559715.440000001</v>
      </c>
    </row>
    <row r="156" spans="5:20">
      <c r="F156" s="610" t="s">
        <v>487</v>
      </c>
      <c r="G156" s="569">
        <f>F109</f>
        <v>0</v>
      </c>
    </row>
    <row r="157" spans="5:20">
      <c r="F157" s="610" t="s">
        <v>426</v>
      </c>
      <c r="G157" s="569">
        <f>F32+F62+F92+F112+F135</f>
        <v>-12727364.640000001</v>
      </c>
    </row>
    <row r="158" spans="5:20">
      <c r="F158" s="610" t="s">
        <v>428</v>
      </c>
      <c r="G158" s="569">
        <f>F33+F63+F113+F93</f>
        <v>-209420.79999999999</v>
      </c>
    </row>
    <row r="159" spans="5:20">
      <c r="G159" s="576">
        <f>SUM(G149:G158)</f>
        <v>-6123531.4619094497</v>
      </c>
    </row>
  </sheetData>
  <printOptions horizontalCentered="1"/>
  <pageMargins left="0.25" right="0.25" top="1" bottom="1" header="0.5" footer="0.5"/>
  <pageSetup scale="28" fitToHeight="0" orientation="landscape" r:id="rId1"/>
  <headerFooter alignWithMargins="0">
    <oddFooter>&amp;CPrepared by Pricing &amp;D&amp;R&amp;F&amp;A</oddFooter>
  </headerFooter>
  <rowBreaks count="1" manualBreakCount="1">
    <brk id="70" max="2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2017-12-01T08:00:00+00:00</OpenedDate>
    <Date1 xmlns="dc463f71-b30c-4ab2-9473-d307f9d35888">2017-12-01T08:00:00+00:00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171161</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08D3E50BB594B4EB3D34EBC7CE21AD1" ma:contentTypeVersion="92" ma:contentTypeDescription="" ma:contentTypeScope="" ma:versionID="d83f4c878063b1109beaa744c0dfed0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9c495a0c88ffde05ae816fb4d76b5d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D0EA6C-A654-4876-A2A6-71C2E42104C9}">
  <ds:schemaRefs>
    <ds:schemaRef ds:uri="http://purl.org/dc/elements/1.1/"/>
    <ds:schemaRef ds:uri="http://schemas.microsoft.com/office/2006/metadata/properties"/>
    <ds:schemaRef ds:uri="http://purl.org/dc/terms/"/>
    <ds:schemaRef ds:uri="6a7bd91e-004b-490a-8704-e368d63d59a0"/>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3B8CC7E-111E-4A64-A047-2F975F3CB341}">
  <ds:schemaRefs>
    <ds:schemaRef ds:uri="http://schemas.microsoft.com/sharepoint/v3/contenttype/forms"/>
  </ds:schemaRefs>
</ds:datastoreItem>
</file>

<file path=customXml/itemProps3.xml><?xml version="1.0" encoding="utf-8"?>
<ds:datastoreItem xmlns:ds="http://schemas.openxmlformats.org/officeDocument/2006/customXml" ds:itemID="{D5BEEAE6-CC9C-4F89-AFAA-064A539197AD}"/>
</file>

<file path=customXml/itemProps4.xml><?xml version="1.0" encoding="utf-8"?>
<ds:datastoreItem xmlns:ds="http://schemas.openxmlformats.org/officeDocument/2006/customXml" ds:itemID="{AF954757-E0E9-4C85-9917-B02BF6032C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Table A</vt:lpstr>
      <vt:lpstr>Proposed Sch 93 Adj</vt:lpstr>
      <vt:lpstr>Year 1 Result</vt:lpstr>
      <vt:lpstr>Bill Det Decoupling schs</vt:lpstr>
      <vt:lpstr>Bill Det non Decoupling schs</vt:lpstr>
      <vt:lpstr>Semi Table 3</vt:lpstr>
      <vt:lpstr>'Semi Table 3'!Print_Area</vt:lpstr>
      <vt:lpstr>'Table A'!Print_Area</vt:lpstr>
      <vt:lpstr>'Semi Table 3'!Print_Titles</vt:lpstr>
      <vt:lpstr>'Table A'!TABLEA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2017-11-28T22:01:38Z</dcterms:created>
  <dcterms:modified xsi:type="dcterms:W3CDTF">2017-12-01T19:59:24Z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0x0101006E56B4D1795A2E4DB2F0B01679ED314A00508D3E50BB594B4EB3D34EBC7CE21AD1</vt:lpwstr>
  </property>
  <property fmtid="{D5CDD505-2E9C-101B-9397-08002B2CF9AE}" pid="4" name="_docset_NoMedatataSyncRequired">
    <vt:lpwstr>False</vt:lpwstr>
  </property>
  <property fmtid="{D5CDD505-2E9C-101B-9397-08002B2CF9AE}" pid="5" name="IsEFSEC">
    <vt:bool>false</vt:bool>
  </property>
</Properties>
</file>