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21072" windowHeight="8952" activeTab="3"/>
  </bookViews>
  <sheets>
    <sheet name="Allocated" sheetId="10" r:id="rId1"/>
    <sheet name="Unallocated Summary" sheetId="11" r:id="rId2"/>
    <sheet name="Unallocated Detail" sheetId="16" r:id="rId3"/>
    <sheet name="Common by Acct" sheetId="13" r:id="rId4"/>
  </sheets>
  <externalReferences>
    <externalReference r:id="rId5"/>
  </externalReferences>
  <definedNames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ata" localSheetId="2">#REF!</definedName>
    <definedName name="data">#REF!</definedName>
    <definedName name="data12" localSheetId="2">#REF!</definedName>
    <definedName name="data12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lectp1" localSheetId="2">#REF!</definedName>
    <definedName name="Electp1">#REF!</definedName>
    <definedName name="Electp2" localSheetId="2">#REF!</definedName>
    <definedName name="Electp2">#REF!</definedName>
    <definedName name="MONTH" localSheetId="2">#REF!</definedName>
    <definedName name="MONTH">#REF!</definedName>
    <definedName name="Page1" localSheetId="2">#REF!</definedName>
    <definedName name="Page1">#REF!</definedName>
    <definedName name="Page2" localSheetId="2">#REF!</definedName>
    <definedName name="Page2">#REF!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YEAR" localSheetId="2">#REF!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H55" i="13" l="1"/>
  <c r="H54" i="13"/>
  <c r="F275" i="16"/>
  <c r="E275" i="16"/>
  <c r="G273" i="16"/>
  <c r="F270" i="16"/>
  <c r="E270" i="16"/>
  <c r="C270" i="16"/>
  <c r="B270" i="16"/>
  <c r="F265" i="16"/>
  <c r="E265" i="16"/>
  <c r="D265" i="16"/>
  <c r="G263" i="16"/>
  <c r="H256" i="16"/>
  <c r="D261" i="16"/>
  <c r="G259" i="16"/>
  <c r="G255" i="16"/>
  <c r="F253" i="16"/>
  <c r="E253" i="16"/>
  <c r="H43" i="13"/>
  <c r="H42" i="13"/>
  <c r="F250" i="16"/>
  <c r="C250" i="16"/>
  <c r="G249" i="16"/>
  <c r="G248" i="16"/>
  <c r="H38" i="13"/>
  <c r="F245" i="16"/>
  <c r="E245" i="16"/>
  <c r="H37" i="13"/>
  <c r="C245" i="16"/>
  <c r="G243" i="16"/>
  <c r="H34" i="13"/>
  <c r="H33" i="13"/>
  <c r="H32" i="13"/>
  <c r="H31" i="13"/>
  <c r="H30" i="13"/>
  <c r="H29" i="13"/>
  <c r="H28" i="13"/>
  <c r="H27" i="13"/>
  <c r="H230" i="16"/>
  <c r="H26" i="13"/>
  <c r="H25" i="13"/>
  <c r="H24" i="13"/>
  <c r="H23" i="13"/>
  <c r="G225" i="16"/>
  <c r="G236" i="16"/>
  <c r="G232" i="16"/>
  <c r="G228" i="16"/>
  <c r="F223" i="16"/>
  <c r="E223" i="16"/>
  <c r="D223" i="16"/>
  <c r="C223" i="16"/>
  <c r="H19" i="13"/>
  <c r="H18" i="13"/>
  <c r="H17" i="13"/>
  <c r="H16" i="13"/>
  <c r="H15" i="13"/>
  <c r="H14" i="13"/>
  <c r="G213" i="16"/>
  <c r="C220" i="16"/>
  <c r="G218" i="16"/>
  <c r="G214" i="16"/>
  <c r="H10" i="13"/>
  <c r="H9" i="13"/>
  <c r="H8" i="13"/>
  <c r="F211" i="16"/>
  <c r="E211" i="16"/>
  <c r="H7" i="13"/>
  <c r="G209" i="16"/>
  <c r="F204" i="16"/>
  <c r="E204" i="16"/>
  <c r="C204" i="16"/>
  <c r="G202" i="16"/>
  <c r="G198" i="16"/>
  <c r="G194" i="16"/>
  <c r="G190" i="16"/>
  <c r="G186" i="16"/>
  <c r="G182" i="16"/>
  <c r="G178" i="16"/>
  <c r="G174" i="16"/>
  <c r="G170" i="16"/>
  <c r="G139" i="16"/>
  <c r="E166" i="16"/>
  <c r="D166" i="16"/>
  <c r="G164" i="16"/>
  <c r="G160" i="16"/>
  <c r="G152" i="16"/>
  <c r="G148" i="16"/>
  <c r="G144" i="16"/>
  <c r="G140" i="16"/>
  <c r="G81" i="16"/>
  <c r="G73" i="16"/>
  <c r="F136" i="16"/>
  <c r="E136" i="16"/>
  <c r="C136" i="16"/>
  <c r="G130" i="16"/>
  <c r="G126" i="16"/>
  <c r="G122" i="16"/>
  <c r="G118" i="16"/>
  <c r="G114" i="16"/>
  <c r="G110" i="16"/>
  <c r="G106" i="16"/>
  <c r="G102" i="16"/>
  <c r="G98" i="16"/>
  <c r="G94" i="16"/>
  <c r="G90" i="16"/>
  <c r="G86" i="16"/>
  <c r="G82" i="16"/>
  <c r="G78" i="16"/>
  <c r="G74" i="16"/>
  <c r="G70" i="16"/>
  <c r="H60" i="16"/>
  <c r="H61" i="16" s="1"/>
  <c r="E61" i="16"/>
  <c r="D61" i="16"/>
  <c r="C61" i="16"/>
  <c r="F58" i="16"/>
  <c r="E58" i="16"/>
  <c r="D58" i="16"/>
  <c r="C58" i="16"/>
  <c r="F55" i="16"/>
  <c r="D55" i="16"/>
  <c r="C55" i="16"/>
  <c r="G53" i="16"/>
  <c r="G52" i="16"/>
  <c r="G48" i="16"/>
  <c r="F46" i="16"/>
  <c r="E46" i="16"/>
  <c r="C46" i="16"/>
  <c r="H31" i="16"/>
  <c r="H29" i="16"/>
  <c r="D39" i="16"/>
  <c r="G37" i="16"/>
  <c r="G33" i="16"/>
  <c r="G29" i="16"/>
  <c r="G24" i="16"/>
  <c r="E25" i="16"/>
  <c r="D25" i="16"/>
  <c r="C25" i="16"/>
  <c r="G23" i="16"/>
  <c r="F21" i="16"/>
  <c r="E21" i="16"/>
  <c r="D21" i="16"/>
  <c r="C21" i="16"/>
  <c r="F18" i="16"/>
  <c r="D18" i="16"/>
  <c r="G16" i="16"/>
  <c r="G12" i="16"/>
  <c r="A3" i="16"/>
  <c r="C18" i="16"/>
  <c r="E18" i="16"/>
  <c r="F39" i="16"/>
  <c r="G44" i="16"/>
  <c r="D46" i="16"/>
  <c r="G49" i="16"/>
  <c r="E55" i="16"/>
  <c r="G92" i="16"/>
  <c r="G134" i="16"/>
  <c r="D136" i="16"/>
  <c r="G156" i="16"/>
  <c r="D204" i="16"/>
  <c r="C211" i="16"/>
  <c r="F238" i="16"/>
  <c r="D245" i="16"/>
  <c r="D253" i="16"/>
  <c r="C261" i="16"/>
  <c r="F261" i="16"/>
  <c r="D275" i="16"/>
  <c r="E280" i="16"/>
  <c r="G286" i="16"/>
  <c r="H286" i="16"/>
  <c r="G287" i="16"/>
  <c r="H287" i="16"/>
  <c r="G288" i="16"/>
  <c r="H288" i="16"/>
  <c r="G289" i="16"/>
  <c r="H289" i="16"/>
  <c r="G290" i="16"/>
  <c r="H290" i="16"/>
  <c r="G291" i="16"/>
  <c r="H291" i="16"/>
  <c r="G292" i="16"/>
  <c r="H292" i="16"/>
  <c r="G293" i="16"/>
  <c r="H293" i="16"/>
  <c r="G294" i="16"/>
  <c r="H294" i="16"/>
  <c r="G295" i="16"/>
  <c r="H295" i="16"/>
  <c r="G296" i="16"/>
  <c r="H296" i="16"/>
  <c r="G297" i="16"/>
  <c r="H297" i="16"/>
  <c r="G298" i="16"/>
  <c r="H298" i="16"/>
  <c r="G299" i="16"/>
  <c r="H299" i="16"/>
  <c r="G300" i="16"/>
  <c r="H300" i="16"/>
  <c r="G301" i="16"/>
  <c r="H301" i="16"/>
  <c r="G302" i="16"/>
  <c r="H302" i="16"/>
  <c r="G303" i="16"/>
  <c r="H303" i="16"/>
  <c r="G304" i="16"/>
  <c r="H304" i="16"/>
  <c r="G305" i="16"/>
  <c r="H305" i="16"/>
  <c r="G306" i="16"/>
  <c r="H306" i="16"/>
  <c r="G307" i="16"/>
  <c r="H307" i="16"/>
  <c r="G308" i="16"/>
  <c r="H308" i="16"/>
  <c r="G309" i="16"/>
  <c r="H309" i="16"/>
  <c r="B310" i="16"/>
  <c r="C310" i="16"/>
  <c r="D310" i="16"/>
  <c r="E310" i="16"/>
  <c r="F310" i="16"/>
  <c r="G312" i="16"/>
  <c r="H312" i="16"/>
  <c r="G313" i="16"/>
  <c r="H313" i="16"/>
  <c r="G314" i="16"/>
  <c r="H314" i="16"/>
  <c r="G315" i="16"/>
  <c r="H315" i="16"/>
  <c r="G316" i="16"/>
  <c r="H316" i="16"/>
  <c r="G317" i="16"/>
  <c r="H317" i="16"/>
  <c r="G318" i="16"/>
  <c r="H318" i="16"/>
  <c r="G319" i="16"/>
  <c r="H319" i="16"/>
  <c r="G320" i="16"/>
  <c r="H320" i="16"/>
  <c r="B321" i="16"/>
  <c r="C321" i="16"/>
  <c r="D321" i="16"/>
  <c r="E321" i="16"/>
  <c r="F321" i="16"/>
  <c r="G323" i="16"/>
  <c r="H323" i="16"/>
  <c r="G324" i="16"/>
  <c r="H324" i="16"/>
  <c r="B325" i="16"/>
  <c r="C325" i="16"/>
  <c r="D325" i="16"/>
  <c r="E325" i="16"/>
  <c r="F325" i="16"/>
  <c r="E261" i="16" l="1"/>
  <c r="H15" i="16"/>
  <c r="G105" i="16"/>
  <c r="G113" i="16"/>
  <c r="I113" i="16" s="1"/>
  <c r="G121" i="16"/>
  <c r="G129" i="16"/>
  <c r="G155" i="16"/>
  <c r="G163" i="16"/>
  <c r="G189" i="16"/>
  <c r="G217" i="16"/>
  <c r="C280" i="16"/>
  <c r="G76" i="16"/>
  <c r="G80" i="16"/>
  <c r="G84" i="16"/>
  <c r="G88" i="16"/>
  <c r="G96" i="16"/>
  <c r="G100" i="16"/>
  <c r="G104" i="16"/>
  <c r="G108" i="16"/>
  <c r="G112" i="16"/>
  <c r="I112" i="16" s="1"/>
  <c r="G116" i="16"/>
  <c r="G120" i="16"/>
  <c r="G124" i="16"/>
  <c r="G128" i="16"/>
  <c r="G132" i="16"/>
  <c r="G162" i="16"/>
  <c r="G200" i="16"/>
  <c r="H182" i="16"/>
  <c r="I182" i="16" s="1"/>
  <c r="G229" i="16"/>
  <c r="G237" i="16"/>
  <c r="F280" i="16"/>
  <c r="F166" i="16"/>
  <c r="H279" i="16"/>
  <c r="C238" i="16"/>
  <c r="H225" i="16"/>
  <c r="I225" i="16" s="1"/>
  <c r="I301" i="16"/>
  <c r="I289" i="16"/>
  <c r="D280" i="16"/>
  <c r="E220" i="16"/>
  <c r="G31" i="16"/>
  <c r="G72" i="16"/>
  <c r="G138" i="16"/>
  <c r="G142" i="16"/>
  <c r="I142" i="16" s="1"/>
  <c r="G146" i="16"/>
  <c r="I146" i="16" s="1"/>
  <c r="G150" i="16"/>
  <c r="G154" i="16"/>
  <c r="G158" i="16"/>
  <c r="G168" i="16"/>
  <c r="G172" i="16"/>
  <c r="G176" i="16"/>
  <c r="G180" i="16"/>
  <c r="I180" i="16" s="1"/>
  <c r="G184" i="16"/>
  <c r="G188" i="16"/>
  <c r="G192" i="16"/>
  <c r="G196" i="16"/>
  <c r="G216" i="16"/>
  <c r="B280" i="16"/>
  <c r="D211" i="16"/>
  <c r="H13" i="16"/>
  <c r="G20" i="16"/>
  <c r="G21" i="16" s="1"/>
  <c r="G28" i="16"/>
  <c r="G32" i="16"/>
  <c r="G36" i="16"/>
  <c r="B46" i="16"/>
  <c r="B55" i="16"/>
  <c r="H49" i="16"/>
  <c r="H51" i="16"/>
  <c r="H52" i="16"/>
  <c r="H53" i="16"/>
  <c r="I53" i="16" s="1"/>
  <c r="H54" i="16"/>
  <c r="G75" i="16"/>
  <c r="G79" i="16"/>
  <c r="G83" i="16"/>
  <c r="G87" i="16"/>
  <c r="G91" i="16"/>
  <c r="G95" i="16"/>
  <c r="I95" i="16" s="1"/>
  <c r="G99" i="16"/>
  <c r="G103" i="16"/>
  <c r="G107" i="16"/>
  <c r="G111" i="16"/>
  <c r="G115" i="16"/>
  <c r="G119" i="16"/>
  <c r="G123" i="16"/>
  <c r="G127" i="16"/>
  <c r="G131" i="16"/>
  <c r="G135" i="16"/>
  <c r="H73" i="16"/>
  <c r="H96" i="16"/>
  <c r="I96" i="16" s="1"/>
  <c r="H112" i="16"/>
  <c r="H117" i="16"/>
  <c r="G141" i="16"/>
  <c r="G145" i="16"/>
  <c r="G149" i="16"/>
  <c r="G153" i="16"/>
  <c r="G157" i="16"/>
  <c r="G161" i="16"/>
  <c r="G165" i="16"/>
  <c r="H147" i="16"/>
  <c r="G171" i="16"/>
  <c r="G175" i="16"/>
  <c r="G179" i="16"/>
  <c r="G183" i="16"/>
  <c r="G187" i="16"/>
  <c r="G191" i="16"/>
  <c r="G195" i="16"/>
  <c r="G199" i="16"/>
  <c r="G203" i="16"/>
  <c r="H196" i="16"/>
  <c r="H200" i="16"/>
  <c r="G208" i="16"/>
  <c r="G215" i="16"/>
  <c r="G219" i="16"/>
  <c r="H213" i="16"/>
  <c r="H218" i="16"/>
  <c r="I218" i="16" s="1"/>
  <c r="G227" i="16"/>
  <c r="G231" i="16"/>
  <c r="G235" i="16"/>
  <c r="G244" i="16"/>
  <c r="H247" i="16"/>
  <c r="H248" i="16"/>
  <c r="H249" i="16"/>
  <c r="G252" i="16"/>
  <c r="G253" i="16" s="1"/>
  <c r="G258" i="16"/>
  <c r="G264" i="16"/>
  <c r="G274" i="16"/>
  <c r="H33" i="16"/>
  <c r="I33" i="16" s="1"/>
  <c r="G69" i="16"/>
  <c r="I69" i="16" s="1"/>
  <c r="G77" i="16"/>
  <c r="G85" i="16"/>
  <c r="G89" i="16"/>
  <c r="G93" i="16"/>
  <c r="G97" i="16"/>
  <c r="G101" i="16"/>
  <c r="G109" i="16"/>
  <c r="G117" i="16"/>
  <c r="G125" i="16"/>
  <c r="G133" i="16"/>
  <c r="G143" i="16"/>
  <c r="G147" i="16"/>
  <c r="G151" i="16"/>
  <c r="G159" i="16"/>
  <c r="G169" i="16"/>
  <c r="G173" i="16"/>
  <c r="G177" i="16"/>
  <c r="G181" i="16"/>
  <c r="G185" i="16"/>
  <c r="G193" i="16"/>
  <c r="I193" i="16" s="1"/>
  <c r="G197" i="16"/>
  <c r="G201" i="16"/>
  <c r="H69" i="16"/>
  <c r="G13" i="16"/>
  <c r="I13" i="16" s="1"/>
  <c r="H85" i="16"/>
  <c r="H121" i="16"/>
  <c r="I121" i="16" s="1"/>
  <c r="F61" i="16"/>
  <c r="F62" i="16" s="1"/>
  <c r="H16" i="16"/>
  <c r="I16" i="16" s="1"/>
  <c r="G50" i="16"/>
  <c r="H206" i="16"/>
  <c r="D220" i="16"/>
  <c r="H13" i="13"/>
  <c r="G233" i="16"/>
  <c r="G256" i="16"/>
  <c r="I256" i="16" s="1"/>
  <c r="G260" i="16"/>
  <c r="G272" i="16"/>
  <c r="D238" i="16"/>
  <c r="H22" i="13"/>
  <c r="B166" i="16"/>
  <c r="G17" i="16"/>
  <c r="H126" i="16"/>
  <c r="I126" i="16" s="1"/>
  <c r="D250" i="16"/>
  <c r="D266" i="16" s="1"/>
  <c r="H41" i="13"/>
  <c r="H20" i="16"/>
  <c r="H21" i="16" s="1"/>
  <c r="G15" i="16"/>
  <c r="I15" i="16" s="1"/>
  <c r="D270" i="16"/>
  <c r="H46" i="13"/>
  <c r="G57" i="16"/>
  <c r="G58" i="16" s="1"/>
  <c r="B58" i="16"/>
  <c r="B136" i="16"/>
  <c r="G71" i="16"/>
  <c r="B253" i="16"/>
  <c r="I249" i="16"/>
  <c r="F220" i="16"/>
  <c r="H168" i="16"/>
  <c r="G27" i="16"/>
  <c r="E39" i="16"/>
  <c r="E40" i="16" s="1"/>
  <c r="H45" i="16"/>
  <c r="G60" i="16"/>
  <c r="G61" i="16" s="1"/>
  <c r="B61" i="16"/>
  <c r="H70" i="16"/>
  <c r="I70" i="16" s="1"/>
  <c r="H71" i="16"/>
  <c r="H72" i="16"/>
  <c r="H74" i="16"/>
  <c r="H75" i="16"/>
  <c r="H76" i="16"/>
  <c r="H77" i="16"/>
  <c r="H78" i="16"/>
  <c r="I78" i="16" s="1"/>
  <c r="H79" i="16"/>
  <c r="H80" i="16"/>
  <c r="H81" i="16"/>
  <c r="H82" i="16"/>
  <c r="I82" i="16" s="1"/>
  <c r="H83" i="16"/>
  <c r="I83" i="16" s="1"/>
  <c r="H84" i="16"/>
  <c r="H86" i="16"/>
  <c r="I86" i="16" s="1"/>
  <c r="H87" i="16"/>
  <c r="H88" i="16"/>
  <c r="H89" i="16"/>
  <c r="H90" i="16"/>
  <c r="I90" i="16" s="1"/>
  <c r="H91" i="16"/>
  <c r="H92" i="16"/>
  <c r="I92" i="16" s="1"/>
  <c r="H93" i="16"/>
  <c r="I93" i="16" s="1"/>
  <c r="H94" i="16"/>
  <c r="I94" i="16" s="1"/>
  <c r="H95" i="16"/>
  <c r="H97" i="16"/>
  <c r="H98" i="16"/>
  <c r="I98" i="16" s="1"/>
  <c r="H99" i="16"/>
  <c r="I99" i="16" s="1"/>
  <c r="H100" i="16"/>
  <c r="I100" i="16" s="1"/>
  <c r="H101" i="16"/>
  <c r="I101" i="16" s="1"/>
  <c r="H102" i="16"/>
  <c r="I102" i="16" s="1"/>
  <c r="H103" i="16"/>
  <c r="H104" i="16"/>
  <c r="H105" i="16"/>
  <c r="H106" i="16"/>
  <c r="I106" i="16" s="1"/>
  <c r="H107" i="16"/>
  <c r="I107" i="16" s="1"/>
  <c r="H108" i="16"/>
  <c r="H109" i="16"/>
  <c r="H110" i="16"/>
  <c r="I110" i="16" s="1"/>
  <c r="H111" i="16"/>
  <c r="H113" i="16"/>
  <c r="H114" i="16"/>
  <c r="I114" i="16" s="1"/>
  <c r="H115" i="16"/>
  <c r="H116" i="16"/>
  <c r="H118" i="16"/>
  <c r="I118" i="16" s="1"/>
  <c r="H119" i="16"/>
  <c r="H120" i="16"/>
  <c r="H122" i="16"/>
  <c r="I122" i="16" s="1"/>
  <c r="H123" i="16"/>
  <c r="H124" i="16"/>
  <c r="H125" i="16"/>
  <c r="H127" i="16"/>
  <c r="H128" i="16"/>
  <c r="H129" i="16"/>
  <c r="I129" i="16" s="1"/>
  <c r="H130" i="16"/>
  <c r="H131" i="16"/>
  <c r="H132" i="16"/>
  <c r="I132" i="16" s="1"/>
  <c r="H133" i="16"/>
  <c r="I133" i="16" s="1"/>
  <c r="H134" i="16"/>
  <c r="I134" i="16" s="1"/>
  <c r="H135" i="16"/>
  <c r="H138" i="16"/>
  <c r="H139" i="16"/>
  <c r="I139" i="16" s="1"/>
  <c r="H140" i="16"/>
  <c r="I140" i="16" s="1"/>
  <c r="H143" i="16"/>
  <c r="H160" i="16"/>
  <c r="I160" i="16" s="1"/>
  <c r="H164" i="16"/>
  <c r="I164" i="16" s="1"/>
  <c r="H173" i="16"/>
  <c r="I173" i="16" s="1"/>
  <c r="H180" i="16"/>
  <c r="G269" i="16"/>
  <c r="G270" i="16" s="1"/>
  <c r="H277" i="16"/>
  <c r="B265" i="16"/>
  <c r="G45" i="16"/>
  <c r="G46" i="16" s="1"/>
  <c r="G30" i="16"/>
  <c r="G34" i="16"/>
  <c r="C166" i="16"/>
  <c r="B21" i="16"/>
  <c r="B18" i="16"/>
  <c r="G14" i="16"/>
  <c r="H12" i="16"/>
  <c r="H14" i="16"/>
  <c r="H17" i="16"/>
  <c r="H141" i="16"/>
  <c r="H142" i="16"/>
  <c r="H144" i="16"/>
  <c r="I144" i="16" s="1"/>
  <c r="H145" i="16"/>
  <c r="H146" i="16"/>
  <c r="H148" i="16"/>
  <c r="I148" i="16" s="1"/>
  <c r="H149" i="16"/>
  <c r="I149" i="16" s="1"/>
  <c r="H150" i="16"/>
  <c r="H151" i="16"/>
  <c r="H152" i="16"/>
  <c r="I152" i="16" s="1"/>
  <c r="H153" i="16"/>
  <c r="H154" i="16"/>
  <c r="H155" i="16"/>
  <c r="H156" i="16"/>
  <c r="I156" i="16" s="1"/>
  <c r="H157" i="16"/>
  <c r="I157" i="16" s="1"/>
  <c r="H158" i="16"/>
  <c r="H159" i="16"/>
  <c r="H161" i="16"/>
  <c r="H162" i="16"/>
  <c r="H163" i="16"/>
  <c r="H165" i="16"/>
  <c r="H169" i="16"/>
  <c r="H170" i="16"/>
  <c r="I170" i="16" s="1"/>
  <c r="H171" i="16"/>
  <c r="H172" i="16"/>
  <c r="H174" i="16"/>
  <c r="I174" i="16" s="1"/>
  <c r="H175" i="16"/>
  <c r="H176" i="16"/>
  <c r="H177" i="16"/>
  <c r="H178" i="16"/>
  <c r="I178" i="16" s="1"/>
  <c r="H179" i="16"/>
  <c r="H181" i="16"/>
  <c r="H183" i="16"/>
  <c r="H184" i="16"/>
  <c r="H185" i="16"/>
  <c r="H186" i="16"/>
  <c r="H187" i="16"/>
  <c r="H188" i="16"/>
  <c r="H189" i="16"/>
  <c r="I189" i="16" s="1"/>
  <c r="H190" i="16"/>
  <c r="I190" i="16" s="1"/>
  <c r="H191" i="16"/>
  <c r="H192" i="16"/>
  <c r="H193" i="16"/>
  <c r="H194" i="16"/>
  <c r="I194" i="16" s="1"/>
  <c r="H195" i="16"/>
  <c r="H197" i="16"/>
  <c r="H198" i="16"/>
  <c r="I198" i="16" s="1"/>
  <c r="H199" i="16"/>
  <c r="I199" i="16" s="1"/>
  <c r="H201" i="16"/>
  <c r="H202" i="16"/>
  <c r="I202" i="16" s="1"/>
  <c r="H203" i="16"/>
  <c r="I203" i="16" s="1"/>
  <c r="G206" i="16"/>
  <c r="G210" i="16"/>
  <c r="H214" i="16"/>
  <c r="I214" i="16" s="1"/>
  <c r="H215" i="16"/>
  <c r="I215" i="16" s="1"/>
  <c r="H216" i="16"/>
  <c r="H217" i="16"/>
  <c r="H219" i="16"/>
  <c r="G222" i="16"/>
  <c r="G223" i="16" s="1"/>
  <c r="B223" i="16"/>
  <c r="H244" i="16"/>
  <c r="H252" i="16"/>
  <c r="H253" i="16" s="1"/>
  <c r="H263" i="16"/>
  <c r="I263" i="16" s="1"/>
  <c r="H264" i="16"/>
  <c r="H272" i="16"/>
  <c r="H273" i="16"/>
  <c r="I273" i="16" s="1"/>
  <c r="H274" i="16"/>
  <c r="I274" i="16" s="1"/>
  <c r="H325" i="16"/>
  <c r="F327" i="16"/>
  <c r="I319" i="16"/>
  <c r="I317" i="16"/>
  <c r="I315" i="16"/>
  <c r="I300" i="16"/>
  <c r="I296" i="16"/>
  <c r="I292" i="16"/>
  <c r="I290" i="16"/>
  <c r="E238" i="16"/>
  <c r="F25" i="16"/>
  <c r="F40" i="16" s="1"/>
  <c r="H23" i="16"/>
  <c r="G38" i="16"/>
  <c r="G207" i="16"/>
  <c r="H207" i="16"/>
  <c r="H208" i="16"/>
  <c r="H209" i="16"/>
  <c r="I209" i="16" s="1"/>
  <c r="H210" i="16"/>
  <c r="I210" i="16" s="1"/>
  <c r="I248" i="16"/>
  <c r="G247" i="16"/>
  <c r="G277" i="16"/>
  <c r="G278" i="16"/>
  <c r="I316" i="16"/>
  <c r="I309" i="16"/>
  <c r="I307" i="16"/>
  <c r="I305" i="16"/>
  <c r="C253" i="16"/>
  <c r="H243" i="16"/>
  <c r="H24" i="16"/>
  <c r="I24" i="16" s="1"/>
  <c r="G35" i="16"/>
  <c r="H27" i="16"/>
  <c r="H28" i="16"/>
  <c r="I28" i="16" s="1"/>
  <c r="H30" i="16"/>
  <c r="H32" i="16"/>
  <c r="H34" i="16"/>
  <c r="H35" i="16"/>
  <c r="H36" i="16"/>
  <c r="I36" i="16" s="1"/>
  <c r="H37" i="16"/>
  <c r="I37" i="16" s="1"/>
  <c r="H38" i="16"/>
  <c r="G54" i="16"/>
  <c r="H50" i="16"/>
  <c r="G226" i="16"/>
  <c r="G230" i="16"/>
  <c r="I230" i="16" s="1"/>
  <c r="G234" i="16"/>
  <c r="H226" i="16"/>
  <c r="H227" i="16"/>
  <c r="I227" i="16" s="1"/>
  <c r="H228" i="16"/>
  <c r="H229" i="16"/>
  <c r="I229" i="16" s="1"/>
  <c r="H231" i="16"/>
  <c r="H232" i="16"/>
  <c r="I232" i="16" s="1"/>
  <c r="H233" i="16"/>
  <c r="H234" i="16"/>
  <c r="H235" i="16"/>
  <c r="I235" i="16" s="1"/>
  <c r="H236" i="16"/>
  <c r="I236" i="16" s="1"/>
  <c r="H237" i="16"/>
  <c r="G257" i="16"/>
  <c r="H255" i="16"/>
  <c r="I255" i="16" s="1"/>
  <c r="H257" i="16"/>
  <c r="H258" i="16"/>
  <c r="H259" i="16"/>
  <c r="H260" i="16"/>
  <c r="H278" i="16"/>
  <c r="I324" i="16"/>
  <c r="G325" i="16"/>
  <c r="E327" i="16"/>
  <c r="D327" i="16"/>
  <c r="I314" i="16"/>
  <c r="C327" i="16"/>
  <c r="H321" i="16"/>
  <c r="I318" i="16"/>
  <c r="G321" i="16"/>
  <c r="I320" i="16"/>
  <c r="I312" i="16"/>
  <c r="I303" i="16"/>
  <c r="I288" i="16"/>
  <c r="I286" i="16"/>
  <c r="I308" i="16"/>
  <c r="I299" i="16"/>
  <c r="I297" i="16"/>
  <c r="I295" i="16"/>
  <c r="I293" i="16"/>
  <c r="I291" i="16"/>
  <c r="I304" i="16"/>
  <c r="I298" i="16"/>
  <c r="I294" i="16"/>
  <c r="H310" i="16"/>
  <c r="I287" i="16"/>
  <c r="I306" i="16"/>
  <c r="I302" i="16"/>
  <c r="B327" i="16"/>
  <c r="G279" i="16"/>
  <c r="C275" i="16"/>
  <c r="B275" i="16"/>
  <c r="H269" i="16"/>
  <c r="H270" i="16" s="1"/>
  <c r="C265" i="16"/>
  <c r="B261" i="16"/>
  <c r="I260" i="16"/>
  <c r="F266" i="16"/>
  <c r="E250" i="16"/>
  <c r="E266" i="16" s="1"/>
  <c r="B250" i="16"/>
  <c r="B245" i="16"/>
  <c r="G245" i="16"/>
  <c r="I228" i="16"/>
  <c r="B238" i="16"/>
  <c r="H222" i="16"/>
  <c r="H223" i="16" s="1"/>
  <c r="B220" i="16"/>
  <c r="I217" i="16"/>
  <c r="I206" i="16"/>
  <c r="B211" i="16"/>
  <c r="I188" i="16"/>
  <c r="I168" i="16"/>
  <c r="I186" i="16"/>
  <c r="I187" i="16"/>
  <c r="I184" i="16"/>
  <c r="B204" i="16"/>
  <c r="I159" i="16"/>
  <c r="I155" i="16"/>
  <c r="I147" i="16"/>
  <c r="I130" i="16"/>
  <c r="I73" i="16"/>
  <c r="I81" i="16"/>
  <c r="I74" i="16"/>
  <c r="H57" i="16"/>
  <c r="H58" i="16" s="1"/>
  <c r="I49" i="16"/>
  <c r="H48" i="16"/>
  <c r="C62" i="16"/>
  <c r="I52" i="16"/>
  <c r="G51" i="16"/>
  <c r="H44" i="16"/>
  <c r="I44" i="16" s="1"/>
  <c r="D62" i="16"/>
  <c r="I31" i="16"/>
  <c r="C39" i="16"/>
  <c r="C40" i="16" s="1"/>
  <c r="B39" i="16"/>
  <c r="D40" i="16"/>
  <c r="B25" i="16"/>
  <c r="I323" i="16"/>
  <c r="I313" i="16"/>
  <c r="G310" i="16"/>
  <c r="G25" i="16"/>
  <c r="I23" i="16"/>
  <c r="G275" i="16"/>
  <c r="G265" i="16"/>
  <c r="I259" i="16"/>
  <c r="I213" i="16"/>
  <c r="E62" i="16"/>
  <c r="I29" i="16"/>
  <c r="I219" i="16" l="1"/>
  <c r="I45" i="16"/>
  <c r="E239" i="16"/>
  <c r="I141" i="16"/>
  <c r="I124" i="16"/>
  <c r="I105" i="16"/>
  <c r="I88" i="16"/>
  <c r="I75" i="16"/>
  <c r="F239" i="16"/>
  <c r="G204" i="16"/>
  <c r="I143" i="16"/>
  <c r="I89" i="16"/>
  <c r="I183" i="16"/>
  <c r="I117" i="16"/>
  <c r="I135" i="16"/>
  <c r="I103" i="16"/>
  <c r="I32" i="16"/>
  <c r="I197" i="16"/>
  <c r="I161" i="16"/>
  <c r="I125" i="16"/>
  <c r="I76" i="16"/>
  <c r="I60" i="16"/>
  <c r="I61" i="16" s="1"/>
  <c r="I20" i="16"/>
  <c r="I21" i="16" s="1"/>
  <c r="I51" i="16"/>
  <c r="I258" i="16"/>
  <c r="H245" i="16"/>
  <c r="I247" i="16"/>
  <c r="I250" i="16" s="1"/>
  <c r="I171" i="16"/>
  <c r="I163" i="16"/>
  <c r="I158" i="16"/>
  <c r="I145" i="16"/>
  <c r="I17" i="16"/>
  <c r="I128" i="16"/>
  <c r="I123" i="16"/>
  <c r="I108" i="16"/>
  <c r="I91" i="16"/>
  <c r="I181" i="16"/>
  <c r="H250" i="16"/>
  <c r="I200" i="16"/>
  <c r="I179" i="16"/>
  <c r="I131" i="16"/>
  <c r="I150" i="16"/>
  <c r="I72" i="16"/>
  <c r="I116" i="16"/>
  <c r="I176" i="16"/>
  <c r="G166" i="16"/>
  <c r="G261" i="16"/>
  <c r="I138" i="16"/>
  <c r="I166" i="16" s="1"/>
  <c r="I104" i="16"/>
  <c r="I87" i="16"/>
  <c r="I243" i="16"/>
  <c r="C266" i="16"/>
  <c r="I279" i="16"/>
  <c r="I237" i="16"/>
  <c r="I277" i="16"/>
  <c r="I192" i="16"/>
  <c r="I169" i="16"/>
  <c r="D239" i="16"/>
  <c r="I85" i="16"/>
  <c r="I77" i="16"/>
  <c r="I264" i="16"/>
  <c r="I196" i="16"/>
  <c r="I191" i="16"/>
  <c r="I175" i="16"/>
  <c r="I127" i="16"/>
  <c r="I111" i="16"/>
  <c r="B62" i="16"/>
  <c r="I216" i="16"/>
  <c r="I220" i="16" s="1"/>
  <c r="I154" i="16"/>
  <c r="I54" i="16"/>
  <c r="I162" i="16"/>
  <c r="H55" i="16"/>
  <c r="H62" i="16" s="1"/>
  <c r="I226" i="16"/>
  <c r="I201" i="16"/>
  <c r="I195" i="16"/>
  <c r="I172" i="16"/>
  <c r="I165" i="16"/>
  <c r="I120" i="16"/>
  <c r="I115" i="16"/>
  <c r="I84" i="16"/>
  <c r="I80" i="16"/>
  <c r="G136" i="16"/>
  <c r="I46" i="16"/>
  <c r="C239" i="16"/>
  <c r="G220" i="16"/>
  <c r="I231" i="16"/>
  <c r="I208" i="16"/>
  <c r="I244" i="16"/>
  <c r="I245" i="16" s="1"/>
  <c r="I177" i="16"/>
  <c r="I151" i="16"/>
  <c r="I233" i="16"/>
  <c r="I238" i="16" s="1"/>
  <c r="I207" i="16"/>
  <c r="I185" i="16"/>
  <c r="I153" i="16"/>
  <c r="H280" i="16"/>
  <c r="I119" i="16"/>
  <c r="I109" i="16"/>
  <c r="I97" i="16"/>
  <c r="I79" i="16"/>
  <c r="I272" i="16"/>
  <c r="I275" i="16" s="1"/>
  <c r="B40" i="16"/>
  <c r="B239" i="16"/>
  <c r="G18" i="16"/>
  <c r="I38" i="16"/>
  <c r="H18" i="16"/>
  <c r="G39" i="16"/>
  <c r="H166" i="16"/>
  <c r="I269" i="16"/>
  <c r="I270" i="16" s="1"/>
  <c r="I222" i="16"/>
  <c r="I223" i="16" s="1"/>
  <c r="H238" i="16"/>
  <c r="I50" i="16"/>
  <c r="I30" i="16"/>
  <c r="G211" i="16"/>
  <c r="H39" i="16"/>
  <c r="H136" i="16"/>
  <c r="I265" i="16"/>
  <c r="G327" i="16"/>
  <c r="G238" i="16"/>
  <c r="I27" i="16"/>
  <c r="I257" i="16"/>
  <c r="I234" i="16"/>
  <c r="I35" i="16"/>
  <c r="B266" i="16"/>
  <c r="I25" i="16"/>
  <c r="H261" i="16"/>
  <c r="H204" i="16"/>
  <c r="H220" i="16"/>
  <c r="I71" i="16"/>
  <c r="H25" i="16"/>
  <c r="H275" i="16"/>
  <c r="E64" i="16"/>
  <c r="G55" i="16"/>
  <c r="G62" i="16" s="1"/>
  <c r="G250" i="16"/>
  <c r="G266" i="16" s="1"/>
  <c r="D64" i="16"/>
  <c r="D282" i="16" s="1"/>
  <c r="D329" i="16" s="1"/>
  <c r="I34" i="16"/>
  <c r="H211" i="16"/>
  <c r="I12" i="16"/>
  <c r="I14" i="16"/>
  <c r="I48" i="16"/>
  <c r="H46" i="16"/>
  <c r="I252" i="16"/>
  <c r="I253" i="16" s="1"/>
  <c r="H327" i="16"/>
  <c r="I278" i="16"/>
  <c r="H265" i="16"/>
  <c r="I325" i="16"/>
  <c r="I321" i="16"/>
  <c r="I310" i="16"/>
  <c r="G280" i="16"/>
  <c r="F64" i="16"/>
  <c r="F282" i="16" s="1"/>
  <c r="F329" i="16" s="1"/>
  <c r="I57" i="16"/>
  <c r="I58" i="16" s="1"/>
  <c r="C64" i="16"/>
  <c r="I261" i="16"/>
  <c r="G40" i="16"/>
  <c r="H239" i="16" l="1"/>
  <c r="H266" i="16"/>
  <c r="I136" i="16"/>
  <c r="I239" i="16" s="1"/>
  <c r="I280" i="16"/>
  <c r="I55" i="16"/>
  <c r="E282" i="16"/>
  <c r="E329" i="16" s="1"/>
  <c r="H40" i="16"/>
  <c r="I204" i="16"/>
  <c r="I62" i="16"/>
  <c r="I211" i="16"/>
  <c r="C282" i="16"/>
  <c r="C329" i="16" s="1"/>
  <c r="B64" i="16"/>
  <c r="B282" i="16" s="1"/>
  <c r="B329" i="16" s="1"/>
  <c r="I18" i="16"/>
  <c r="G239" i="16"/>
  <c r="I39" i="16"/>
  <c r="I327" i="16"/>
  <c r="I266" i="16"/>
  <c r="H64" i="16"/>
  <c r="H282" i="16" s="1"/>
  <c r="H329" i="16" s="1"/>
  <c r="G64" i="16"/>
  <c r="G282" i="16" s="1"/>
  <c r="G329" i="16" s="1"/>
  <c r="I40" i="16" l="1"/>
  <c r="I64" i="16" s="1"/>
  <c r="I282" i="16" s="1"/>
  <c r="I329" i="16" s="1"/>
  <c r="C34" i="13" l="1"/>
  <c r="C30" i="13"/>
  <c r="C26" i="13"/>
  <c r="D22" i="13"/>
  <c r="C16" i="13"/>
  <c r="B4" i="13"/>
  <c r="A3" i="13"/>
  <c r="F7" i="13"/>
  <c r="G7" i="13"/>
  <c r="D7" i="13" s="1"/>
  <c r="H11" i="13"/>
  <c r="J11" i="13" s="1"/>
  <c r="F8" i="13"/>
  <c r="G8" i="13"/>
  <c r="D8" i="13" s="1"/>
  <c r="C8" i="13"/>
  <c r="F9" i="13"/>
  <c r="G9" i="13"/>
  <c r="D9" i="13" s="1"/>
  <c r="F10" i="13"/>
  <c r="C10" i="13" s="1"/>
  <c r="G10" i="13"/>
  <c r="F13" i="13"/>
  <c r="G13" i="13"/>
  <c r="D13" i="13" s="1"/>
  <c r="F14" i="13"/>
  <c r="G14" i="13"/>
  <c r="D14" i="13"/>
  <c r="F15" i="13"/>
  <c r="C15" i="13" s="1"/>
  <c r="G15" i="13"/>
  <c r="D15" i="13" s="1"/>
  <c r="F16" i="13"/>
  <c r="G16" i="13"/>
  <c r="F17" i="13"/>
  <c r="C17" i="13" s="1"/>
  <c r="G17" i="13"/>
  <c r="F18" i="13"/>
  <c r="G18" i="13"/>
  <c r="D18" i="13"/>
  <c r="F19" i="13"/>
  <c r="G19" i="13"/>
  <c r="D19" i="13" s="1"/>
  <c r="C19" i="13"/>
  <c r="F22" i="13"/>
  <c r="C22" i="13" s="1"/>
  <c r="G22" i="13"/>
  <c r="F23" i="13"/>
  <c r="G23" i="13"/>
  <c r="D23" i="13" s="1"/>
  <c r="F24" i="13"/>
  <c r="C24" i="13" s="1"/>
  <c r="G24" i="13"/>
  <c r="D24" i="13" s="1"/>
  <c r="D25" i="13"/>
  <c r="F25" i="13"/>
  <c r="G25" i="13"/>
  <c r="C25" i="13"/>
  <c r="D26" i="13"/>
  <c r="F26" i="13"/>
  <c r="G26" i="13"/>
  <c r="F27" i="13"/>
  <c r="G27" i="13"/>
  <c r="D27" i="13" s="1"/>
  <c r="F28" i="13"/>
  <c r="C28" i="13" s="1"/>
  <c r="G28" i="13"/>
  <c r="D28" i="13" s="1"/>
  <c r="D29" i="13"/>
  <c r="F29" i="13"/>
  <c r="G29" i="13"/>
  <c r="C29" i="13"/>
  <c r="D30" i="13"/>
  <c r="F30" i="13"/>
  <c r="G30" i="13"/>
  <c r="F31" i="13"/>
  <c r="G31" i="13"/>
  <c r="D31" i="13" s="1"/>
  <c r="F32" i="13"/>
  <c r="C32" i="13" s="1"/>
  <c r="G32" i="13"/>
  <c r="D32" i="13" s="1"/>
  <c r="D33" i="13"/>
  <c r="F33" i="13"/>
  <c r="G33" i="13"/>
  <c r="C33" i="13"/>
  <c r="D34" i="13"/>
  <c r="F34" i="13"/>
  <c r="G34" i="13"/>
  <c r="F37" i="13"/>
  <c r="C37" i="13" s="1"/>
  <c r="G37" i="13"/>
  <c r="F38" i="13"/>
  <c r="G38" i="13"/>
  <c r="D38" i="13" s="1"/>
  <c r="C38" i="13"/>
  <c r="F41" i="13"/>
  <c r="G41" i="13"/>
  <c r="D41" i="13" s="1"/>
  <c r="F42" i="13"/>
  <c r="C42" i="13" s="1"/>
  <c r="G42" i="13"/>
  <c r="D42" i="13" s="1"/>
  <c r="F43" i="13"/>
  <c r="C43" i="13" s="1"/>
  <c r="G43" i="13"/>
  <c r="D43" i="13" s="1"/>
  <c r="F46" i="13"/>
  <c r="G46" i="13"/>
  <c r="D46" i="13" s="1"/>
  <c r="D47" i="13" s="1"/>
  <c r="F50" i="13"/>
  <c r="G50" i="13"/>
  <c r="C51" i="13"/>
  <c r="D51" i="13"/>
  <c r="J50" i="13" s="1"/>
  <c r="H51" i="13"/>
  <c r="C54" i="13"/>
  <c r="F54" i="13"/>
  <c r="G54" i="13"/>
  <c r="F55" i="13"/>
  <c r="G55" i="13"/>
  <c r="C55" i="13"/>
  <c r="H61" i="13"/>
  <c r="H62" i="13"/>
  <c r="H63" i="13"/>
  <c r="H64" i="13"/>
  <c r="H65" i="13"/>
  <c r="D55" i="13" l="1"/>
  <c r="C56" i="13"/>
  <c r="D37" i="13"/>
  <c r="D39" i="13" s="1"/>
  <c r="H39" i="13"/>
  <c r="J39" i="13" s="1"/>
  <c r="H20" i="13"/>
  <c r="J20" i="13" s="1"/>
  <c r="D17" i="13"/>
  <c r="D16" i="13"/>
  <c r="D10" i="13"/>
  <c r="D11" i="13" s="1"/>
  <c r="C39" i="13"/>
  <c r="D35" i="13"/>
  <c r="D54" i="13"/>
  <c r="H56" i="13"/>
  <c r="H47" i="13"/>
  <c r="J47" i="13" s="1"/>
  <c r="C46" i="13"/>
  <c r="C47" i="13" s="1"/>
  <c r="D44" i="13"/>
  <c r="C41" i="13"/>
  <c r="C44" i="13" s="1"/>
  <c r="C31" i="13"/>
  <c r="C27" i="13"/>
  <c r="C23" i="13"/>
  <c r="C18" i="13"/>
  <c r="C14" i="13"/>
  <c r="C9" i="13"/>
  <c r="H35" i="13"/>
  <c r="C13" i="13"/>
  <c r="H44" i="13"/>
  <c r="J44" i="13" s="1"/>
  <c r="C7" i="13"/>
  <c r="C11" i="13" s="1"/>
  <c r="D20" i="13" l="1"/>
  <c r="J38" i="13"/>
  <c r="C35" i="13"/>
  <c r="J34" i="13" s="1"/>
  <c r="C20" i="13"/>
  <c r="D56" i="13"/>
  <c r="J55" i="13" s="1"/>
  <c r="J46" i="13"/>
  <c r="J43" i="13"/>
  <c r="J10" i="13"/>
  <c r="J35" i="13"/>
  <c r="H58" i="13"/>
  <c r="J19" i="13" l="1"/>
  <c r="C58" i="13"/>
  <c r="D58" i="13"/>
  <c r="F43" i="11" l="1"/>
  <c r="F37" i="11"/>
  <c r="F36" i="11"/>
  <c r="F33" i="11"/>
  <c r="F32" i="11"/>
  <c r="F29" i="11"/>
  <c r="F28" i="11"/>
  <c r="F25" i="11"/>
  <c r="F24" i="11"/>
  <c r="F23" i="11"/>
  <c r="F20" i="11"/>
  <c r="F18" i="11"/>
  <c r="D21" i="11"/>
  <c r="F10" i="11"/>
  <c r="D12" i="11"/>
  <c r="C12" i="11"/>
  <c r="F11" i="11"/>
  <c r="F8" i="11"/>
  <c r="F9" i="11"/>
  <c r="E12" i="11"/>
  <c r="E40" i="11" s="1"/>
  <c r="C21" i="11"/>
  <c r="C38" i="11" s="1"/>
  <c r="E21" i="11"/>
  <c r="F26" i="11"/>
  <c r="F27" i="11"/>
  <c r="F30" i="11"/>
  <c r="F31" i="11"/>
  <c r="F34" i="11"/>
  <c r="F35" i="11"/>
  <c r="E38" i="11"/>
  <c r="F44" i="11"/>
  <c r="B46" i="11"/>
  <c r="C46" i="11"/>
  <c r="D46" i="11"/>
  <c r="D38" i="10"/>
  <c r="D34" i="10"/>
  <c r="D31" i="10"/>
  <c r="D27" i="10"/>
  <c r="D26" i="10"/>
  <c r="C22" i="10"/>
  <c r="D21" i="10"/>
  <c r="D19" i="10"/>
  <c r="D18" i="10"/>
  <c r="D12" i="10"/>
  <c r="C13" i="10"/>
  <c r="D10" i="10"/>
  <c r="D9" i="10"/>
  <c r="D11" i="10"/>
  <c r="D20" i="10"/>
  <c r="D25" i="10"/>
  <c r="D29" i="10"/>
  <c r="D30" i="10"/>
  <c r="D33" i="10"/>
  <c r="D35" i="10"/>
  <c r="D37" i="10"/>
  <c r="F46" i="11" l="1"/>
  <c r="E46" i="11"/>
  <c r="E48" i="11" s="1"/>
  <c r="D38" i="11"/>
  <c r="D40" i="11" s="1"/>
  <c r="D48" i="11" s="1"/>
  <c r="C40" i="11"/>
  <c r="C48" i="11" s="1"/>
  <c r="F17" i="11"/>
  <c r="F19" i="11"/>
  <c r="B21" i="11"/>
  <c r="B38" i="11" s="1"/>
  <c r="F12" i="11"/>
  <c r="B12" i="11"/>
  <c r="C39" i="10"/>
  <c r="C41" i="10" s="1"/>
  <c r="D24" i="10"/>
  <c r="D28" i="10"/>
  <c r="D32" i="10"/>
  <c r="D36" i="10"/>
  <c r="D22" i="10"/>
  <c r="B22" i="10"/>
  <c r="B39" i="10" s="1"/>
  <c r="D13" i="10"/>
  <c r="B13" i="10"/>
  <c r="F21" i="11" l="1"/>
  <c r="F38" i="11" s="1"/>
  <c r="F40" i="11" s="1"/>
  <c r="F48" i="11" s="1"/>
  <c r="B40" i="11"/>
  <c r="B48" i="11" s="1"/>
  <c r="D39" i="10"/>
  <c r="D41" i="10" s="1"/>
  <c r="B41" i="10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<sst xmlns="http://schemas.openxmlformats.org/spreadsheetml/2006/main" count="500" uniqueCount="421">
  <si>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</si>
  <si>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</si>
  <si>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</si>
  <si>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</si>
  <si>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</si>
  <si>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</si>
  <si>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</si>
  <si>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</si>
  <si>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</si>
  <si>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</si>
  <si>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</si>
  <si>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</si>
  <si>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</si>
  <si>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</si>
  <si>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</si>
  <si>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</si>
  <si>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</si>
  <si>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</si>
  <si>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</si>
  <si>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</si>
  <si>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</si>
  <si>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</si>
  <si>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</si>
  <si>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</si>
  <si>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</si>
  <si>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</si>
  <si>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</si>
  <si>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</si>
  <si>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</si>
  <si>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</si>
  <si>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</si>
  <si>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</si>
  <si>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</si>
  <si>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</si>
  <si>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</si>
  <si>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</si>
  <si>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</si>
  <si>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</si>
  <si>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</si>
  <si>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</si>
  <si>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</si>
  <si>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</si>
  <si>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</si>
  <si>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</si>
  <si>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</si>
  <si>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</si>
  <si>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</si>
  <si>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</si>
  <si>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</si>
  <si>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</si>
  <si>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</si>
  <si>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</si>
  <si>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</si>
  <si>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</si>
  <si>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</si>
  <si>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</si>
  <si>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</si>
  <si>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</si>
  <si>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</si>
  <si>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</si>
  <si>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</si>
  <si>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</si>
  <si>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</si>
  <si>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</si>
  <si>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</si>
  <si>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</si>
  <si>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</si>
  <si>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</si>
  <si>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</si>
  <si>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</si>
  <si>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</si>
  <si>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</si>
  <si>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</si>
  <si>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</si>
  <si>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</si>
  <si>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</si>
  <si>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</si>
  <si>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</si>
  <si>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</si>
  <si>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</si>
  <si>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</si>
  <si>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</si>
  <si>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</si>
  <si>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</si>
  <si>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</si>
  <si>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</si>
  <si>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</si>
  <si>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</si>
  <si>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</si>
  <si>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</si>
  <si>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</si>
  <si>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</si>
  <si>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</si>
  <si>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</si>
  <si>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</si>
  <si>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</si>
  <si>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</si>
  <si>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</si>
  <si>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</si>
  <si>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</si>
  <si>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</si>
  <si>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</si>
  <si>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</si>
  <si>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</si>
  <si>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</si>
  <si>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</si>
  <si>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</si>
  <si>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</si>
  <si>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</si>
  <si>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</si>
  <si>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</si>
  <si>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</si>
  <si>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</si>
  <si>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</si>
  <si>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</si>
  <si>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</si>
  <si>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</si>
  <si>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</si>
  <si>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</si>
  <si>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</si>
  <si>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</si>
  <si>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</si>
  <si>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</si>
  <si>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</si>
  <si>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</si>
  <si>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</si>
  <si>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</si>
  <si>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</si>
  <si>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</si>
  <si>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</si>
  <si>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</si>
  <si>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</si>
  <si>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</si>
  <si>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</si>
  <si>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</si>
  <si>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</si>
  <si>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</si>
  <si>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</si>
  <si>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</si>
  <si>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</si>
  <si>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</si>
  <si>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</si>
  <si>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</si>
  <si>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</si>
  <si>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</si>
  <si>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</si>
  <si>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</si>
  <si>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</si>
  <si>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</si>
  <si>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</si>
  <si>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</si>
  <si>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</si>
  <si>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</si>
  <si>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</si>
  <si>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</si>
  <si>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</si>
  <si>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</si>
  <si>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</si>
  <si>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</si>
  <si>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</si>
  <si>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</si>
  <si>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</si>
  <si>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</si>
  <si>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</si>
  <si>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</si>
  <si>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</si>
  <si>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</si>
  <si>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</si>
  <si>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</si>
  <si>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</si>
  <si>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</si>
  <si>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</si>
  <si>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</si>
  <si>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</si>
  <si>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</si>
  <si>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</si>
  <si>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</si>
  <si>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</si>
  <si>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</si>
  <si>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</si>
  <si>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</si>
  <si>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</si>
  <si>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</si>
  <si>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</si>
  <si>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</si>
  <si>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</si>
  <si>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</si>
  <si>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</si>
  <si>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</si>
  <si>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</si>
  <si>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</si>
  <si>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</si>
  <si>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</si>
  <si>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</si>
  <si>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</si>
  <si>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</si>
  <si>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</si>
  <si>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</si>
  <si>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</si>
  <si>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</si>
  <si>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</si>
  <si>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</si>
  <si>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</si>
  <si>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</si>
  <si>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</si>
  <si>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</si>
  <si>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</si>
  <si>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</si>
  <si>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</si>
  <si>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</si>
  <si>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</si>
  <si>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</si>
  <si>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</si>
  <si>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</si>
  <si>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</si>
  <si>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</si>
  <si>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</si>
  <si>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</si>
  <si>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</si>
  <si>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</si>
  <si>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</si>
  <si>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</si>
  <si>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</si>
  <si>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</si>
  <si>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</si>
  <si>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</si>
  <si>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</si>
  <si>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</si>
  <si>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</si>
  <si>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</si>
  <si>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</si>
  <si>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</si>
  <si>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</si>
  <si>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</si>
  <si>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</si>
  <si>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</si>
  <si>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</si>
  <si>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</si>
  <si>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</si>
  <si>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</si>
  <si>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</si>
  <si>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</si>
  <si>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</si>
  <si>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</si>
  <si>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</si>
  <si>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</si>
  <si>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</si>
  <si>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</si>
  <si>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</si>
  <si>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</si>
  <si>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</si>
  <si>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</si>
  <si>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</si>
  <si>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</si>
  <si>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</si>
  <si>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</si>
  <si>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</si>
  <si>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</si>
  <si>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</si>
  <si>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</si>
  <si>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</si>
  <si>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</si>
  <si>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</si>
  <si>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</si>
  <si>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</si>
  <si>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</si>
  <si>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</si>
  <si>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</si>
  <si>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</si>
  <si>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</si>
  <si>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</si>
  <si>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</si>
  <si>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</si>
  <si>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</si>
  <si>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</si>
  <si>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</si>
  <si>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</si>
  <si>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</si>
  <si>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</si>
  <si>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</si>
  <si>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</si>
  <si>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</si>
  <si>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</si>
  <si>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</si>
  <si>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</si>
  <si>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</si>
  <si>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</si>
  <si>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</si>
  <si>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</si>
  <si>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</si>
  <si>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</si>
  <si>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</si>
  <si>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</si>
  <si>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</si>
  <si>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</si>
  <si>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</si>
  <si>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</si>
  <si>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</si>
  <si>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</si>
  <si>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</si>
  <si>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</si>
  <si>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</si>
  <si>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</si>
  <si>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</si>
  <si>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</si>
  <si>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</si>
  <si>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</si>
  <si>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</si>
  <si>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</si>
  <si>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</si>
  <si>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</si>
  <si>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</si>
  <si>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</si>
  <si>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</si>
  <si>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</si>
  <si>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</si>
  <si>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</si>
  <si>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</si>
  <si>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</si>
  <si>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</si>
  <si>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</si>
  <si>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</si>
  <si>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</si>
  <si>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</si>
  <si>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</si>
  <si>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</si>
  <si>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</si>
  <si>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</si>
  <si>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</si>
  <si>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</si>
  <si>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</si>
  <si>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</si>
  <si>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</si>
  <si>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</si>
  <si>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</si>
  <si>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</si>
  <si>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</si>
  <si>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</si>
  <si>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</si>
  <si>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</si>
  <si>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</si>
  <si>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</si>
  <si>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</si>
  <si>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</si>
  <si>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</si>
  <si>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</si>
  <si>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</si>
  <si>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</si>
  <si>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</si>
  <si>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</si>
  <si>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</si>
  <si>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</si>
  <si>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</si>
  <si>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</si>
  <si>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</si>
  <si>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(Based on allocation factors developed using 12 ME 12/31/2016 information)</t>
  </si>
  <si>
    <t>FOR THE MONTH ENDED JULY 31, 2017</t>
  </si>
  <si>
    <t>PERIODIC ALLOCATED RESULTS OF OPERATIONS</t>
  </si>
  <si>
    <t>PUGET SOUND ENERGY</t>
  </si>
  <si>
    <t>Energy N/A</t>
  </si>
  <si>
    <t>ACTUAL RESULTS OF OPERATIONS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</si>
  <si>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</si>
  <si>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</si>
  <si>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</si>
  <si>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</si>
  <si>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</si>
  <si>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</si>
  <si>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INCOME STATEMENT DETAIL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</si>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</sst>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&quot;$&quot;#,##0;\-&quot;$&quot;#,##0"/>
    <numFmt numFmtId="176" formatCode="0.00_)"/>
    <numFmt numFmtId="177" formatCode="mmmm\ d\,\ yyyy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_@"/>
    <numFmt numFmtId="184" formatCode="_(&quot;$&quot;* #,##0_);_(&quot;$&quot;* \(#,##0\);_(&quot;$&quot;* &quot;-&quot;??_);_(@_)"/>
    <numFmt numFmtId="185" formatCode="00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2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167" fontId="23" fillId="0" borderId="0">
      <alignment horizontal="left" wrapText="1"/>
    </xf>
    <xf numFmtId="168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7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167" fontId="23" fillId="0" borderId="0">
      <alignment horizontal="left" wrapText="1"/>
    </xf>
    <xf numFmtId="0" fontId="24" fillId="0" borderId="0"/>
    <xf numFmtId="169" fontId="25" fillId="0" borderId="0">
      <alignment horizontal="left"/>
    </xf>
    <xf numFmtId="170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30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46" borderId="0" applyNumberFormat="0" applyBorder="0" applyAlignment="0" applyProtection="0"/>
    <xf numFmtId="0" fontId="17" fillId="20" borderId="0" applyNumberFormat="0" applyBorder="0" applyAlignment="0" applyProtection="0"/>
    <xf numFmtId="0" fontId="30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30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4" borderId="0" applyNumberFormat="0" applyBorder="0" applyAlignment="0" applyProtection="0"/>
    <xf numFmtId="0" fontId="17" fillId="28" borderId="0" applyNumberFormat="0" applyBorder="0" applyAlignment="0" applyProtection="0"/>
    <xf numFmtId="0" fontId="30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43" borderId="0" applyNumberFormat="0" applyBorder="0" applyAlignment="0" applyProtection="0"/>
    <xf numFmtId="0" fontId="17" fillId="32" borderId="0" applyNumberFormat="0" applyBorder="0" applyAlignment="0" applyProtection="0"/>
    <xf numFmtId="0" fontId="30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30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30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30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6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8" borderId="0" applyNumberFormat="0" applyBorder="0" applyAlignment="0" applyProtection="0"/>
    <xf numFmtId="0" fontId="27" fillId="59" borderId="0" applyNumberFormat="0" applyBorder="0" applyAlignment="0" applyProtection="0"/>
    <xf numFmtId="0" fontId="30" fillId="6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7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1" fillId="59" borderId="0" applyNumberFormat="0" applyBorder="0" applyAlignment="0" applyProtection="0"/>
    <xf numFmtId="0" fontId="7" fillId="3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1" fontId="33" fillId="0" borderId="0" applyFill="0" applyBorder="0" applyAlignment="0"/>
    <xf numFmtId="0" fontId="34" fillId="72" borderId="25" applyNumberFormat="0" applyAlignment="0" applyProtection="0"/>
    <xf numFmtId="0" fontId="11" fillId="6" borderId="4" applyNumberFormat="0" applyAlignment="0" applyProtection="0"/>
    <xf numFmtId="0" fontId="35" fillId="47" borderId="2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0" borderId="26" applyNumberFormat="0" applyAlignment="0" applyProtection="0"/>
    <xf numFmtId="0" fontId="13" fillId="7" borderId="7" applyNumberFormat="0" applyAlignment="0" applyProtection="0"/>
    <xf numFmtId="0" fontId="36" fillId="73" borderId="2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/>
    <xf numFmtId="172" fontId="43" fillId="0" borderId="0">
      <protection locked="0"/>
    </xf>
    <xf numFmtId="0" fontId="42" fillId="0" borderId="0"/>
    <xf numFmtId="0" fontId="44" fillId="0" borderId="0" applyNumberFormat="0" applyAlignment="0">
      <alignment horizontal="left"/>
    </xf>
    <xf numFmtId="0" fontId="45" fillId="0" borderId="0" applyNumberFormat="0" applyAlignment="0"/>
    <xf numFmtId="0" fontId="41" fillId="0" borderId="0"/>
    <xf numFmtId="0" fontId="42" fillId="0" borderId="0"/>
    <xf numFmtId="0" fontId="41" fillId="0" borderId="0"/>
    <xf numFmtId="0" fontId="42" fillId="0" borderId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6" fillId="75" borderId="0" applyNumberFormat="0" applyBorder="0" applyAlignment="0" applyProtection="0"/>
    <xf numFmtId="0" fontId="46" fillId="76" borderId="0" applyNumberFormat="0" applyBorder="0" applyAlignment="0" applyProtection="0"/>
    <xf numFmtId="0" fontId="46" fillId="77" borderId="0" applyNumberFormat="0" applyBorder="0" applyAlignment="0" applyProtection="0"/>
    <xf numFmtId="166" fontId="23" fillId="0" borderId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41" fillId="0" borderId="0"/>
    <xf numFmtId="0" fontId="49" fillId="78" borderId="0" applyNumberFormat="0" applyBorder="0" applyAlignment="0" applyProtection="0"/>
    <xf numFmtId="0" fontId="6" fillId="2" borderId="0" applyNumberFormat="0" applyBorder="0" applyAlignment="0" applyProtection="0"/>
    <xf numFmtId="0" fontId="49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2" fillId="74" borderId="0" applyNumberFormat="0" applyBorder="0" applyAlignment="0" applyProtection="0"/>
    <xf numFmtId="38" fontId="22" fillId="74" borderId="0" applyNumberFormat="0" applyBorder="0" applyAlignment="0" applyProtection="0"/>
    <xf numFmtId="174" fontId="20" fillId="0" borderId="0" applyNumberFormat="0" applyFill="0" applyBorder="0" applyProtection="0">
      <alignment horizontal="right"/>
    </xf>
    <xf numFmtId="0" fontId="50" fillId="0" borderId="27" applyNumberFormat="0" applyAlignment="0" applyProtection="0">
      <alignment horizontal="left"/>
    </xf>
    <xf numFmtId="0" fontId="50" fillId="0" borderId="23">
      <alignment horizontal="left"/>
    </xf>
    <xf numFmtId="14" fontId="21" fillId="79" borderId="28">
      <alignment horizontal="center" vertical="center" wrapText="1"/>
    </xf>
    <xf numFmtId="0" fontId="51" fillId="0" borderId="29" applyNumberFormat="0" applyFill="0" applyAlignment="0" applyProtection="0"/>
    <xf numFmtId="0" fontId="3" fillId="0" borderId="1" applyNumberFormat="0" applyFill="0" applyAlignment="0" applyProtection="0"/>
    <xf numFmtId="0" fontId="52" fillId="0" borderId="3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3" fillId="0" borderId="31" applyNumberFormat="0" applyFill="0" applyAlignment="0" applyProtection="0"/>
    <xf numFmtId="0" fontId="4" fillId="0" borderId="2" applyNumberFormat="0" applyFill="0" applyAlignment="0" applyProtection="0"/>
    <xf numFmtId="0" fontId="54" fillId="0" borderId="3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32" applyNumberFormat="0" applyFill="0" applyAlignment="0" applyProtection="0"/>
    <xf numFmtId="0" fontId="5" fillId="0" borderId="3" applyNumberFormat="0" applyFill="0" applyAlignment="0" applyProtection="0"/>
    <xf numFmtId="0" fontId="56" fillId="0" borderId="3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7" fillId="0" borderId="0"/>
    <xf numFmtId="40" fontId="57" fillId="0" borderId="0"/>
    <xf numFmtId="10" fontId="22" fillId="80" borderId="14" applyNumberFormat="0" applyBorder="0" applyAlignment="0" applyProtection="0"/>
    <xf numFmtId="10" fontId="22" fillId="80" borderId="14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8" fillId="43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9" fillId="69" borderId="2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60" fillId="81" borderId="34">
      <alignment horizontal="left"/>
      <protection locked="0"/>
    </xf>
    <xf numFmtId="10" fontId="60" fillId="81" borderId="34">
      <alignment horizontal="right"/>
      <protection locked="0"/>
    </xf>
    <xf numFmtId="0" fontId="22" fillId="74" borderId="0"/>
    <xf numFmtId="3" fontId="61" fillId="0" borderId="0" applyFill="0" applyBorder="0" applyAlignment="0" applyProtection="0"/>
    <xf numFmtId="0" fontId="62" fillId="0" borderId="35" applyNumberFormat="0" applyFill="0" applyAlignment="0" applyProtection="0"/>
    <xf numFmtId="0" fontId="12" fillId="0" borderId="6" applyNumberFormat="0" applyFill="0" applyAlignment="0" applyProtection="0"/>
    <xf numFmtId="0" fontId="63" fillId="0" borderId="3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37" applyNumberFormat="0" applyFont="0" applyAlignment="0">
      <alignment horizontal="center"/>
    </xf>
    <xf numFmtId="44" fontId="21" fillId="0" borderId="37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44" fontId="21" fillId="0" borderId="38" applyNumberFormat="0" applyFont="0" applyAlignment="0">
      <alignment horizontal="center"/>
    </xf>
    <xf numFmtId="0" fontId="64" fillId="69" borderId="0" applyNumberFormat="0" applyBorder="0" applyAlignment="0" applyProtection="0"/>
    <xf numFmtId="0" fontId="8" fillId="4" borderId="0" applyNumberFormat="0" applyBorder="0" applyAlignment="0" applyProtection="0"/>
    <xf numFmtId="0" fontId="64" fillId="8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65" fillId="0" borderId="0"/>
    <xf numFmtId="175" fontId="23" fillId="0" borderId="0"/>
    <xf numFmtId="176" fontId="66" fillId="0" borderId="0"/>
    <xf numFmtId="175" fontId="23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166" fontId="37" fillId="0" borderId="0">
      <alignment horizontal="left" wrapText="1"/>
    </xf>
    <xf numFmtId="166" fontId="37" fillId="0" borderId="0">
      <alignment horizontal="left" wrapText="1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7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6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38" borderId="3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7" fillId="72" borderId="40" applyNumberFormat="0" applyAlignment="0" applyProtection="0"/>
    <xf numFmtId="0" fontId="10" fillId="6" borderId="5" applyNumberFormat="0" applyAlignment="0" applyProtection="0"/>
    <xf numFmtId="0" fontId="67" fillId="47" borderId="4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1" fillId="0" borderId="0"/>
    <xf numFmtId="0" fontId="41" fillId="0" borderId="0"/>
    <xf numFmtId="0" fontId="42" fillId="0" borderId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83" borderId="34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68" fillId="0" borderId="28">
      <alignment horizontal="center"/>
    </xf>
    <xf numFmtId="3" fontId="38" fillId="0" borderId="0" applyFont="0" applyFill="0" applyBorder="0" applyAlignment="0" applyProtection="0"/>
    <xf numFmtId="0" fontId="38" fillId="84" borderId="0" applyNumberFormat="0" applyFont="0" applyBorder="0" applyAlignment="0" applyProtection="0"/>
    <xf numFmtId="0" fontId="42" fillId="0" borderId="0"/>
    <xf numFmtId="3" fontId="69" fillId="0" borderId="0" applyFill="0" applyBorder="0" applyAlignment="0" applyProtection="0"/>
    <xf numFmtId="0" fontId="70" fillId="0" borderId="0"/>
    <xf numFmtId="42" fontId="23" fillId="80" borderId="0"/>
    <xf numFmtId="42" fontId="23" fillId="80" borderId="24">
      <alignment vertical="center"/>
    </xf>
    <xf numFmtId="0" fontId="21" fillId="80" borderId="12" applyNumberFormat="0">
      <alignment horizontal="center" vertical="center" wrapText="1"/>
    </xf>
    <xf numFmtId="10" fontId="23" fillId="80" borderId="0"/>
    <xf numFmtId="179" fontId="23" fillId="80" borderId="0"/>
    <xf numFmtId="180" fontId="57" fillId="0" borderId="0" applyBorder="0" applyAlignment="0"/>
    <xf numFmtId="42" fontId="23" fillId="80" borderId="10">
      <alignment horizontal="left"/>
    </xf>
    <xf numFmtId="179" fontId="71" fillId="80" borderId="10">
      <alignment horizontal="left"/>
    </xf>
    <xf numFmtId="14" fontId="37" fillId="0" borderId="0" applyNumberFormat="0" applyFill="0" applyBorder="0" applyAlignment="0" applyProtection="0">
      <alignment horizontal="left"/>
    </xf>
    <xf numFmtId="181" fontId="23" fillId="0" borderId="0" applyFont="0" applyFill="0" applyAlignment="0">
      <alignment horizontal="right"/>
    </xf>
    <xf numFmtId="4" fontId="28" fillId="81" borderId="40" applyNumberFormat="0" applyProtection="0">
      <alignment vertical="center"/>
    </xf>
    <xf numFmtId="4" fontId="72" fillId="82" borderId="41" applyNumberFormat="0" applyProtection="0">
      <alignment vertical="center"/>
    </xf>
    <xf numFmtId="4" fontId="28" fillId="81" borderId="40" applyNumberFormat="0" applyProtection="0">
      <alignment vertical="center"/>
    </xf>
    <xf numFmtId="4" fontId="73" fillId="81" borderId="40" applyNumberFormat="0" applyProtection="0">
      <alignment vertical="center"/>
    </xf>
    <xf numFmtId="4" fontId="74" fillId="81" borderId="41" applyNumberFormat="0" applyProtection="0">
      <alignment vertical="center"/>
    </xf>
    <xf numFmtId="4" fontId="73" fillId="81" borderId="40" applyNumberFormat="0" applyProtection="0">
      <alignment vertical="center"/>
    </xf>
    <xf numFmtId="4" fontId="28" fillId="81" borderId="40" applyNumberFormat="0" applyProtection="0">
      <alignment horizontal="left" vertical="center" indent="1"/>
    </xf>
    <xf numFmtId="4" fontId="72" fillId="81" borderId="41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4" fontId="28" fillId="81" borderId="40" applyNumberFormat="0" applyProtection="0">
      <alignment horizontal="left" vertical="center" indent="1"/>
    </xf>
    <xf numFmtId="0" fontId="72" fillId="81" borderId="41" applyNumberFormat="0" applyProtection="0">
      <alignment horizontal="left" vertical="top" indent="1"/>
    </xf>
    <xf numFmtId="4" fontId="28" fillId="81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6" borderId="0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88" borderId="40" applyNumberFormat="0" applyProtection="0">
      <alignment horizontal="right" vertical="center"/>
    </xf>
    <xf numFmtId="4" fontId="28" fillId="35" borderId="41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36" borderId="41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61" borderId="41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48" borderId="41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52" borderId="41" applyNumberFormat="0" applyProtection="0">
      <alignment horizontal="right" vertical="center"/>
    </xf>
    <xf numFmtId="4" fontId="28" fillId="92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70" borderId="41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46" borderId="41" applyNumberFormat="0" applyProtection="0">
      <alignment horizontal="right" vertical="center"/>
    </xf>
    <xf numFmtId="4" fontId="28" fillId="94" borderId="40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6" borderId="41" applyNumberFormat="0" applyProtection="0">
      <alignment horizontal="right" vertical="center"/>
    </xf>
    <xf numFmtId="4" fontId="28" fillId="95" borderId="40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28" fillId="45" borderId="41" applyNumberFormat="0" applyProtection="0">
      <alignment horizontal="right" vertical="center"/>
    </xf>
    <xf numFmtId="4" fontId="28" fillId="97" borderId="40" applyNumberFormat="0" applyProtection="0">
      <alignment horizontal="right" vertical="center"/>
    </xf>
    <xf numFmtId="4" fontId="72" fillId="98" borderId="40" applyNumberFormat="0" applyProtection="0">
      <alignment horizontal="left" vertical="center" indent="1"/>
    </xf>
    <xf numFmtId="4" fontId="72" fillId="99" borderId="42" applyNumberFormat="0" applyProtection="0">
      <alignment horizontal="left" vertical="center" indent="1"/>
    </xf>
    <xf numFmtId="4" fontId="72" fillId="98" borderId="4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3" applyNumberFormat="0" applyProtection="0">
      <alignment horizontal="left" vertical="center" indent="1"/>
    </xf>
    <xf numFmtId="4" fontId="75" fillId="102" borderId="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1" borderId="0" applyNumberFormat="0" applyProtection="0">
      <alignment horizontal="left" vertical="center" indent="1"/>
    </xf>
    <xf numFmtId="4" fontId="28" fillId="100" borderId="4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4" fontId="28" fillId="87" borderId="0" applyNumberFormat="0" applyProtection="0">
      <alignment horizontal="left" vertical="center" indent="1"/>
    </xf>
    <xf numFmtId="4" fontId="28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2" borderId="41" applyNumberFormat="0" applyProtection="0">
      <alignment horizontal="left" vertical="top" indent="1"/>
    </xf>
    <xf numFmtId="0" fontId="23" fillId="103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104" borderId="40" applyNumberFormat="0" applyProtection="0">
      <alignment horizontal="left" vertical="center" indent="1"/>
    </xf>
    <xf numFmtId="0" fontId="23" fillId="87" borderId="41" applyNumberFormat="0" applyProtection="0">
      <alignment horizontal="left" vertical="top" indent="1"/>
    </xf>
    <xf numFmtId="0" fontId="23" fillId="10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74" borderId="40" applyNumberFormat="0" applyProtection="0">
      <alignment horizontal="left" vertical="center" indent="1"/>
    </xf>
    <xf numFmtId="0" fontId="23" fillId="105" borderId="41" applyNumberFormat="0" applyProtection="0">
      <alignment horizontal="left" vertical="top" indent="1"/>
    </xf>
    <xf numFmtId="0" fontId="23" fillId="74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3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23" fillId="40" borderId="14" applyNumberFormat="0">
      <protection locked="0"/>
    </xf>
    <xf numFmtId="4" fontId="28" fillId="106" borderId="40" applyNumberFormat="0" applyProtection="0">
      <alignment vertical="center"/>
    </xf>
    <xf numFmtId="4" fontId="28" fillId="106" borderId="41" applyNumberFormat="0" applyProtection="0">
      <alignment vertical="center"/>
    </xf>
    <xf numFmtId="4" fontId="28" fillId="106" borderId="40" applyNumberFormat="0" applyProtection="0">
      <alignment vertical="center"/>
    </xf>
    <xf numFmtId="4" fontId="73" fillId="106" borderId="40" applyNumberFormat="0" applyProtection="0">
      <alignment vertical="center"/>
    </xf>
    <xf numFmtId="4" fontId="73" fillId="106" borderId="41" applyNumberFormat="0" applyProtection="0">
      <alignment vertical="center"/>
    </xf>
    <xf numFmtId="4" fontId="73" fillId="106" borderId="40" applyNumberFormat="0" applyProtection="0">
      <alignment vertical="center"/>
    </xf>
    <xf numFmtId="4" fontId="28" fillId="106" borderId="40" applyNumberFormat="0" applyProtection="0">
      <alignment horizontal="left" vertical="center" indent="1"/>
    </xf>
    <xf numFmtId="4" fontId="28" fillId="106" borderId="41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4" fontId="28" fillId="106" borderId="40" applyNumberFormat="0" applyProtection="0">
      <alignment horizontal="left" vertical="center" indent="1"/>
    </xf>
    <xf numFmtId="0" fontId="28" fillId="106" borderId="41" applyNumberFormat="0" applyProtection="0">
      <alignment horizontal="left" vertical="top" indent="1"/>
    </xf>
    <xf numFmtId="4" fontId="28" fillId="106" borderId="40" applyNumberFormat="0" applyProtection="0">
      <alignment horizontal="left" vertical="center" indent="1"/>
    </xf>
    <xf numFmtId="4" fontId="28" fillId="100" borderId="40" applyNumberFormat="0" applyProtection="0">
      <alignment horizontal="right" vertical="center"/>
    </xf>
    <xf numFmtId="4" fontId="28" fillId="101" borderId="41" applyNumberFormat="0" applyProtection="0">
      <alignment horizontal="right" vertical="center"/>
    </xf>
    <xf numFmtId="4" fontId="28" fillId="100" borderId="40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4" fontId="73" fillId="101" borderId="41" applyNumberFormat="0" applyProtection="0">
      <alignment horizontal="right" vertical="center"/>
    </xf>
    <xf numFmtId="4" fontId="73" fillId="100" borderId="40" applyNumberFormat="0" applyProtection="0">
      <alignment horizontal="right" vertical="center"/>
    </xf>
    <xf numFmtId="0" fontId="23" fillId="85" borderId="40" applyNumberFormat="0" applyProtection="0">
      <alignment horizontal="left" vertical="center" indent="1"/>
    </xf>
    <xf numFmtId="4" fontId="28" fillId="34" borderId="41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3" fillId="85" borderId="40" applyNumberFormat="0" applyProtection="0">
      <alignment horizontal="left" vertical="center" indent="1"/>
    </xf>
    <xf numFmtId="0" fontId="28" fillId="87" borderId="41" applyNumberFormat="0" applyProtection="0">
      <alignment horizontal="left" vertical="top" indent="1"/>
    </xf>
    <xf numFmtId="0" fontId="23" fillId="85" borderId="40" applyNumberFormat="0" applyProtection="0">
      <alignment horizontal="left" vertical="center" indent="1"/>
    </xf>
    <xf numFmtId="0" fontId="76" fillId="0" borderId="0"/>
    <xf numFmtId="4" fontId="77" fillId="107" borderId="0" applyNumberFormat="0" applyProtection="0">
      <alignment horizontal="left" vertical="center" indent="1"/>
    </xf>
    <xf numFmtId="0" fontId="76" fillId="0" borderId="0"/>
    <xf numFmtId="4" fontId="78" fillId="100" borderId="40" applyNumberFormat="0" applyProtection="0">
      <alignment horizontal="right" vertical="center"/>
    </xf>
    <xf numFmtId="4" fontId="78" fillId="101" borderId="41" applyNumberFormat="0" applyProtection="0">
      <alignment horizontal="right" vertical="center"/>
    </xf>
    <xf numFmtId="4" fontId="78" fillId="100" borderId="40" applyNumberFormat="0" applyProtection="0">
      <alignment horizontal="right" vertical="center"/>
    </xf>
    <xf numFmtId="39" fontId="23" fillId="108" borderId="0"/>
    <xf numFmtId="0" fontId="79" fillId="0" borderId="0" applyNumberFormat="0" applyFill="0" applyBorder="0" applyAlignment="0" applyProtection="0"/>
    <xf numFmtId="38" fontId="22" fillId="0" borderId="44"/>
    <xf numFmtId="38" fontId="22" fillId="0" borderId="44"/>
    <xf numFmtId="38" fontId="57" fillId="0" borderId="10"/>
    <xf numFmtId="39" fontId="37" fillId="109" borderId="0"/>
    <xf numFmtId="166" fontId="23" fillId="0" borderId="0">
      <alignment horizontal="left" wrapText="1"/>
    </xf>
    <xf numFmtId="167" fontId="23" fillId="0" borderId="0">
      <alignment horizontal="left" wrapText="1"/>
    </xf>
    <xf numFmtId="40" fontId="80" fillId="0" borderId="0" applyBorder="0">
      <alignment horizontal="right"/>
    </xf>
    <xf numFmtId="41" fontId="81" fillId="80" borderId="0">
      <alignment horizontal="left"/>
    </xf>
    <xf numFmtId="0" fontId="82" fillId="0" borderId="0"/>
    <xf numFmtId="0" fontId="23" fillId="0" borderId="0" applyNumberFormat="0" applyBorder="0" applyAlignment="0"/>
    <xf numFmtId="0" fontId="83" fillId="0" borderId="0" applyFill="0" applyBorder="0" applyProtection="0">
      <alignment horizontal="left" vertical="top"/>
    </xf>
    <xf numFmtId="0" fontId="7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85" fillId="80" borderId="0">
      <alignment horizontal="left" vertical="center"/>
    </xf>
    <xf numFmtId="0" fontId="21" fillId="80" borderId="0">
      <alignment horizontal="left" wrapText="1"/>
    </xf>
    <xf numFmtId="0" fontId="86" fillId="0" borderId="0">
      <alignment horizontal="left" vertical="center"/>
    </xf>
    <xf numFmtId="0" fontId="46" fillId="0" borderId="45" applyNumberFormat="0" applyFill="0" applyAlignment="0" applyProtection="0"/>
    <xf numFmtId="0" fontId="16" fillId="0" borderId="9" applyNumberFormat="0" applyFill="0" applyAlignment="0" applyProtection="0"/>
    <xf numFmtId="0" fontId="46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85" fontId="23" fillId="0" borderId="0"/>
    <xf numFmtId="10" fontId="23" fillId="0" borderId="0" applyFont="0" applyFill="0" applyBorder="0" applyAlignment="0" applyProtection="0"/>
    <xf numFmtId="0" fontId="57" fillId="44" borderId="50" applyBorder="0"/>
    <xf numFmtId="0" fontId="22" fillId="110" borderId="14"/>
  </cellStyleXfs>
  <cellXfs count="146">
    <xf numFmtId="0" fontId="0" fillId="0" borderId="0" xfId="0"/>
    <xf numFmtId="0" fontId="0" fillId="0" borderId="14" xfId="0" applyBorder="1"/>
    <xf numFmtId="164" fontId="0" fillId="0" borderId="0" xfId="0" applyNumberFormat="1"/>
    <xf numFmtId="164" fontId="19" fillId="0" borderId="0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37" fontId="23" fillId="0" borderId="48" xfId="0" applyNumberFormat="1" applyFont="1" applyFill="1" applyBorder="1"/>
    <xf numFmtId="42" fontId="23" fillId="0" borderId="12" xfId="0" applyNumberFormat="1" applyFont="1" applyFill="1" applyBorder="1"/>
    <xf numFmtId="183" fontId="21" fillId="0" borderId="22" xfId="0" quotePrefix="1" applyNumberFormat="1" applyFont="1" applyFill="1" applyBorder="1" applyAlignment="1">
      <alignment horizontal="left" vertical="center"/>
    </xf>
    <xf numFmtId="184" fontId="88" fillId="0" borderId="49" xfId="0" applyNumberFormat="1" applyFont="1" applyBorder="1"/>
    <xf numFmtId="184" fontId="88" fillId="0" borderId="0" xfId="0" applyNumberFormat="1" applyFont="1" applyBorder="1"/>
    <xf numFmtId="183" fontId="81" fillId="0" borderId="20" xfId="0" applyNumberFormat="1" applyFont="1" applyBorder="1"/>
    <xf numFmtId="37" fontId="23" fillId="0" borderId="49" xfId="0" applyNumberFormat="1" applyFont="1" applyBorder="1"/>
    <xf numFmtId="37" fontId="23" fillId="0" borderId="0" xfId="0" applyNumberFormat="1" applyFont="1" applyBorder="1"/>
    <xf numFmtId="183" fontId="23" fillId="0" borderId="20" xfId="0" applyNumberFormat="1" applyFont="1" applyBorder="1"/>
    <xf numFmtId="184" fontId="23" fillId="0" borderId="49" xfId="0" applyNumberFormat="1" applyFont="1" applyFill="1" applyBorder="1"/>
    <xf numFmtId="184" fontId="23" fillId="0" borderId="0" xfId="0" applyNumberFormat="1" applyFont="1" applyFill="1" applyBorder="1"/>
    <xf numFmtId="183" fontId="23" fillId="0" borderId="20" xfId="0" quotePrefix="1" applyNumberFormat="1" applyFont="1" applyBorder="1" applyAlignment="1">
      <alignment horizontal="left"/>
    </xf>
    <xf numFmtId="180" fontId="23" fillId="0" borderId="48" xfId="0" applyNumberFormat="1" applyFont="1" applyBorder="1"/>
    <xf numFmtId="180" fontId="23" fillId="0" borderId="12" xfId="0" applyNumberFormat="1" applyFont="1" applyFill="1" applyBorder="1"/>
    <xf numFmtId="180" fontId="23" fillId="0" borderId="21" xfId="0" applyNumberFormat="1" applyFont="1" applyFill="1" applyBorder="1"/>
    <xf numFmtId="180" fontId="23" fillId="0" borderId="49" xfId="0" applyNumberFormat="1" applyFont="1" applyBorder="1"/>
    <xf numFmtId="180" fontId="23" fillId="0" borderId="0" xfId="0" applyNumberFormat="1" applyFont="1" applyFill="1"/>
    <xf numFmtId="183" fontId="23" fillId="0" borderId="20" xfId="0" applyNumberFormat="1" applyFont="1" applyFill="1" applyBorder="1"/>
    <xf numFmtId="180" fontId="23" fillId="0" borderId="49" xfId="0" applyNumberFormat="1" applyFont="1" applyFill="1" applyBorder="1"/>
    <xf numFmtId="184" fontId="23" fillId="0" borderId="0" xfId="0" applyNumberFormat="1" applyFont="1" applyFill="1"/>
    <xf numFmtId="180" fontId="23" fillId="0" borderId="48" xfId="0" applyNumberFormat="1" applyFont="1" applyFill="1" applyBorder="1"/>
    <xf numFmtId="37" fontId="23" fillId="0" borderId="49" xfId="0" applyNumberFormat="1" applyFont="1" applyFill="1" applyBorder="1"/>
    <xf numFmtId="37" fontId="23" fillId="0" borderId="0" xfId="0" applyNumberFormat="1" applyFont="1" applyFill="1" applyBorder="1"/>
    <xf numFmtId="183" fontId="23" fillId="0" borderId="20" xfId="0" quotePrefix="1" applyNumberFormat="1" applyFont="1" applyFill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0" xfId="0" applyFill="1"/>
    <xf numFmtId="180" fontId="0" fillId="0" borderId="0" xfId="0" applyNumberFormat="1" applyFill="1"/>
    <xf numFmtId="37" fontId="0" fillId="0" borderId="48" xfId="0" applyNumberFormat="1" applyFill="1" applyBorder="1"/>
    <xf numFmtId="37" fontId="0" fillId="0" borderId="12" xfId="0" applyNumberFormat="1" applyFill="1" applyBorder="1"/>
    <xf numFmtId="183" fontId="0" fillId="0" borderId="22" xfId="0" applyNumberFormat="1" applyBorder="1"/>
    <xf numFmtId="184" fontId="88" fillId="0" borderId="49" xfId="0" applyNumberFormat="1" applyFont="1" applyFill="1" applyBorder="1"/>
    <xf numFmtId="184" fontId="88" fillId="0" borderId="0" xfId="0" applyNumberFormat="1" applyFont="1" applyFill="1" applyBorder="1"/>
    <xf numFmtId="183" fontId="21" fillId="0" borderId="20" xfId="0" applyNumberFormat="1" applyFont="1" applyBorder="1" applyAlignment="1">
      <alignment vertical="top"/>
    </xf>
    <xf numFmtId="183" fontId="23" fillId="0" borderId="19" xfId="0" applyNumberFormat="1" applyFont="1" applyBorder="1"/>
    <xf numFmtId="180" fontId="23" fillId="0" borderId="0" xfId="0" applyNumberFormat="1" applyFont="1" applyFill="1" applyBorder="1"/>
    <xf numFmtId="180" fontId="23" fillId="0" borderId="19" xfId="0" applyNumberFormat="1" applyFont="1" applyFill="1" applyBorder="1"/>
    <xf numFmtId="43" fontId="0" fillId="0" borderId="0" xfId="0" applyNumberFormat="1" applyFill="1"/>
    <xf numFmtId="180" fontId="23" fillId="0" borderId="12" xfId="42" applyNumberFormat="1" applyFont="1" applyFill="1" applyBorder="1"/>
    <xf numFmtId="180" fontId="23" fillId="0" borderId="0" xfId="42" applyNumberFormat="1" applyFont="1" applyFill="1" applyBorder="1"/>
    <xf numFmtId="37" fontId="23" fillId="0" borderId="51" xfId="0" applyNumberFormat="1" applyFont="1" applyFill="1" applyBorder="1"/>
    <xf numFmtId="37" fontId="23" fillId="0" borderId="10" xfId="0" applyNumberFormat="1" applyFont="1" applyFill="1" applyBorder="1"/>
    <xf numFmtId="183" fontId="81" fillId="0" borderId="17" xfId="0" applyNumberFormat="1" applyFont="1" applyBorder="1"/>
    <xf numFmtId="0" fontId="21" fillId="0" borderId="16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0" fontId="23" fillId="0" borderId="0" xfId="0" applyFont="1" applyFill="1"/>
    <xf numFmtId="43" fontId="23" fillId="0" borderId="0" xfId="0" applyNumberFormat="1" applyFont="1" applyFill="1"/>
    <xf numFmtId="168" fontId="23" fillId="0" borderId="0" xfId="0" applyNumberFormat="1" applyFont="1" applyFill="1"/>
    <xf numFmtId="0" fontId="90" fillId="0" borderId="0" xfId="0" applyFont="1" applyFill="1"/>
    <xf numFmtId="0" fontId="23" fillId="0" borderId="21" xfId="0" applyFont="1" applyFill="1" applyBorder="1"/>
    <xf numFmtId="0" fontId="23" fillId="0" borderId="0" xfId="0" applyFont="1" applyFill="1" applyBorder="1"/>
    <xf numFmtId="0" fontId="23" fillId="0" borderId="19" xfId="0" applyFont="1" applyFill="1" applyBorder="1"/>
    <xf numFmtId="10" fontId="23" fillId="0" borderId="48" xfId="0" applyNumberFormat="1" applyFont="1" applyFill="1" applyBorder="1"/>
    <xf numFmtId="10" fontId="23" fillId="0" borderId="21" xfId="0" applyNumberFormat="1" applyFont="1" applyFill="1" applyBorder="1"/>
    <xf numFmtId="180" fontId="23" fillId="0" borderId="12" xfId="0" quotePrefix="1" applyNumberFormat="1" applyFont="1" applyFill="1" applyBorder="1" applyAlignment="1">
      <alignment horizontal="left"/>
    </xf>
    <xf numFmtId="0" fontId="23" fillId="0" borderId="12" xfId="0" applyFont="1" applyFill="1" applyBorder="1" applyAlignment="1">
      <alignment horizontal="center"/>
    </xf>
    <xf numFmtId="10" fontId="23" fillId="0" borderId="49" xfId="0" applyNumberFormat="1" applyFont="1" applyFill="1" applyBorder="1"/>
    <xf numFmtId="10" fontId="23" fillId="0" borderId="19" xfId="0" applyNumberFormat="1" applyFont="1" applyFill="1" applyBorder="1"/>
    <xf numFmtId="180" fontId="23" fillId="0" borderId="0" xfId="0" quotePrefix="1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10" fontId="23" fillId="0" borderId="51" xfId="0" applyNumberFormat="1" applyFont="1" applyFill="1" applyBorder="1"/>
    <xf numFmtId="10" fontId="23" fillId="0" borderId="18" xfId="0" applyNumberFormat="1" applyFont="1" applyFill="1" applyBorder="1"/>
    <xf numFmtId="180" fontId="23" fillId="0" borderId="51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80" fontId="23" fillId="0" borderId="10" xfId="0" applyNumberFormat="1" applyFont="1" applyFill="1" applyBorder="1"/>
    <xf numFmtId="0" fontId="23" fillId="0" borderId="10" xfId="0" applyFont="1" applyFill="1" applyBorder="1" applyAlignment="1">
      <alignment horizontal="center"/>
    </xf>
    <xf numFmtId="0" fontId="23" fillId="0" borderId="18" xfId="0" applyFont="1" applyFill="1" applyBorder="1"/>
    <xf numFmtId="43" fontId="92" fillId="0" borderId="0" xfId="0" applyNumberFormat="1" applyFont="1"/>
    <xf numFmtId="184" fontId="88" fillId="0" borderId="48" xfId="0" applyNumberFormat="1" applyFont="1" applyFill="1" applyBorder="1"/>
    <xf numFmtId="10" fontId="88" fillId="0" borderId="22" xfId="0" applyNumberFormat="1" applyFont="1" applyFill="1" applyBorder="1"/>
    <xf numFmtId="184" fontId="88" fillId="0" borderId="22" xfId="0" applyNumberFormat="1" applyFont="1" applyFill="1" applyBorder="1"/>
    <xf numFmtId="0" fontId="23" fillId="0" borderId="48" xfId="0" applyFont="1" applyFill="1" applyBorder="1"/>
    <xf numFmtId="10" fontId="23" fillId="0" borderId="20" xfId="0" applyNumberFormat="1" applyFont="1" applyFill="1" applyBorder="1"/>
    <xf numFmtId="180" fontId="23" fillId="0" borderId="20" xfId="0" applyNumberFormat="1" applyFont="1" applyFill="1" applyBorder="1"/>
    <xf numFmtId="0" fontId="23" fillId="0" borderId="49" xfId="0" applyFont="1" applyFill="1" applyBorder="1"/>
    <xf numFmtId="180" fontId="23" fillId="0" borderId="48" xfId="42" applyNumberFormat="1" applyFont="1" applyFill="1" applyBorder="1"/>
    <xf numFmtId="10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80" fontId="23" fillId="0" borderId="22" xfId="42" applyNumberFormat="1" applyFont="1" applyFill="1" applyBorder="1"/>
    <xf numFmtId="10" fontId="23" fillId="0" borderId="22" xfId="0" applyNumberFormat="1" applyFont="1" applyFill="1" applyBorder="1" applyAlignment="1">
      <alignment horizontal="right" wrapText="1"/>
    </xf>
    <xf numFmtId="0" fontId="23" fillId="0" borderId="22" xfId="0" applyFont="1" applyFill="1" applyBorder="1" applyAlignment="1">
      <alignment horizontal="center"/>
    </xf>
    <xf numFmtId="165" fontId="23" fillId="0" borderId="0" xfId="0" applyNumberFormat="1" applyFont="1"/>
    <xf numFmtId="180" fontId="23" fillId="0" borderId="20" xfId="42" applyNumberFormat="1" applyFont="1" applyFill="1" applyBorder="1"/>
    <xf numFmtId="10" fontId="23" fillId="0" borderId="19" xfId="0" applyNumberFormat="1" applyFont="1" applyFill="1" applyBorder="1" applyAlignment="1">
      <alignment horizontal="right" wrapText="1"/>
    </xf>
    <xf numFmtId="10" fontId="23" fillId="0" borderId="20" xfId="0" applyNumberFormat="1" applyFont="1" applyFill="1" applyBorder="1" applyAlignment="1">
      <alignment horizontal="right" wrapText="1"/>
    </xf>
    <xf numFmtId="0" fontId="23" fillId="0" borderId="20" xfId="0" applyNumberFormat="1" applyFont="1" applyFill="1" applyBorder="1" applyAlignment="1">
      <alignment horizontal="center"/>
    </xf>
    <xf numFmtId="180" fontId="23" fillId="0" borderId="49" xfId="42" applyNumberFormat="1" applyFont="1" applyFill="1" applyBorder="1"/>
    <xf numFmtId="0" fontId="23" fillId="0" borderId="19" xfId="0" quotePrefix="1" applyFont="1" applyFill="1" applyBorder="1" applyAlignment="1">
      <alignment horizontal="left"/>
    </xf>
    <xf numFmtId="43" fontId="23" fillId="0" borderId="20" xfId="0" applyNumberFormat="1" applyFont="1" applyFill="1" applyBorder="1"/>
    <xf numFmtId="0" fontId="23" fillId="0" borderId="20" xfId="0" applyFont="1" applyFill="1" applyBorder="1"/>
    <xf numFmtId="180" fontId="23" fillId="0" borderId="51" xfId="42" applyNumberFormat="1" applyFont="1" applyFill="1" applyBorder="1"/>
    <xf numFmtId="165" fontId="23" fillId="0" borderId="0" xfId="0" applyNumberFormat="1" applyFont="1" applyFill="1"/>
    <xf numFmtId="184" fontId="23" fillId="0" borderId="20" xfId="0" applyNumberFormat="1" applyFont="1" applyFill="1" applyBorder="1"/>
    <xf numFmtId="37" fontId="23" fillId="0" borderId="22" xfId="0" applyNumberFormat="1" applyFont="1" applyFill="1" applyBorder="1"/>
    <xf numFmtId="37" fontId="23" fillId="0" borderId="20" xfId="0" applyNumberFormat="1" applyFont="1" applyFill="1" applyBorder="1"/>
    <xf numFmtId="10" fontId="23" fillId="0" borderId="17" xfId="0" applyNumberFormat="1" applyFont="1" applyFill="1" applyBorder="1"/>
    <xf numFmtId="180" fontId="23" fillId="0" borderId="17" xfId="0" applyNumberFormat="1" applyFont="1" applyFill="1" applyBorder="1" applyAlignment="1">
      <alignment horizontal="center"/>
    </xf>
    <xf numFmtId="180" fontId="23" fillId="0" borderId="17" xfId="0" applyNumberFormat="1" applyFont="1" applyFill="1" applyBorder="1"/>
    <xf numFmtId="180" fontId="23" fillId="0" borderId="14" xfId="0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18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Alignment="1">
      <alignment horizontal="center"/>
    </xf>
    <xf numFmtId="41" fontId="93" fillId="0" borderId="13" xfId="0" applyNumberFormat="1" applyFont="1" applyBorder="1" applyAlignment="1">
      <alignment horizontal="right"/>
    </xf>
    <xf numFmtId="164" fontId="93" fillId="0" borderId="0" xfId="0" applyNumberFormat="1" applyFont="1" applyAlignment="1">
      <alignment horizontal="left"/>
    </xf>
    <xf numFmtId="41" fontId="94" fillId="0" borderId="12" xfId="0" applyNumberFormat="1" applyFont="1" applyBorder="1" applyAlignment="1">
      <alignment horizontal="right"/>
    </xf>
    <xf numFmtId="0" fontId="94" fillId="0" borderId="0" xfId="0" applyFont="1"/>
    <xf numFmtId="41" fontId="94" fillId="0" borderId="0" xfId="0" applyNumberFormat="1" applyFont="1" applyAlignment="1">
      <alignment horizontal="right"/>
    </xf>
    <xf numFmtId="164" fontId="94" fillId="0" borderId="0" xfId="0" applyNumberFormat="1" applyFont="1" applyAlignment="1">
      <alignment horizontal="left"/>
    </xf>
    <xf numFmtId="164" fontId="95" fillId="0" borderId="0" xfId="0" applyNumberFormat="1" applyFont="1" applyAlignment="1">
      <alignment horizontal="left"/>
    </xf>
    <xf numFmtId="41" fontId="94" fillId="0" borderId="0" xfId="0" applyNumberFormat="1" applyFont="1"/>
    <xf numFmtId="164" fontId="93" fillId="0" borderId="0" xfId="0" applyNumberFormat="1" applyFont="1" applyFill="1" applyBorder="1" applyAlignment="1">
      <alignment horizontal="right"/>
    </xf>
    <xf numFmtId="41" fontId="94" fillId="0" borderId="11" xfId="0" applyNumberFormat="1" applyFont="1" applyBorder="1" applyAlignment="1">
      <alignment horizontal="right"/>
    </xf>
    <xf numFmtId="41" fontId="94" fillId="0" borderId="10" xfId="0" applyNumberFormat="1" applyFont="1" applyBorder="1" applyAlignment="1">
      <alignment horizontal="right"/>
    </xf>
    <xf numFmtId="41" fontId="94" fillId="0" borderId="0" xfId="0" applyNumberFormat="1" applyFont="1" applyFill="1" applyAlignment="1">
      <alignment horizontal="right"/>
    </xf>
    <xf numFmtId="164" fontId="94" fillId="0" borderId="0" xfId="0" applyNumberFormat="1" applyFont="1" applyAlignment="1">
      <alignment horizontal="right"/>
    </xf>
    <xf numFmtId="164" fontId="94" fillId="0" borderId="12" xfId="0" applyNumberFormat="1" applyFont="1" applyBorder="1" applyAlignment="1">
      <alignment horizontal="left"/>
    </xf>
    <xf numFmtId="164" fontId="95" fillId="0" borderId="0" xfId="0" applyNumberFormat="1" applyFont="1" applyFill="1" applyAlignment="1">
      <alignment horizontal="left"/>
    </xf>
    <xf numFmtId="41" fontId="93" fillId="0" borderId="10" xfId="0" applyNumberFormat="1" applyFont="1" applyBorder="1" applyAlignment="1">
      <alignment horizontal="right"/>
    </xf>
    <xf numFmtId="41" fontId="89" fillId="0" borderId="10" xfId="0" applyNumberFormat="1" applyFont="1" applyFill="1" applyBorder="1" applyAlignment="1">
      <alignment horizontal="right"/>
    </xf>
    <xf numFmtId="41" fontId="93" fillId="0" borderId="23" xfId="0" applyNumberFormat="1" applyFont="1" applyBorder="1" applyAlignment="1">
      <alignment horizontal="right"/>
    </xf>
    <xf numFmtId="164" fontId="96" fillId="0" borderId="0" xfId="0" applyNumberFormat="1" applyFont="1" applyAlignment="1">
      <alignment horizontal="left"/>
    </xf>
    <xf numFmtId="180" fontId="89" fillId="0" borderId="12" xfId="0" applyNumberFormat="1" applyFont="1" applyFill="1" applyBorder="1" applyAlignment="1">
      <alignment horizontal="center"/>
    </xf>
    <xf numFmtId="43" fontId="89" fillId="0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57" fillId="0" borderId="12" xfId="0" applyFont="1" applyBorder="1" applyAlignment="1">
      <alignment horizontal="center" vertical="center"/>
    </xf>
  </cellXfs>
  <cellStyles count="1730">
    <cellStyle name="_4.06E Pass Throughs" xfId="43"/>
    <cellStyle name="_4.13E Montana Energy Tax" xfId="44"/>
    <cellStyle name="_Book1" xfId="45"/>
    <cellStyle name="_Book1 (2)" xfId="46"/>
    <cellStyle name="_Book2" xfId="47"/>
    <cellStyle name="_Chelan Debt Forecast 12.19.05" xfId="48"/>
    <cellStyle name="_Costs not in AURORA 06GRC" xfId="49"/>
    <cellStyle name="_Costs not in AURORA 2006GRC 6.15.06" xfId="50"/>
    <cellStyle name="_Costs not in AURORA 2007 Rate Case" xfId="51"/>
    <cellStyle name="_Costs not in KWI3000 '06Budget" xfId="52"/>
    <cellStyle name="_DEM-WP (C) Power Cost 2006GRC Order" xfId="53"/>
    <cellStyle name="_DEM-WP Revised (HC) Wild Horse 2006GRC" xfId="54"/>
    <cellStyle name="_DEM-WP(C) Costs not in AURORA 2006GRC" xfId="55"/>
    <cellStyle name="_DEM-WP(C) Costs not in AURORA 2007GRC" xfId="56"/>
    <cellStyle name="_DEM-WP(C) Costs not in AURORA 2007PCORC-5.07Update" xfId="57"/>
    <cellStyle name="_DEM-WP(C) Sumas Proforma 11.5.07" xfId="58"/>
    <cellStyle name="_DEM-WP(C) Westside Hydro Data_051007" xfId="59"/>
    <cellStyle name="_Fuel Prices 4-14" xfId="60"/>
    <cellStyle name="_Power Cost Value Copy 11.30.05 gas 1.09.06 AURORA at 1.10.06" xfId="61"/>
    <cellStyle name="_Pro Forma Rev 07 GRC" xfId="62"/>
    <cellStyle name="_Recon to Darrin's 5.11.05 proforma" xfId="63"/>
    <cellStyle name="_Revenue" xfId="64"/>
    <cellStyle name="_Revenue_Data" xfId="65"/>
    <cellStyle name="_Revenue_Data_1" xfId="66"/>
    <cellStyle name="_Revenue_Data_Pro Forma Rev 09 GRC" xfId="67"/>
    <cellStyle name="_Revenue_Data_Pro Forma Rev 2010 GRC" xfId="68"/>
    <cellStyle name="_Revenue_Data_Pro Forma Rev 2010 GRC_Preliminary" xfId="69"/>
    <cellStyle name="_Revenue_Data_Revenue (Feb 09 - Jan 10)" xfId="70"/>
    <cellStyle name="_Revenue_Data_Revenue (Jan 09 - Dec 09)" xfId="71"/>
    <cellStyle name="_Revenue_Data_Revenue (Mar 09 - Feb 10)" xfId="72"/>
    <cellStyle name="_Revenue_Data_Volume Exhibit (Jan09 - Dec09)" xfId="73"/>
    <cellStyle name="_Revenue_Mins" xfId="74"/>
    <cellStyle name="_Revenue_Pro Forma Rev 07 GRC" xfId="75"/>
    <cellStyle name="_Revenue_Pro Forma Rev 08 GRC" xfId="76"/>
    <cellStyle name="_Revenue_Pro Forma Rev 09 GRC" xfId="77"/>
    <cellStyle name="_Revenue_Pro Forma Rev 2010 GRC" xfId="78"/>
    <cellStyle name="_Revenue_Pro Forma Rev 2010 GRC_Preliminary" xfId="79"/>
    <cellStyle name="_Revenue_Revenue (Feb 09 - Jan 10)" xfId="80"/>
    <cellStyle name="_Revenue_Revenue (Jan 09 - Dec 09)" xfId="81"/>
    <cellStyle name="_Revenue_Revenue (Mar 09 - Feb 10)" xfId="82"/>
    <cellStyle name="_Revenue_Sheet2" xfId="83"/>
    <cellStyle name="_Revenue_Therms Data" xfId="84"/>
    <cellStyle name="_Revenue_Therms Data Rerun" xfId="85"/>
    <cellStyle name="_Revenue_Volume Exhibit (Jan09 - Dec09)" xfId="86"/>
    <cellStyle name="_Tenaska Comparison" xfId="87"/>
    <cellStyle name="_Therms Data" xfId="88"/>
    <cellStyle name="_Therms Data_Pro Forma Rev 09 GRC" xfId="89"/>
    <cellStyle name="_Therms Data_Pro Forma Rev 2010 GRC" xfId="90"/>
    <cellStyle name="_Therms Data_Pro Forma Rev 2010 GRC_Preliminary" xfId="91"/>
    <cellStyle name="_Therms Data_Revenue (Feb 09 - Jan 10)" xfId="92"/>
    <cellStyle name="_Therms Data_Revenue (Jan 09 - Dec 09)" xfId="93"/>
    <cellStyle name="_Therms Data_Revenue (Mar 09 - Feb 10)" xfId="94"/>
    <cellStyle name="_Therms Data_Volume Exhibit (Jan09 - Dec09)" xfId="95"/>
    <cellStyle name="_Value Copy 11 30 05 gas 12 09 05 AURORA at 12 14 05" xfId="96"/>
    <cellStyle name="_VC 6.15.06 update on 06GRC power costs.xls Chart 1" xfId="97"/>
    <cellStyle name="_VC 6.15.06 update on 06GRC power costs.xls Chart 2" xfId="98"/>
    <cellStyle name="_VC 6.15.06 update on 06GRC power costs.xls Chart 3" xfId="99"/>
    <cellStyle name="0,0_x000d__x000a_NA_x000d__x000a_" xfId="100"/>
    <cellStyle name="0000" xfId="101"/>
    <cellStyle name="000000" xfId="102"/>
    <cellStyle name="20% - Accent1" xfId="19" builtinId="30" customBuiltin="1"/>
    <cellStyle name="20% - Accent1 10" xfId="103"/>
    <cellStyle name="20% - Accent1 10 2" xfId="104"/>
    <cellStyle name="20% - Accent1 11" xfId="105"/>
    <cellStyle name="20% - Accent1 11 2" xfId="106"/>
    <cellStyle name="20% - Accent1 12" xfId="107"/>
    <cellStyle name="20% - Accent1 12 2" xfId="108"/>
    <cellStyle name="20% - Accent1 13" xfId="109"/>
    <cellStyle name="20% - Accent1 13 2" xfId="110"/>
    <cellStyle name="20% - Accent1 14" xfId="111"/>
    <cellStyle name="20% - Accent1 14 2" xfId="112"/>
    <cellStyle name="20% - Accent1 15" xfId="113"/>
    <cellStyle name="20% - Accent1 15 2" xfId="114"/>
    <cellStyle name="20% - Accent1 16" xfId="115"/>
    <cellStyle name="20% - Accent1 16 2" xfId="116"/>
    <cellStyle name="20% - Accent1 17" xfId="117"/>
    <cellStyle name="20% - Accent1 17 2" xfId="118"/>
    <cellStyle name="20% - Accent1 18" xfId="119"/>
    <cellStyle name="20% - Accent1 18 2" xfId="120"/>
    <cellStyle name="20% - Accent1 19" xfId="121"/>
    <cellStyle name="20% - Accent1 19 2" xfId="122"/>
    <cellStyle name="20% - Accent1 2" xfId="123"/>
    <cellStyle name="20% - Accent1 2 2" xfId="124"/>
    <cellStyle name="20% - Accent1 2 3" xfId="125"/>
    <cellStyle name="20% - Accent1 2 3 2" xfId="126"/>
    <cellStyle name="20% - Accent1 20" xfId="127"/>
    <cellStyle name="20% - Accent1 20 2" xfId="128"/>
    <cellStyle name="20% - Accent1 21" xfId="129"/>
    <cellStyle name="20% - Accent1 22" xfId="130"/>
    <cellStyle name="20% - Accent1 22 2" xfId="131"/>
    <cellStyle name="20% - Accent1 23" xfId="132"/>
    <cellStyle name="20% - Accent1 24" xfId="133"/>
    <cellStyle name="20% - Accent1 25" xfId="134"/>
    <cellStyle name="20% - Accent1 3" xfId="135"/>
    <cellStyle name="20% - Accent1 3 2" xfId="136"/>
    <cellStyle name="20% - Accent1 3 3" xfId="137"/>
    <cellStyle name="20% - Accent1 3 3 2" xfId="138"/>
    <cellStyle name="20% - Accent1 4" xfId="139"/>
    <cellStyle name="20% - Accent1 4 2" xfId="140"/>
    <cellStyle name="20% - Accent1 4 2 2" xfId="141"/>
    <cellStyle name="20% - Accent1 4 3" xfId="142"/>
    <cellStyle name="20% - Accent1 5" xfId="143"/>
    <cellStyle name="20% - Accent1 5 2" xfId="144"/>
    <cellStyle name="20% - Accent1 6" xfId="145"/>
    <cellStyle name="20% - Accent1 6 2" xfId="146"/>
    <cellStyle name="20% - Accent1 7" xfId="147"/>
    <cellStyle name="20% - Accent1 7 2" xfId="148"/>
    <cellStyle name="20% - Accent1 8" xfId="149"/>
    <cellStyle name="20% - Accent1 8 2" xfId="150"/>
    <cellStyle name="20% - Accent1 9" xfId="151"/>
    <cellStyle name="20% - Accent1 9 2" xfId="152"/>
    <cellStyle name="20% - Accent2" xfId="23" builtinId="34" customBuiltin="1"/>
    <cellStyle name="20% - Accent2 10" xfId="153"/>
    <cellStyle name="20% - Accent2 10 2" xfId="154"/>
    <cellStyle name="20% - Accent2 11" xfId="155"/>
    <cellStyle name="20% - Accent2 11 2" xfId="156"/>
    <cellStyle name="20% - Accent2 12" xfId="157"/>
    <cellStyle name="20% - Accent2 12 2" xfId="158"/>
    <cellStyle name="20% - Accent2 13" xfId="159"/>
    <cellStyle name="20% - Accent2 13 2" xfId="160"/>
    <cellStyle name="20% - Accent2 14" xfId="161"/>
    <cellStyle name="20% - Accent2 14 2" xfId="162"/>
    <cellStyle name="20% - Accent2 15" xfId="163"/>
    <cellStyle name="20% - Accent2 15 2" xfId="164"/>
    <cellStyle name="20% - Accent2 16" xfId="165"/>
    <cellStyle name="20% - Accent2 16 2" xfId="166"/>
    <cellStyle name="20% - Accent2 17" xfId="167"/>
    <cellStyle name="20% - Accent2 17 2" xfId="168"/>
    <cellStyle name="20% - Accent2 18" xfId="169"/>
    <cellStyle name="20% - Accent2 18 2" xfId="170"/>
    <cellStyle name="20% - Accent2 19" xfId="171"/>
    <cellStyle name="20% - Accent2 19 2" xfId="172"/>
    <cellStyle name="20% - Accent2 2" xfId="173"/>
    <cellStyle name="20% - Accent2 2 2" xfId="174"/>
    <cellStyle name="20% - Accent2 2 3" xfId="175"/>
    <cellStyle name="20% - Accent2 2 3 2" xfId="176"/>
    <cellStyle name="20% - Accent2 20" xfId="177"/>
    <cellStyle name="20% - Accent2 20 2" xfId="178"/>
    <cellStyle name="20% - Accent2 21" xfId="179"/>
    <cellStyle name="20% - Accent2 22" xfId="180"/>
    <cellStyle name="20% - Accent2 22 2" xfId="181"/>
    <cellStyle name="20% - Accent2 23" xfId="182"/>
    <cellStyle name="20% - Accent2 24" xfId="183"/>
    <cellStyle name="20% - Accent2 25" xfId="184"/>
    <cellStyle name="20% - Accent2 3" xfId="185"/>
    <cellStyle name="20% - Accent2 3 2" xfId="186"/>
    <cellStyle name="20% - Accent2 3 3" xfId="187"/>
    <cellStyle name="20% - Accent2 3 3 2" xfId="188"/>
    <cellStyle name="20% - Accent2 4" xfId="189"/>
    <cellStyle name="20% - Accent2 4 2" xfId="190"/>
    <cellStyle name="20% - Accent2 4 2 2" xfId="191"/>
    <cellStyle name="20% - Accent2 4 3" xfId="192"/>
    <cellStyle name="20% - Accent2 5" xfId="193"/>
    <cellStyle name="20% - Accent2 5 2" xfId="194"/>
    <cellStyle name="20% - Accent2 6" xfId="195"/>
    <cellStyle name="20% - Accent2 6 2" xfId="196"/>
    <cellStyle name="20% - Accent2 7" xfId="197"/>
    <cellStyle name="20% - Accent2 7 2" xfId="198"/>
    <cellStyle name="20% - Accent2 8" xfId="199"/>
    <cellStyle name="20% - Accent2 8 2" xfId="200"/>
    <cellStyle name="20% - Accent2 9" xfId="201"/>
    <cellStyle name="20% - Accent2 9 2" xfId="202"/>
    <cellStyle name="20% - Accent3" xfId="27" builtinId="38" customBuiltin="1"/>
    <cellStyle name="20% - Accent3 10" xfId="203"/>
    <cellStyle name="20% - Accent3 10 2" xfId="204"/>
    <cellStyle name="20% - Accent3 11" xfId="205"/>
    <cellStyle name="20% - Accent3 11 2" xfId="206"/>
    <cellStyle name="20% - Accent3 12" xfId="207"/>
    <cellStyle name="20% - Accent3 12 2" xfId="208"/>
    <cellStyle name="20% - Accent3 13" xfId="209"/>
    <cellStyle name="20% - Accent3 13 2" xfId="210"/>
    <cellStyle name="20% - Accent3 14" xfId="211"/>
    <cellStyle name="20% - Accent3 14 2" xfId="212"/>
    <cellStyle name="20% - Accent3 15" xfId="213"/>
    <cellStyle name="20% - Accent3 15 2" xfId="214"/>
    <cellStyle name="20% - Accent3 16" xfId="215"/>
    <cellStyle name="20% - Accent3 16 2" xfId="216"/>
    <cellStyle name="20% - Accent3 17" xfId="217"/>
    <cellStyle name="20% - Accent3 17 2" xfId="218"/>
    <cellStyle name="20% - Accent3 18" xfId="219"/>
    <cellStyle name="20% - Accent3 18 2" xfId="220"/>
    <cellStyle name="20% - Accent3 19" xfId="221"/>
    <cellStyle name="20% - Accent3 19 2" xfId="222"/>
    <cellStyle name="20% - Accent3 2" xfId="223"/>
    <cellStyle name="20% - Accent3 2 2" xfId="224"/>
    <cellStyle name="20% - Accent3 2 3" xfId="225"/>
    <cellStyle name="20% - Accent3 2 3 2" xfId="226"/>
    <cellStyle name="20% - Accent3 20" xfId="227"/>
    <cellStyle name="20% - Accent3 20 2" xfId="228"/>
    <cellStyle name="20% - Accent3 21" xfId="229"/>
    <cellStyle name="20% - Accent3 22" xfId="230"/>
    <cellStyle name="20% - Accent3 22 2" xfId="231"/>
    <cellStyle name="20% - Accent3 23" xfId="232"/>
    <cellStyle name="20% - Accent3 24" xfId="233"/>
    <cellStyle name="20% - Accent3 25" xfId="234"/>
    <cellStyle name="20% - Accent3 3" xfId="235"/>
    <cellStyle name="20% - Accent3 3 2" xfId="236"/>
    <cellStyle name="20% - Accent3 3 3" xfId="237"/>
    <cellStyle name="20% - Accent3 3 3 2" xfId="238"/>
    <cellStyle name="20% - Accent3 4" xfId="239"/>
    <cellStyle name="20% - Accent3 4 2" xfId="240"/>
    <cellStyle name="20% - Accent3 4 2 2" xfId="241"/>
    <cellStyle name="20% - Accent3 4 3" xfId="242"/>
    <cellStyle name="20% - Accent3 5" xfId="243"/>
    <cellStyle name="20% - Accent3 5 2" xfId="244"/>
    <cellStyle name="20% - Accent3 6" xfId="245"/>
    <cellStyle name="20% - Accent3 6 2" xfId="246"/>
    <cellStyle name="20% - Accent3 7" xfId="247"/>
    <cellStyle name="20% - Accent3 7 2" xfId="248"/>
    <cellStyle name="20% - Accent3 8" xfId="249"/>
    <cellStyle name="20% - Accent3 8 2" xfId="250"/>
    <cellStyle name="20% - Accent3 9" xfId="251"/>
    <cellStyle name="20% - Accent3 9 2" xfId="252"/>
    <cellStyle name="20% - Accent4" xfId="31" builtinId="42" customBuiltin="1"/>
    <cellStyle name="20% - Accent4 10" xfId="253"/>
    <cellStyle name="20% - Accent4 10 2" xfId="254"/>
    <cellStyle name="20% - Accent4 11" xfId="255"/>
    <cellStyle name="20% - Accent4 11 2" xfId="256"/>
    <cellStyle name="20% - Accent4 12" xfId="257"/>
    <cellStyle name="20% - Accent4 12 2" xfId="258"/>
    <cellStyle name="20% - Accent4 13" xfId="259"/>
    <cellStyle name="20% - Accent4 13 2" xfId="260"/>
    <cellStyle name="20% - Accent4 14" xfId="261"/>
    <cellStyle name="20% - Accent4 14 2" xfId="262"/>
    <cellStyle name="20% - Accent4 15" xfId="263"/>
    <cellStyle name="20% - Accent4 15 2" xfId="264"/>
    <cellStyle name="20% - Accent4 16" xfId="265"/>
    <cellStyle name="20% - Accent4 16 2" xfId="266"/>
    <cellStyle name="20% - Accent4 17" xfId="267"/>
    <cellStyle name="20% - Accent4 17 2" xfId="268"/>
    <cellStyle name="20% - Accent4 18" xfId="269"/>
    <cellStyle name="20% - Accent4 18 2" xfId="270"/>
    <cellStyle name="20% - Accent4 19" xfId="271"/>
    <cellStyle name="20% - Accent4 19 2" xfId="272"/>
    <cellStyle name="20% - Accent4 2" xfId="273"/>
    <cellStyle name="20% - Accent4 2 2" xfId="274"/>
    <cellStyle name="20% - Accent4 2 3" xfId="275"/>
    <cellStyle name="20% - Accent4 2 3 2" xfId="276"/>
    <cellStyle name="20% - Accent4 20" xfId="277"/>
    <cellStyle name="20% - Accent4 20 2" xfId="278"/>
    <cellStyle name="20% - Accent4 21" xfId="279"/>
    <cellStyle name="20% - Accent4 22" xfId="280"/>
    <cellStyle name="20% - Accent4 22 2" xfId="281"/>
    <cellStyle name="20% - Accent4 23" xfId="282"/>
    <cellStyle name="20% - Accent4 24" xfId="283"/>
    <cellStyle name="20% - Accent4 25" xfId="284"/>
    <cellStyle name="20% - Accent4 3" xfId="285"/>
    <cellStyle name="20% - Accent4 3 2" xfId="286"/>
    <cellStyle name="20% - Accent4 3 3" xfId="287"/>
    <cellStyle name="20% - Accent4 3 3 2" xfId="288"/>
    <cellStyle name="20% - Accent4 4" xfId="289"/>
    <cellStyle name="20% - Accent4 4 2" xfId="290"/>
    <cellStyle name="20% - Accent4 4 2 2" xfId="291"/>
    <cellStyle name="20% - Accent4 4 3" xfId="292"/>
    <cellStyle name="20% - Accent4 5" xfId="293"/>
    <cellStyle name="20% - Accent4 5 2" xfId="294"/>
    <cellStyle name="20% - Accent4 6" xfId="295"/>
    <cellStyle name="20% - Accent4 6 2" xfId="296"/>
    <cellStyle name="20% - Accent4 7" xfId="297"/>
    <cellStyle name="20% - Accent4 7 2" xfId="298"/>
    <cellStyle name="20% - Accent4 8" xfId="299"/>
    <cellStyle name="20% - Accent4 8 2" xfId="300"/>
    <cellStyle name="20% - Accent4 9" xfId="301"/>
    <cellStyle name="20% - Accent4 9 2" xfId="302"/>
    <cellStyle name="20% - Accent5" xfId="35" builtinId="46" customBuiltin="1"/>
    <cellStyle name="20% - Accent5 10" xfId="303"/>
    <cellStyle name="20% - Accent5 10 2" xfId="304"/>
    <cellStyle name="20% - Accent5 11" xfId="305"/>
    <cellStyle name="20% - Accent5 11 2" xfId="306"/>
    <cellStyle name="20% - Accent5 12" xfId="307"/>
    <cellStyle name="20% - Accent5 12 2" xfId="308"/>
    <cellStyle name="20% - Accent5 13" xfId="309"/>
    <cellStyle name="20% - Accent5 13 2" xfId="310"/>
    <cellStyle name="20% - Accent5 14" xfId="311"/>
    <cellStyle name="20% - Accent5 14 2" xfId="312"/>
    <cellStyle name="20% - Accent5 15" xfId="313"/>
    <cellStyle name="20% - Accent5 15 2" xfId="314"/>
    <cellStyle name="20% - Accent5 16" xfId="315"/>
    <cellStyle name="20% - Accent5 16 2" xfId="316"/>
    <cellStyle name="20% - Accent5 17" xfId="317"/>
    <cellStyle name="20% - Accent5 17 2" xfId="318"/>
    <cellStyle name="20% - Accent5 18" xfId="319"/>
    <cellStyle name="20% - Accent5 18 2" xfId="320"/>
    <cellStyle name="20% - Accent5 19" xfId="321"/>
    <cellStyle name="20% - Accent5 19 2" xfId="322"/>
    <cellStyle name="20% - Accent5 2" xfId="323"/>
    <cellStyle name="20% - Accent5 2 2" xfId="324"/>
    <cellStyle name="20% - Accent5 2 3" xfId="325"/>
    <cellStyle name="20% - Accent5 2 3 2" xfId="326"/>
    <cellStyle name="20% - Accent5 20" xfId="327"/>
    <cellStyle name="20% - Accent5 20 2" xfId="328"/>
    <cellStyle name="20% - Accent5 21" xfId="329"/>
    <cellStyle name="20% - Accent5 22" xfId="330"/>
    <cellStyle name="20% - Accent5 22 2" xfId="331"/>
    <cellStyle name="20% - Accent5 23" xfId="332"/>
    <cellStyle name="20% - Accent5 24" xfId="333"/>
    <cellStyle name="20% - Accent5 25" xfId="334"/>
    <cellStyle name="20% - Accent5 3" xfId="335"/>
    <cellStyle name="20% - Accent5 3 2" xfId="336"/>
    <cellStyle name="20% - Accent5 3 3" xfId="337"/>
    <cellStyle name="20% - Accent5 3 3 2" xfId="338"/>
    <cellStyle name="20% - Accent5 4" xfId="339"/>
    <cellStyle name="20% - Accent5 4 2" xfId="340"/>
    <cellStyle name="20% - Accent5 4 2 2" xfId="341"/>
    <cellStyle name="20% - Accent5 4 3" xfId="342"/>
    <cellStyle name="20% - Accent5 5" xfId="343"/>
    <cellStyle name="20% - Accent5 5 2" xfId="344"/>
    <cellStyle name="20% - Accent5 6" xfId="345"/>
    <cellStyle name="20% - Accent5 6 2" xfId="346"/>
    <cellStyle name="20% - Accent5 7" xfId="347"/>
    <cellStyle name="20% - Accent5 7 2" xfId="348"/>
    <cellStyle name="20% - Accent5 8" xfId="349"/>
    <cellStyle name="20% - Accent5 8 2" xfId="350"/>
    <cellStyle name="20% - Accent5 9" xfId="351"/>
    <cellStyle name="20% - Accent5 9 2" xfId="352"/>
    <cellStyle name="20% - Accent6" xfId="39" builtinId="50" customBuiltin="1"/>
    <cellStyle name="20% - Accent6 10" xfId="353"/>
    <cellStyle name="20% - Accent6 10 2" xfId="354"/>
    <cellStyle name="20% - Accent6 11" xfId="355"/>
    <cellStyle name="20% - Accent6 11 2" xfId="356"/>
    <cellStyle name="20% - Accent6 12" xfId="357"/>
    <cellStyle name="20% - Accent6 12 2" xfId="358"/>
    <cellStyle name="20% - Accent6 13" xfId="359"/>
    <cellStyle name="20% - Accent6 13 2" xfId="360"/>
    <cellStyle name="20% - Accent6 14" xfId="361"/>
    <cellStyle name="20% - Accent6 14 2" xfId="362"/>
    <cellStyle name="20% - Accent6 15" xfId="363"/>
    <cellStyle name="20% - Accent6 15 2" xfId="364"/>
    <cellStyle name="20% - Accent6 16" xfId="365"/>
    <cellStyle name="20% - Accent6 16 2" xfId="366"/>
    <cellStyle name="20% - Accent6 17" xfId="367"/>
    <cellStyle name="20% - Accent6 17 2" xfId="368"/>
    <cellStyle name="20% - Accent6 18" xfId="369"/>
    <cellStyle name="20% - Accent6 18 2" xfId="370"/>
    <cellStyle name="20% - Accent6 19" xfId="371"/>
    <cellStyle name="20% - Accent6 19 2" xfId="372"/>
    <cellStyle name="20% - Accent6 2" xfId="373"/>
    <cellStyle name="20% - Accent6 2 2" xfId="374"/>
    <cellStyle name="20% - Accent6 2 3" xfId="375"/>
    <cellStyle name="20% - Accent6 2 3 2" xfId="376"/>
    <cellStyle name="20% - Accent6 20" xfId="377"/>
    <cellStyle name="20% - Accent6 20 2" xfId="378"/>
    <cellStyle name="20% - Accent6 21" xfId="379"/>
    <cellStyle name="20% - Accent6 22" xfId="380"/>
    <cellStyle name="20% - Accent6 22 2" xfId="381"/>
    <cellStyle name="20% - Accent6 23" xfId="382"/>
    <cellStyle name="20% - Accent6 24" xfId="383"/>
    <cellStyle name="20% - Accent6 25" xfId="384"/>
    <cellStyle name="20% - Accent6 3" xfId="385"/>
    <cellStyle name="20% - Accent6 3 2" xfId="386"/>
    <cellStyle name="20% - Accent6 3 3" xfId="387"/>
    <cellStyle name="20% - Accent6 3 3 2" xfId="388"/>
    <cellStyle name="20% - Accent6 4" xfId="389"/>
    <cellStyle name="20% - Accent6 4 2" xfId="390"/>
    <cellStyle name="20% - Accent6 4 2 2" xfId="391"/>
    <cellStyle name="20% - Accent6 4 3" xfId="392"/>
    <cellStyle name="20% - Accent6 5" xfId="393"/>
    <cellStyle name="20% - Accent6 5 2" xfId="394"/>
    <cellStyle name="20% - Accent6 6" xfId="395"/>
    <cellStyle name="20% - Accent6 6 2" xfId="396"/>
    <cellStyle name="20% - Accent6 7" xfId="397"/>
    <cellStyle name="20% - Accent6 7 2" xfId="398"/>
    <cellStyle name="20% - Accent6 8" xfId="399"/>
    <cellStyle name="20% - Accent6 8 2" xfId="400"/>
    <cellStyle name="20% - Accent6 9" xfId="401"/>
    <cellStyle name="20% - Accent6 9 2" xfId="402"/>
    <cellStyle name="40% - Accent1" xfId="20" builtinId="31" customBuiltin="1"/>
    <cellStyle name="40% - Accent1 10" xfId="403"/>
    <cellStyle name="40% - Accent1 10 2" xfId="404"/>
    <cellStyle name="40% - Accent1 11" xfId="405"/>
    <cellStyle name="40% - Accent1 11 2" xfId="406"/>
    <cellStyle name="40% - Accent1 12" xfId="407"/>
    <cellStyle name="40% - Accent1 12 2" xfId="408"/>
    <cellStyle name="40% - Accent1 13" xfId="409"/>
    <cellStyle name="40% - Accent1 13 2" xfId="410"/>
    <cellStyle name="40% - Accent1 14" xfId="411"/>
    <cellStyle name="40% - Accent1 14 2" xfId="412"/>
    <cellStyle name="40% - Accent1 15" xfId="413"/>
    <cellStyle name="40% - Accent1 15 2" xfId="414"/>
    <cellStyle name="40% - Accent1 16" xfId="415"/>
    <cellStyle name="40% - Accent1 16 2" xfId="416"/>
    <cellStyle name="40% - Accent1 17" xfId="417"/>
    <cellStyle name="40% - Accent1 17 2" xfId="418"/>
    <cellStyle name="40% - Accent1 18" xfId="419"/>
    <cellStyle name="40% - Accent1 18 2" xfId="420"/>
    <cellStyle name="40% - Accent1 19" xfId="421"/>
    <cellStyle name="40% - Accent1 19 2" xfId="422"/>
    <cellStyle name="40% - Accent1 2" xfId="423"/>
    <cellStyle name="40% - Accent1 2 2" xfId="424"/>
    <cellStyle name="40% - Accent1 2 3" xfId="425"/>
    <cellStyle name="40% - Accent1 2 3 2" xfId="426"/>
    <cellStyle name="40% - Accent1 20" xfId="427"/>
    <cellStyle name="40% - Accent1 20 2" xfId="428"/>
    <cellStyle name="40% - Accent1 21" xfId="429"/>
    <cellStyle name="40% - Accent1 22" xfId="430"/>
    <cellStyle name="40% - Accent1 22 2" xfId="431"/>
    <cellStyle name="40% - Accent1 23" xfId="432"/>
    <cellStyle name="40% - Accent1 24" xfId="433"/>
    <cellStyle name="40% - Accent1 25" xfId="434"/>
    <cellStyle name="40% - Accent1 3" xfId="435"/>
    <cellStyle name="40% - Accent1 3 2" xfId="436"/>
    <cellStyle name="40% - Accent1 3 3" xfId="437"/>
    <cellStyle name="40% - Accent1 3 3 2" xfId="438"/>
    <cellStyle name="40% - Accent1 4" xfId="439"/>
    <cellStyle name="40% - Accent1 4 2" xfId="440"/>
    <cellStyle name="40% - Accent1 4 2 2" xfId="441"/>
    <cellStyle name="40% - Accent1 4 3" xfId="442"/>
    <cellStyle name="40% - Accent1 5" xfId="443"/>
    <cellStyle name="40% - Accent1 5 2" xfId="444"/>
    <cellStyle name="40% - Accent1 6" xfId="445"/>
    <cellStyle name="40% - Accent1 6 2" xfId="446"/>
    <cellStyle name="40% - Accent1 7" xfId="447"/>
    <cellStyle name="40% - Accent1 7 2" xfId="448"/>
    <cellStyle name="40% - Accent1 8" xfId="449"/>
    <cellStyle name="40% - Accent1 8 2" xfId="450"/>
    <cellStyle name="40% - Accent1 9" xfId="451"/>
    <cellStyle name="40% - Accent1 9 2" xfId="452"/>
    <cellStyle name="40% - Accent2" xfId="24" builtinId="35" customBuiltin="1"/>
    <cellStyle name="40% - Accent2 10" xfId="453"/>
    <cellStyle name="40% - Accent2 10 2" xfId="454"/>
    <cellStyle name="40% - Accent2 11" xfId="455"/>
    <cellStyle name="40% - Accent2 11 2" xfId="456"/>
    <cellStyle name="40% - Accent2 12" xfId="457"/>
    <cellStyle name="40% - Accent2 12 2" xfId="458"/>
    <cellStyle name="40% - Accent2 13" xfId="459"/>
    <cellStyle name="40% - Accent2 13 2" xfId="460"/>
    <cellStyle name="40% - Accent2 14" xfId="461"/>
    <cellStyle name="40% - Accent2 14 2" xfId="462"/>
    <cellStyle name="40% - Accent2 15" xfId="463"/>
    <cellStyle name="40% - Accent2 15 2" xfId="464"/>
    <cellStyle name="40% - Accent2 16" xfId="465"/>
    <cellStyle name="40% - Accent2 16 2" xfId="466"/>
    <cellStyle name="40% - Accent2 17" xfId="467"/>
    <cellStyle name="40% - Accent2 17 2" xfId="468"/>
    <cellStyle name="40% - Accent2 18" xfId="469"/>
    <cellStyle name="40% - Accent2 18 2" xfId="470"/>
    <cellStyle name="40% - Accent2 19" xfId="471"/>
    <cellStyle name="40% - Accent2 19 2" xfId="472"/>
    <cellStyle name="40% - Accent2 2" xfId="473"/>
    <cellStyle name="40% - Accent2 2 2" xfId="474"/>
    <cellStyle name="40% - Accent2 2 3" xfId="475"/>
    <cellStyle name="40% - Accent2 2 3 2" xfId="476"/>
    <cellStyle name="40% - Accent2 20" xfId="477"/>
    <cellStyle name="40% - Accent2 20 2" xfId="478"/>
    <cellStyle name="40% - Accent2 21" xfId="479"/>
    <cellStyle name="40% - Accent2 22" xfId="480"/>
    <cellStyle name="40% - Accent2 22 2" xfId="481"/>
    <cellStyle name="40% - Accent2 23" xfId="482"/>
    <cellStyle name="40% - Accent2 24" xfId="483"/>
    <cellStyle name="40% - Accent2 25" xfId="484"/>
    <cellStyle name="40% - Accent2 3" xfId="485"/>
    <cellStyle name="40% - Accent2 3 2" xfId="486"/>
    <cellStyle name="40% - Accent2 3 3" xfId="487"/>
    <cellStyle name="40% - Accent2 3 3 2" xfId="488"/>
    <cellStyle name="40% - Accent2 4" xfId="489"/>
    <cellStyle name="40% - Accent2 4 2" xfId="490"/>
    <cellStyle name="40% - Accent2 4 2 2" xfId="491"/>
    <cellStyle name="40% - Accent2 4 3" xfId="492"/>
    <cellStyle name="40% - Accent2 5" xfId="493"/>
    <cellStyle name="40% - Accent2 5 2" xfId="494"/>
    <cellStyle name="40% - Accent2 6" xfId="495"/>
    <cellStyle name="40% - Accent2 6 2" xfId="496"/>
    <cellStyle name="40% - Accent2 7" xfId="497"/>
    <cellStyle name="40% - Accent2 7 2" xfId="498"/>
    <cellStyle name="40% - Accent2 8" xfId="499"/>
    <cellStyle name="40% - Accent2 8 2" xfId="500"/>
    <cellStyle name="40% - Accent2 9" xfId="501"/>
    <cellStyle name="40% - Accent2 9 2" xfId="502"/>
    <cellStyle name="40% - Accent3" xfId="28" builtinId="39" customBuiltin="1"/>
    <cellStyle name="40% - Accent3 10" xfId="503"/>
    <cellStyle name="40% - Accent3 10 2" xfId="504"/>
    <cellStyle name="40% - Accent3 11" xfId="505"/>
    <cellStyle name="40% - Accent3 11 2" xfId="506"/>
    <cellStyle name="40% - Accent3 12" xfId="507"/>
    <cellStyle name="40% - Accent3 12 2" xfId="508"/>
    <cellStyle name="40% - Accent3 13" xfId="509"/>
    <cellStyle name="40% - Accent3 13 2" xfId="510"/>
    <cellStyle name="40% - Accent3 14" xfId="511"/>
    <cellStyle name="40% - Accent3 14 2" xfId="512"/>
    <cellStyle name="40% - Accent3 15" xfId="513"/>
    <cellStyle name="40% - Accent3 15 2" xfId="514"/>
    <cellStyle name="40% - Accent3 16" xfId="515"/>
    <cellStyle name="40% - Accent3 16 2" xfId="516"/>
    <cellStyle name="40% - Accent3 17" xfId="517"/>
    <cellStyle name="40% - Accent3 17 2" xfId="518"/>
    <cellStyle name="40% - Accent3 18" xfId="519"/>
    <cellStyle name="40% - Accent3 18 2" xfId="520"/>
    <cellStyle name="40% - Accent3 19" xfId="521"/>
    <cellStyle name="40% - Accent3 19 2" xfId="522"/>
    <cellStyle name="40% - Accent3 2" xfId="523"/>
    <cellStyle name="40% - Accent3 2 2" xfId="524"/>
    <cellStyle name="40% - Accent3 2 3" xfId="525"/>
    <cellStyle name="40% - Accent3 2 3 2" xfId="526"/>
    <cellStyle name="40% - Accent3 20" xfId="527"/>
    <cellStyle name="40% - Accent3 20 2" xfId="528"/>
    <cellStyle name="40% - Accent3 21" xfId="529"/>
    <cellStyle name="40% - Accent3 22" xfId="530"/>
    <cellStyle name="40% - Accent3 22 2" xfId="531"/>
    <cellStyle name="40% - Accent3 23" xfId="532"/>
    <cellStyle name="40% - Accent3 24" xfId="533"/>
    <cellStyle name="40% - Accent3 25" xfId="534"/>
    <cellStyle name="40% - Accent3 3" xfId="535"/>
    <cellStyle name="40% - Accent3 3 2" xfId="536"/>
    <cellStyle name="40% - Accent3 3 3" xfId="537"/>
    <cellStyle name="40% - Accent3 3 3 2" xfId="538"/>
    <cellStyle name="40% - Accent3 4" xfId="539"/>
    <cellStyle name="40% - Accent3 4 2" xfId="540"/>
    <cellStyle name="40% - Accent3 4 2 2" xfId="541"/>
    <cellStyle name="40% - Accent3 4 3" xfId="542"/>
    <cellStyle name="40% - Accent3 5" xfId="543"/>
    <cellStyle name="40% - Accent3 5 2" xfId="544"/>
    <cellStyle name="40% - Accent3 6" xfId="545"/>
    <cellStyle name="40% - Accent3 6 2" xfId="546"/>
    <cellStyle name="40% - Accent3 7" xfId="547"/>
    <cellStyle name="40% - Accent3 7 2" xfId="548"/>
    <cellStyle name="40% - Accent3 8" xfId="549"/>
    <cellStyle name="40% - Accent3 8 2" xfId="550"/>
    <cellStyle name="40% - Accent3 9" xfId="551"/>
    <cellStyle name="40% - Accent3 9 2" xfId="552"/>
    <cellStyle name="40% - Accent4" xfId="32" builtinId="43" customBuiltin="1"/>
    <cellStyle name="40% - Accent4 10" xfId="553"/>
    <cellStyle name="40% - Accent4 10 2" xfId="554"/>
    <cellStyle name="40% - Accent4 11" xfId="555"/>
    <cellStyle name="40% - Accent4 11 2" xfId="556"/>
    <cellStyle name="40% - Accent4 12" xfId="557"/>
    <cellStyle name="40% - Accent4 12 2" xfId="558"/>
    <cellStyle name="40% - Accent4 13" xfId="559"/>
    <cellStyle name="40% - Accent4 13 2" xfId="560"/>
    <cellStyle name="40% - Accent4 14" xfId="561"/>
    <cellStyle name="40% - Accent4 14 2" xfId="562"/>
    <cellStyle name="40% - Accent4 15" xfId="563"/>
    <cellStyle name="40% - Accent4 15 2" xfId="564"/>
    <cellStyle name="40% - Accent4 16" xfId="565"/>
    <cellStyle name="40% - Accent4 16 2" xfId="566"/>
    <cellStyle name="40% - Accent4 17" xfId="567"/>
    <cellStyle name="40% - Accent4 17 2" xfId="568"/>
    <cellStyle name="40% - Accent4 18" xfId="569"/>
    <cellStyle name="40% - Accent4 18 2" xfId="570"/>
    <cellStyle name="40% - Accent4 19" xfId="571"/>
    <cellStyle name="40% - Accent4 19 2" xfId="572"/>
    <cellStyle name="40% - Accent4 2" xfId="573"/>
    <cellStyle name="40% - Accent4 2 2" xfId="574"/>
    <cellStyle name="40% - Accent4 2 3" xfId="575"/>
    <cellStyle name="40% - Accent4 2 3 2" xfId="576"/>
    <cellStyle name="40% - Accent4 20" xfId="577"/>
    <cellStyle name="40% - Accent4 20 2" xfId="578"/>
    <cellStyle name="40% - Accent4 21" xfId="579"/>
    <cellStyle name="40% - Accent4 22" xfId="580"/>
    <cellStyle name="40% - Accent4 22 2" xfId="581"/>
    <cellStyle name="40% - Accent4 23" xfId="582"/>
    <cellStyle name="40% - Accent4 24" xfId="583"/>
    <cellStyle name="40% - Accent4 25" xfId="584"/>
    <cellStyle name="40% - Accent4 3" xfId="585"/>
    <cellStyle name="40% - Accent4 3 2" xfId="586"/>
    <cellStyle name="40% - Accent4 3 3" xfId="587"/>
    <cellStyle name="40% - Accent4 3 3 2" xfId="588"/>
    <cellStyle name="40% - Accent4 4" xfId="589"/>
    <cellStyle name="40% - Accent4 4 2" xfId="590"/>
    <cellStyle name="40% - Accent4 4 2 2" xfId="591"/>
    <cellStyle name="40% - Accent4 4 3" xfId="592"/>
    <cellStyle name="40% - Accent4 5" xfId="593"/>
    <cellStyle name="40% - Accent4 5 2" xfId="594"/>
    <cellStyle name="40% - Accent4 6" xfId="595"/>
    <cellStyle name="40% - Accent4 6 2" xfId="596"/>
    <cellStyle name="40% - Accent4 7" xfId="597"/>
    <cellStyle name="40% - Accent4 7 2" xfId="598"/>
    <cellStyle name="40% - Accent4 8" xfId="599"/>
    <cellStyle name="40% - Accent4 8 2" xfId="600"/>
    <cellStyle name="40% - Accent4 9" xfId="601"/>
    <cellStyle name="40% - Accent4 9 2" xfId="602"/>
    <cellStyle name="40% - Accent5" xfId="36" builtinId="47" customBuiltin="1"/>
    <cellStyle name="40% - Accent5 10" xfId="603"/>
    <cellStyle name="40% - Accent5 10 2" xfId="604"/>
    <cellStyle name="40% - Accent5 11" xfId="605"/>
    <cellStyle name="40% - Accent5 11 2" xfId="606"/>
    <cellStyle name="40% - Accent5 12" xfId="607"/>
    <cellStyle name="40% - Accent5 12 2" xfId="608"/>
    <cellStyle name="40% - Accent5 13" xfId="609"/>
    <cellStyle name="40% - Accent5 13 2" xfId="610"/>
    <cellStyle name="40% - Accent5 14" xfId="611"/>
    <cellStyle name="40% - Accent5 14 2" xfId="612"/>
    <cellStyle name="40% - Accent5 15" xfId="613"/>
    <cellStyle name="40% - Accent5 15 2" xfId="614"/>
    <cellStyle name="40% - Accent5 16" xfId="615"/>
    <cellStyle name="40% - Accent5 16 2" xfId="616"/>
    <cellStyle name="40% - Accent5 17" xfId="617"/>
    <cellStyle name="40% - Accent5 17 2" xfId="618"/>
    <cellStyle name="40% - Accent5 18" xfId="619"/>
    <cellStyle name="40% - Accent5 18 2" xfId="620"/>
    <cellStyle name="40% - Accent5 19" xfId="621"/>
    <cellStyle name="40% - Accent5 19 2" xfId="622"/>
    <cellStyle name="40% - Accent5 2" xfId="623"/>
    <cellStyle name="40% - Accent5 2 2" xfId="624"/>
    <cellStyle name="40% - Accent5 2 3" xfId="625"/>
    <cellStyle name="40% - Accent5 2 3 2" xfId="626"/>
    <cellStyle name="40% - Accent5 20" xfId="627"/>
    <cellStyle name="40% - Accent5 20 2" xfId="628"/>
    <cellStyle name="40% - Accent5 21" xfId="629"/>
    <cellStyle name="40% - Accent5 22" xfId="630"/>
    <cellStyle name="40% - Accent5 22 2" xfId="631"/>
    <cellStyle name="40% - Accent5 23" xfId="632"/>
    <cellStyle name="40% - Accent5 24" xfId="633"/>
    <cellStyle name="40% - Accent5 25" xfId="634"/>
    <cellStyle name="40% - Accent5 3" xfId="635"/>
    <cellStyle name="40% - Accent5 3 2" xfId="636"/>
    <cellStyle name="40% - Accent5 3 3" xfId="637"/>
    <cellStyle name="40% - Accent5 3 3 2" xfId="638"/>
    <cellStyle name="40% - Accent5 4" xfId="639"/>
    <cellStyle name="40% - Accent5 4 2" xfId="640"/>
    <cellStyle name="40% - Accent5 4 2 2" xfId="641"/>
    <cellStyle name="40% - Accent5 4 3" xfId="642"/>
    <cellStyle name="40% - Accent5 5" xfId="643"/>
    <cellStyle name="40% - Accent5 5 2" xfId="644"/>
    <cellStyle name="40% - Accent5 6" xfId="645"/>
    <cellStyle name="40% - Accent5 6 2" xfId="646"/>
    <cellStyle name="40% - Accent5 7" xfId="647"/>
    <cellStyle name="40% - Accent5 7 2" xfId="648"/>
    <cellStyle name="40% - Accent5 8" xfId="649"/>
    <cellStyle name="40% - Accent5 8 2" xfId="650"/>
    <cellStyle name="40% - Accent5 9" xfId="651"/>
    <cellStyle name="40% - Accent5 9 2" xfId="652"/>
    <cellStyle name="40% - Accent6" xfId="40" builtinId="51" customBuiltin="1"/>
    <cellStyle name="40% - Accent6 10" xfId="653"/>
    <cellStyle name="40% - Accent6 10 2" xfId="654"/>
    <cellStyle name="40% - Accent6 11" xfId="655"/>
    <cellStyle name="40% - Accent6 11 2" xfId="656"/>
    <cellStyle name="40% - Accent6 12" xfId="657"/>
    <cellStyle name="40% - Accent6 12 2" xfId="658"/>
    <cellStyle name="40% - Accent6 13" xfId="659"/>
    <cellStyle name="40% - Accent6 13 2" xfId="660"/>
    <cellStyle name="40% - Accent6 14" xfId="661"/>
    <cellStyle name="40% - Accent6 14 2" xfId="662"/>
    <cellStyle name="40% - Accent6 15" xfId="663"/>
    <cellStyle name="40% - Accent6 15 2" xfId="664"/>
    <cellStyle name="40% - Accent6 16" xfId="665"/>
    <cellStyle name="40% - Accent6 16 2" xfId="666"/>
    <cellStyle name="40% - Accent6 17" xfId="667"/>
    <cellStyle name="40% - Accent6 17 2" xfId="668"/>
    <cellStyle name="40% - Accent6 18" xfId="669"/>
    <cellStyle name="40% - Accent6 18 2" xfId="670"/>
    <cellStyle name="40% - Accent6 19" xfId="671"/>
    <cellStyle name="40% - Accent6 19 2" xfId="672"/>
    <cellStyle name="40% - Accent6 2" xfId="673"/>
    <cellStyle name="40% - Accent6 2 2" xfId="674"/>
    <cellStyle name="40% - Accent6 2 3" xfId="675"/>
    <cellStyle name="40% - Accent6 2 3 2" xfId="676"/>
    <cellStyle name="40% - Accent6 20" xfId="677"/>
    <cellStyle name="40% - Accent6 20 2" xfId="678"/>
    <cellStyle name="40% - Accent6 21" xfId="679"/>
    <cellStyle name="40% - Accent6 22" xfId="680"/>
    <cellStyle name="40% - Accent6 22 2" xfId="681"/>
    <cellStyle name="40% - Accent6 23" xfId="682"/>
    <cellStyle name="40% - Accent6 24" xfId="683"/>
    <cellStyle name="40% - Accent6 25" xfId="684"/>
    <cellStyle name="40% - Accent6 3" xfId="685"/>
    <cellStyle name="40% - Accent6 3 2" xfId="686"/>
    <cellStyle name="40% - Accent6 3 3" xfId="687"/>
    <cellStyle name="40% - Accent6 3 3 2" xfId="688"/>
    <cellStyle name="40% - Accent6 4" xfId="689"/>
    <cellStyle name="40% - Accent6 4 2" xfId="690"/>
    <cellStyle name="40% - Accent6 4 2 2" xfId="691"/>
    <cellStyle name="40% - Accent6 4 3" xfId="692"/>
    <cellStyle name="40% - Accent6 5" xfId="693"/>
    <cellStyle name="40% - Accent6 5 2" xfId="694"/>
    <cellStyle name="40% - Accent6 6" xfId="695"/>
    <cellStyle name="40% - Accent6 6 2" xfId="696"/>
    <cellStyle name="40% - Accent6 7" xfId="697"/>
    <cellStyle name="40% - Accent6 7 2" xfId="698"/>
    <cellStyle name="40% - Accent6 8" xfId="699"/>
    <cellStyle name="40% - Accent6 8 2" xfId="700"/>
    <cellStyle name="40% - Accent6 9" xfId="701"/>
    <cellStyle name="40% - Accent6 9 2" xfId="702"/>
    <cellStyle name="60% - Accent1" xfId="21" builtinId="32" customBuiltin="1"/>
    <cellStyle name="60% - Accent1 10" xfId="703"/>
    <cellStyle name="60% - Accent1 2" xfId="704"/>
    <cellStyle name="60% - Accent1 2 2" xfId="705"/>
    <cellStyle name="60% - Accent1 3" xfId="706"/>
    <cellStyle name="60% - Accent1 4" xfId="707"/>
    <cellStyle name="60% - Accent1 5" xfId="708"/>
    <cellStyle name="60% - Accent1 6" xfId="709"/>
    <cellStyle name="60% - Accent1 7" xfId="710"/>
    <cellStyle name="60% - Accent1 8" xfId="711"/>
    <cellStyle name="60% - Accent1 9" xfId="712"/>
    <cellStyle name="60% - Accent2" xfId="25" builtinId="36" customBuiltin="1"/>
    <cellStyle name="60% - Accent2 10" xfId="713"/>
    <cellStyle name="60% - Accent2 2" xfId="714"/>
    <cellStyle name="60% - Accent2 2 2" xfId="715"/>
    <cellStyle name="60% - Accent2 3" xfId="716"/>
    <cellStyle name="60% - Accent2 4" xfId="717"/>
    <cellStyle name="60% - Accent2 5" xfId="718"/>
    <cellStyle name="60% - Accent2 6" xfId="719"/>
    <cellStyle name="60% - Accent2 7" xfId="720"/>
    <cellStyle name="60% - Accent2 8" xfId="721"/>
    <cellStyle name="60% - Accent2 9" xfId="722"/>
    <cellStyle name="60% - Accent3" xfId="29" builtinId="40" customBuiltin="1"/>
    <cellStyle name="60% - Accent3 10" xfId="723"/>
    <cellStyle name="60% - Accent3 2" xfId="724"/>
    <cellStyle name="60% - Accent3 2 2" xfId="725"/>
    <cellStyle name="60% - Accent3 3" xfId="726"/>
    <cellStyle name="60% - Accent3 4" xfId="727"/>
    <cellStyle name="60% - Accent3 5" xfId="728"/>
    <cellStyle name="60% - Accent3 6" xfId="729"/>
    <cellStyle name="60% - Accent3 7" xfId="730"/>
    <cellStyle name="60% - Accent3 8" xfId="731"/>
    <cellStyle name="60% - Accent3 9" xfId="732"/>
    <cellStyle name="60% - Accent4" xfId="33" builtinId="44" customBuiltin="1"/>
    <cellStyle name="60% - Accent4 10" xfId="733"/>
    <cellStyle name="60% - Accent4 2" xfId="734"/>
    <cellStyle name="60% - Accent4 2 2" xfId="735"/>
    <cellStyle name="60% - Accent4 3" xfId="736"/>
    <cellStyle name="60% - Accent4 4" xfId="737"/>
    <cellStyle name="60% - Accent4 5" xfId="738"/>
    <cellStyle name="60% - Accent4 6" xfId="739"/>
    <cellStyle name="60% - Accent4 7" xfId="740"/>
    <cellStyle name="60% - Accent4 8" xfId="741"/>
    <cellStyle name="60% - Accent4 9" xfId="742"/>
    <cellStyle name="60% - Accent5" xfId="37" builtinId="48" customBuiltin="1"/>
    <cellStyle name="60% - Accent5 10" xfId="743"/>
    <cellStyle name="60% - Accent5 2" xfId="744"/>
    <cellStyle name="60% - Accent5 2 2" xfId="745"/>
    <cellStyle name="60% - Accent5 3" xfId="746"/>
    <cellStyle name="60% - Accent5 4" xfId="747"/>
    <cellStyle name="60% - Accent5 5" xfId="748"/>
    <cellStyle name="60% - Accent5 6" xfId="749"/>
    <cellStyle name="60% - Accent5 7" xfId="750"/>
    <cellStyle name="60% - Accent5 8" xfId="751"/>
    <cellStyle name="60% - Accent5 9" xfId="752"/>
    <cellStyle name="60% - Accent6" xfId="41" builtinId="52" customBuiltin="1"/>
    <cellStyle name="60% - Accent6 10" xfId="753"/>
    <cellStyle name="60% - Accent6 2" xfId="754"/>
    <cellStyle name="60% - Accent6 2 2" xfId="755"/>
    <cellStyle name="60% - Accent6 3" xfId="756"/>
    <cellStyle name="60% - Accent6 4" xfId="757"/>
    <cellStyle name="60% - Accent6 5" xfId="758"/>
    <cellStyle name="60% - Accent6 6" xfId="759"/>
    <cellStyle name="60% - Accent6 7" xfId="760"/>
    <cellStyle name="60% - Accent6 8" xfId="761"/>
    <cellStyle name="60% - Accent6 9" xfId="762"/>
    <cellStyle name="Accent1" xfId="18" builtinId="29" customBuiltin="1"/>
    <cellStyle name="Accent1 - 20%" xfId="763"/>
    <cellStyle name="Accent1 - 40%" xfId="764"/>
    <cellStyle name="Accent1 - 60%" xfId="765"/>
    <cellStyle name="Accent1 10" xfId="766"/>
    <cellStyle name="Accent1 11" xfId="767"/>
    <cellStyle name="Accent1 12" xfId="768"/>
    <cellStyle name="Accent1 13" xfId="769"/>
    <cellStyle name="Accent1 14" xfId="770"/>
    <cellStyle name="Accent1 15" xfId="771"/>
    <cellStyle name="Accent1 16" xfId="772"/>
    <cellStyle name="Accent1 17" xfId="773"/>
    <cellStyle name="Accent1 18" xfId="774"/>
    <cellStyle name="Accent1 19" xfId="775"/>
    <cellStyle name="Accent1 2" xfId="776"/>
    <cellStyle name="Accent1 2 2" xfId="777"/>
    <cellStyle name="Accent1 20" xfId="778"/>
    <cellStyle name="Accent1 21" xfId="779"/>
    <cellStyle name="Accent1 22" xfId="780"/>
    <cellStyle name="Accent1 23" xfId="781"/>
    <cellStyle name="Accent1 24" xfId="782"/>
    <cellStyle name="Accent1 25" xfId="783"/>
    <cellStyle name="Accent1 26" xfId="784"/>
    <cellStyle name="Accent1 27" xfId="785"/>
    <cellStyle name="Accent1 28" xfId="786"/>
    <cellStyle name="Accent1 29" xfId="787"/>
    <cellStyle name="Accent1 3" xfId="788"/>
    <cellStyle name="Accent1 30" xfId="789"/>
    <cellStyle name="Accent1 31" xfId="790"/>
    <cellStyle name="Accent1 32" xfId="791"/>
    <cellStyle name="Accent1 33" xfId="792"/>
    <cellStyle name="Accent1 34" xfId="793"/>
    <cellStyle name="Accent1 35" xfId="794"/>
    <cellStyle name="Accent1 36" xfId="795"/>
    <cellStyle name="Accent1 37" xfId="796"/>
    <cellStyle name="Accent1 38" xfId="797"/>
    <cellStyle name="Accent1 39" xfId="798"/>
    <cellStyle name="Accent1 4" xfId="799"/>
    <cellStyle name="Accent1 40" xfId="800"/>
    <cellStyle name="Accent1 41" xfId="801"/>
    <cellStyle name="Accent1 42" xfId="802"/>
    <cellStyle name="Accent1 43" xfId="803"/>
    <cellStyle name="Accent1 5" xfId="804"/>
    <cellStyle name="Accent1 6" xfId="805"/>
    <cellStyle name="Accent1 7" xfId="806"/>
    <cellStyle name="Accent1 8" xfId="807"/>
    <cellStyle name="Accent1 9" xfId="808"/>
    <cellStyle name="Accent2" xfId="22" builtinId="33" customBuiltin="1"/>
    <cellStyle name="Accent2 - 20%" xfId="809"/>
    <cellStyle name="Accent2 - 40%" xfId="810"/>
    <cellStyle name="Accent2 - 60%" xfId="811"/>
    <cellStyle name="Accent2 10" xfId="812"/>
    <cellStyle name="Accent2 11" xfId="813"/>
    <cellStyle name="Accent2 12" xfId="814"/>
    <cellStyle name="Accent2 13" xfId="815"/>
    <cellStyle name="Accent2 14" xfId="816"/>
    <cellStyle name="Accent2 15" xfId="817"/>
    <cellStyle name="Accent2 16" xfId="818"/>
    <cellStyle name="Accent2 17" xfId="819"/>
    <cellStyle name="Accent2 18" xfId="820"/>
    <cellStyle name="Accent2 19" xfId="821"/>
    <cellStyle name="Accent2 2" xfId="822"/>
    <cellStyle name="Accent2 2 2" xfId="823"/>
    <cellStyle name="Accent2 20" xfId="824"/>
    <cellStyle name="Accent2 21" xfId="825"/>
    <cellStyle name="Accent2 22" xfId="826"/>
    <cellStyle name="Accent2 23" xfId="827"/>
    <cellStyle name="Accent2 24" xfId="828"/>
    <cellStyle name="Accent2 25" xfId="829"/>
    <cellStyle name="Accent2 26" xfId="830"/>
    <cellStyle name="Accent2 27" xfId="831"/>
    <cellStyle name="Accent2 28" xfId="832"/>
    <cellStyle name="Accent2 29" xfId="833"/>
    <cellStyle name="Accent2 3" xfId="834"/>
    <cellStyle name="Accent2 30" xfId="835"/>
    <cellStyle name="Accent2 31" xfId="836"/>
    <cellStyle name="Accent2 32" xfId="837"/>
    <cellStyle name="Accent2 33" xfId="838"/>
    <cellStyle name="Accent2 34" xfId="839"/>
    <cellStyle name="Accent2 35" xfId="840"/>
    <cellStyle name="Accent2 36" xfId="841"/>
    <cellStyle name="Accent2 37" xfId="842"/>
    <cellStyle name="Accent2 38" xfId="843"/>
    <cellStyle name="Accent2 39" xfId="844"/>
    <cellStyle name="Accent2 4" xfId="845"/>
    <cellStyle name="Accent2 40" xfId="846"/>
    <cellStyle name="Accent2 41" xfId="847"/>
    <cellStyle name="Accent2 42" xfId="848"/>
    <cellStyle name="Accent2 43" xfId="849"/>
    <cellStyle name="Accent2 5" xfId="850"/>
    <cellStyle name="Accent2 6" xfId="851"/>
    <cellStyle name="Accent2 7" xfId="852"/>
    <cellStyle name="Accent2 8" xfId="853"/>
    <cellStyle name="Accent2 9" xfId="854"/>
    <cellStyle name="Accent3" xfId="26" builtinId="37" customBuiltin="1"/>
    <cellStyle name="Accent3 - 20%" xfId="855"/>
    <cellStyle name="Accent3 - 40%" xfId="856"/>
    <cellStyle name="Accent3 - 60%" xfId="857"/>
    <cellStyle name="Accent3 10" xfId="858"/>
    <cellStyle name="Accent3 11" xfId="859"/>
    <cellStyle name="Accent3 12" xfId="860"/>
    <cellStyle name="Accent3 13" xfId="861"/>
    <cellStyle name="Accent3 14" xfId="862"/>
    <cellStyle name="Accent3 15" xfId="863"/>
    <cellStyle name="Accent3 16" xfId="864"/>
    <cellStyle name="Accent3 17" xfId="865"/>
    <cellStyle name="Accent3 18" xfId="866"/>
    <cellStyle name="Accent3 19" xfId="867"/>
    <cellStyle name="Accent3 2" xfId="868"/>
    <cellStyle name="Accent3 2 2" xfId="869"/>
    <cellStyle name="Accent3 20" xfId="870"/>
    <cellStyle name="Accent3 21" xfId="871"/>
    <cellStyle name="Accent3 22" xfId="872"/>
    <cellStyle name="Accent3 23" xfId="873"/>
    <cellStyle name="Accent3 24" xfId="874"/>
    <cellStyle name="Accent3 25" xfId="875"/>
    <cellStyle name="Accent3 26" xfId="876"/>
    <cellStyle name="Accent3 27" xfId="877"/>
    <cellStyle name="Accent3 28" xfId="878"/>
    <cellStyle name="Accent3 29" xfId="879"/>
    <cellStyle name="Accent3 3" xfId="880"/>
    <cellStyle name="Accent3 30" xfId="881"/>
    <cellStyle name="Accent3 31" xfId="882"/>
    <cellStyle name="Accent3 32" xfId="883"/>
    <cellStyle name="Accent3 33" xfId="884"/>
    <cellStyle name="Accent3 34" xfId="885"/>
    <cellStyle name="Accent3 35" xfId="886"/>
    <cellStyle name="Accent3 36" xfId="887"/>
    <cellStyle name="Accent3 37" xfId="888"/>
    <cellStyle name="Accent3 38" xfId="889"/>
    <cellStyle name="Accent3 39" xfId="890"/>
    <cellStyle name="Accent3 4" xfId="891"/>
    <cellStyle name="Accent3 40" xfId="892"/>
    <cellStyle name="Accent3 41" xfId="893"/>
    <cellStyle name="Accent3 42" xfId="894"/>
    <cellStyle name="Accent3 43" xfId="895"/>
    <cellStyle name="Accent3 5" xfId="896"/>
    <cellStyle name="Accent3 6" xfId="897"/>
    <cellStyle name="Accent3 7" xfId="898"/>
    <cellStyle name="Accent3 8" xfId="899"/>
    <cellStyle name="Accent3 9" xfId="900"/>
    <cellStyle name="Accent4" xfId="30" builtinId="41" customBuiltin="1"/>
    <cellStyle name="Accent4 - 20%" xfId="901"/>
    <cellStyle name="Accent4 - 40%" xfId="902"/>
    <cellStyle name="Accent4 - 60%" xfId="903"/>
    <cellStyle name="Accent4 10" xfId="904"/>
    <cellStyle name="Accent4 11" xfId="905"/>
    <cellStyle name="Accent4 12" xfId="906"/>
    <cellStyle name="Accent4 13" xfId="907"/>
    <cellStyle name="Accent4 14" xfId="908"/>
    <cellStyle name="Accent4 15" xfId="909"/>
    <cellStyle name="Accent4 16" xfId="910"/>
    <cellStyle name="Accent4 17" xfId="911"/>
    <cellStyle name="Accent4 18" xfId="912"/>
    <cellStyle name="Accent4 19" xfId="913"/>
    <cellStyle name="Accent4 2" xfId="914"/>
    <cellStyle name="Accent4 2 2" xfId="915"/>
    <cellStyle name="Accent4 20" xfId="916"/>
    <cellStyle name="Accent4 21" xfId="917"/>
    <cellStyle name="Accent4 22" xfId="918"/>
    <cellStyle name="Accent4 23" xfId="919"/>
    <cellStyle name="Accent4 24" xfId="920"/>
    <cellStyle name="Accent4 25" xfId="921"/>
    <cellStyle name="Accent4 26" xfId="922"/>
    <cellStyle name="Accent4 27" xfId="923"/>
    <cellStyle name="Accent4 28" xfId="924"/>
    <cellStyle name="Accent4 29" xfId="925"/>
    <cellStyle name="Accent4 3" xfId="926"/>
    <cellStyle name="Accent4 30" xfId="927"/>
    <cellStyle name="Accent4 31" xfId="928"/>
    <cellStyle name="Accent4 32" xfId="929"/>
    <cellStyle name="Accent4 33" xfId="930"/>
    <cellStyle name="Accent4 34" xfId="931"/>
    <cellStyle name="Accent4 35" xfId="932"/>
    <cellStyle name="Accent4 36" xfId="933"/>
    <cellStyle name="Accent4 37" xfId="934"/>
    <cellStyle name="Accent4 38" xfId="935"/>
    <cellStyle name="Accent4 39" xfId="936"/>
    <cellStyle name="Accent4 4" xfId="937"/>
    <cellStyle name="Accent4 40" xfId="938"/>
    <cellStyle name="Accent4 41" xfId="939"/>
    <cellStyle name="Accent4 42" xfId="940"/>
    <cellStyle name="Accent4 43" xfId="941"/>
    <cellStyle name="Accent4 5" xfId="942"/>
    <cellStyle name="Accent4 6" xfId="943"/>
    <cellStyle name="Accent4 7" xfId="944"/>
    <cellStyle name="Accent4 8" xfId="945"/>
    <cellStyle name="Accent4 9" xfId="946"/>
    <cellStyle name="Accent5" xfId="34" builtinId="45" customBuiltin="1"/>
    <cellStyle name="Accent5 - 20%" xfId="947"/>
    <cellStyle name="Accent5 - 40%" xfId="948"/>
    <cellStyle name="Accent5 - 60%" xfId="949"/>
    <cellStyle name="Accent5 10" xfId="950"/>
    <cellStyle name="Accent5 11" xfId="951"/>
    <cellStyle name="Accent5 12" xfId="952"/>
    <cellStyle name="Accent5 13" xfId="953"/>
    <cellStyle name="Accent5 14" xfId="954"/>
    <cellStyle name="Accent5 15" xfId="955"/>
    <cellStyle name="Accent5 16" xfId="956"/>
    <cellStyle name="Accent5 17" xfId="957"/>
    <cellStyle name="Accent5 18" xfId="958"/>
    <cellStyle name="Accent5 19" xfId="959"/>
    <cellStyle name="Accent5 2" xfId="960"/>
    <cellStyle name="Accent5 2 2" xfId="961"/>
    <cellStyle name="Accent5 20" xfId="962"/>
    <cellStyle name="Accent5 21" xfId="963"/>
    <cellStyle name="Accent5 22" xfId="964"/>
    <cellStyle name="Accent5 23" xfId="965"/>
    <cellStyle name="Accent5 24" xfId="966"/>
    <cellStyle name="Accent5 25" xfId="967"/>
    <cellStyle name="Accent5 26" xfId="968"/>
    <cellStyle name="Accent5 27" xfId="969"/>
    <cellStyle name="Accent5 28" xfId="970"/>
    <cellStyle name="Accent5 29" xfId="971"/>
    <cellStyle name="Accent5 3" xfId="972"/>
    <cellStyle name="Accent5 30" xfId="973"/>
    <cellStyle name="Accent5 31" xfId="974"/>
    <cellStyle name="Accent5 32" xfId="975"/>
    <cellStyle name="Accent5 33" xfId="976"/>
    <cellStyle name="Accent5 34" xfId="977"/>
    <cellStyle name="Accent5 35" xfId="978"/>
    <cellStyle name="Accent5 36" xfId="979"/>
    <cellStyle name="Accent5 37" xfId="980"/>
    <cellStyle name="Accent5 38" xfId="981"/>
    <cellStyle name="Accent5 39" xfId="982"/>
    <cellStyle name="Accent5 4" xfId="983"/>
    <cellStyle name="Accent5 40" xfId="984"/>
    <cellStyle name="Accent5 41" xfId="985"/>
    <cellStyle name="Accent5 42" xfId="986"/>
    <cellStyle name="Accent5 43" xfId="987"/>
    <cellStyle name="Accent5 5" xfId="988"/>
    <cellStyle name="Accent5 6" xfId="989"/>
    <cellStyle name="Accent5 7" xfId="990"/>
    <cellStyle name="Accent5 8" xfId="991"/>
    <cellStyle name="Accent5 9" xfId="992"/>
    <cellStyle name="Accent6" xfId="38" builtinId="49" customBuiltin="1"/>
    <cellStyle name="Accent6 - 20%" xfId="993"/>
    <cellStyle name="Accent6 - 40%" xfId="994"/>
    <cellStyle name="Accent6 - 60%" xfId="995"/>
    <cellStyle name="Accent6 10" xfId="996"/>
    <cellStyle name="Accent6 11" xfId="997"/>
    <cellStyle name="Accent6 12" xfId="998"/>
    <cellStyle name="Accent6 13" xfId="999"/>
    <cellStyle name="Accent6 14" xfId="1000"/>
    <cellStyle name="Accent6 15" xfId="1001"/>
    <cellStyle name="Accent6 16" xfId="1002"/>
    <cellStyle name="Accent6 17" xfId="1003"/>
    <cellStyle name="Accent6 18" xfId="1004"/>
    <cellStyle name="Accent6 19" xfId="1005"/>
    <cellStyle name="Accent6 2" xfId="1006"/>
    <cellStyle name="Accent6 2 2" xfId="1007"/>
    <cellStyle name="Accent6 20" xfId="1008"/>
    <cellStyle name="Accent6 21" xfId="1009"/>
    <cellStyle name="Accent6 22" xfId="1010"/>
    <cellStyle name="Accent6 23" xfId="1011"/>
    <cellStyle name="Accent6 24" xfId="1012"/>
    <cellStyle name="Accent6 25" xfId="1013"/>
    <cellStyle name="Accent6 26" xfId="1014"/>
    <cellStyle name="Accent6 27" xfId="1015"/>
    <cellStyle name="Accent6 28" xfId="1016"/>
    <cellStyle name="Accent6 29" xfId="1017"/>
    <cellStyle name="Accent6 3" xfId="1018"/>
    <cellStyle name="Accent6 30" xfId="1019"/>
    <cellStyle name="Accent6 31" xfId="1020"/>
    <cellStyle name="Accent6 32" xfId="1021"/>
    <cellStyle name="Accent6 33" xfId="1022"/>
    <cellStyle name="Accent6 34" xfId="1023"/>
    <cellStyle name="Accent6 35" xfId="1024"/>
    <cellStyle name="Accent6 36" xfId="1025"/>
    <cellStyle name="Accent6 37" xfId="1026"/>
    <cellStyle name="Accent6 38" xfId="1027"/>
    <cellStyle name="Accent6 39" xfId="1028"/>
    <cellStyle name="Accent6 4" xfId="1029"/>
    <cellStyle name="Accent6 40" xfId="1030"/>
    <cellStyle name="Accent6 41" xfId="1031"/>
    <cellStyle name="Accent6 42" xfId="1032"/>
    <cellStyle name="Accent6 43" xfId="1033"/>
    <cellStyle name="Accent6 5" xfId="1034"/>
    <cellStyle name="Accent6 6" xfId="1035"/>
    <cellStyle name="Accent6 7" xfId="1036"/>
    <cellStyle name="Accent6 8" xfId="1037"/>
    <cellStyle name="Accent6 9" xfId="1038"/>
    <cellStyle name="Bad" xfId="7" builtinId="27" customBuiltin="1"/>
    <cellStyle name="Bad 10" xfId="1039"/>
    <cellStyle name="Bad 2" xfId="1040"/>
    <cellStyle name="Bad 2 2" xfId="1041"/>
    <cellStyle name="Bad 3" xfId="1042"/>
    <cellStyle name="Bad 4" xfId="1043"/>
    <cellStyle name="Bad 5" xfId="1044"/>
    <cellStyle name="Bad 6" xfId="1045"/>
    <cellStyle name="Bad 7" xfId="1046"/>
    <cellStyle name="Bad 8" xfId="1047"/>
    <cellStyle name="Bad 9" xfId="1048"/>
    <cellStyle name="blank" xfId="1049"/>
    <cellStyle name="Calc Currency (0)" xfId="1050"/>
    <cellStyle name="Calculation" xfId="11" builtinId="22" customBuiltin="1"/>
    <cellStyle name="Calculation 10" xfId="1051"/>
    <cellStyle name="Calculation 2" xfId="1052"/>
    <cellStyle name="Calculation 2 2" xfId="1053"/>
    <cellStyle name="Calculation 3" xfId="1054"/>
    <cellStyle name="Calculation 4" xfId="1055"/>
    <cellStyle name="Calculation 5" xfId="1056"/>
    <cellStyle name="Calculation 6" xfId="1057"/>
    <cellStyle name="Calculation 7" xfId="1058"/>
    <cellStyle name="Calculation 8" xfId="1059"/>
    <cellStyle name="Calculation 9" xfId="1060"/>
    <cellStyle name="Check Cell" xfId="13" builtinId="23" customBuiltin="1"/>
    <cellStyle name="Check Cell 10" xfId="1061"/>
    <cellStyle name="Check Cell 2" xfId="1062"/>
    <cellStyle name="Check Cell 2 2" xfId="1063"/>
    <cellStyle name="Check Cell 3" xfId="1064"/>
    <cellStyle name="Check Cell 4" xfId="1065"/>
    <cellStyle name="Check Cell 5" xfId="1066"/>
    <cellStyle name="Check Cell 6" xfId="1067"/>
    <cellStyle name="Check Cell 7" xfId="1068"/>
    <cellStyle name="Check Cell 8" xfId="1069"/>
    <cellStyle name="Check Cell 9" xfId="1070"/>
    <cellStyle name="CheckCell" xfId="1071"/>
    <cellStyle name="Comma" xfId="42" builtinId="3"/>
    <cellStyle name="Comma 10" xfId="1072"/>
    <cellStyle name="Comma 11" xfId="1073"/>
    <cellStyle name="Comma 12" xfId="1074"/>
    <cellStyle name="Comma 13" xfId="1075"/>
    <cellStyle name="Comma 13 2" xfId="1076"/>
    <cellStyle name="Comma 14" xfId="1077"/>
    <cellStyle name="Comma 14 2" xfId="1078"/>
    <cellStyle name="Comma 15" xfId="1079"/>
    <cellStyle name="Comma 16" xfId="1080"/>
    <cellStyle name="Comma 2" xfId="1081"/>
    <cellStyle name="Comma 2 2" xfId="1082"/>
    <cellStyle name="Comma 2 3" xfId="1083"/>
    <cellStyle name="Comma 2 4" xfId="1084"/>
    <cellStyle name="Comma 2 5" xfId="1085"/>
    <cellStyle name="Comma 2 5 2" xfId="1086"/>
    <cellStyle name="Comma 3" xfId="1087"/>
    <cellStyle name="Comma 3 2" xfId="1088"/>
    <cellStyle name="Comma 3 3" xfId="1089"/>
    <cellStyle name="Comma 3 3 2" xfId="1090"/>
    <cellStyle name="Comma 3 4" xfId="1091"/>
    <cellStyle name="Comma 3 4 2" xfId="1092"/>
    <cellStyle name="Comma 4" xfId="1093"/>
    <cellStyle name="Comma 4 2" xfId="1094"/>
    <cellStyle name="Comma 4 3" xfId="1095"/>
    <cellStyle name="Comma 4 3 2" xfId="1096"/>
    <cellStyle name="Comma 5" xfId="1097"/>
    <cellStyle name="Comma 5 2" xfId="1098"/>
    <cellStyle name="Comma 5 3" xfId="1099"/>
    <cellStyle name="Comma 5 3 2" xfId="1100"/>
    <cellStyle name="Comma 6" xfId="1101"/>
    <cellStyle name="Comma 6 2" xfId="1102"/>
    <cellStyle name="Comma 6 3" xfId="1103"/>
    <cellStyle name="Comma 6 3 2" xfId="1104"/>
    <cellStyle name="Comma 7" xfId="1105"/>
    <cellStyle name="Comma 8" xfId="1106"/>
    <cellStyle name="Comma 9" xfId="1107"/>
    <cellStyle name="Comma0" xfId="1108"/>
    <cellStyle name="Comma0 - Style2" xfId="1109"/>
    <cellStyle name="Comma0 - Style4" xfId="1110"/>
    <cellStyle name="Comma0 - Style5" xfId="1111"/>
    <cellStyle name="Comma0_00COS Ind Allocators" xfId="1112"/>
    <cellStyle name="Comma1 - Style1" xfId="1113"/>
    <cellStyle name="Copied" xfId="1114"/>
    <cellStyle name="COST1" xfId="1115"/>
    <cellStyle name="Curren - Style1" xfId="1116"/>
    <cellStyle name="Curren - Style2" xfId="1117"/>
    <cellStyle name="Curren - Style5" xfId="1118"/>
    <cellStyle name="Curren - Style6" xfId="1119"/>
    <cellStyle name="Currency 10" xfId="1120"/>
    <cellStyle name="Currency 11" xfId="1121"/>
    <cellStyle name="Currency 11 2" xfId="1122"/>
    <cellStyle name="Currency 12" xfId="1123"/>
    <cellStyle name="Currency 2" xfId="1124"/>
    <cellStyle name="Currency 2 2" xfId="1125"/>
    <cellStyle name="Currency 2 3" xfId="1126"/>
    <cellStyle name="Currency 3" xfId="1127"/>
    <cellStyle name="Currency 4" xfId="1128"/>
    <cellStyle name="Currency 5" xfId="1129"/>
    <cellStyle name="Currency 6" xfId="1130"/>
    <cellStyle name="Currency 7" xfId="1131"/>
    <cellStyle name="Currency 8" xfId="1132"/>
    <cellStyle name="Currency 9" xfId="1133"/>
    <cellStyle name="Currency0" xfId="1134"/>
    <cellStyle name="Date" xfId="1135"/>
    <cellStyle name="Emphasis 1" xfId="1136"/>
    <cellStyle name="Emphasis 2" xfId="1137"/>
    <cellStyle name="Emphasis 3" xfId="1138"/>
    <cellStyle name="Entered" xfId="1139"/>
    <cellStyle name="Entered 2" xfId="1726"/>
    <cellStyle name="Explanatory Text" xfId="16" builtinId="53" customBuiltin="1"/>
    <cellStyle name="Explanatory Text 10" xfId="1140"/>
    <cellStyle name="Explanatory Text 2" xfId="1141"/>
    <cellStyle name="Explanatory Text 2 2" xfId="1142"/>
    <cellStyle name="Explanatory Text 3" xfId="1143"/>
    <cellStyle name="Explanatory Text 4" xfId="1144"/>
    <cellStyle name="Explanatory Text 5" xfId="1145"/>
    <cellStyle name="Explanatory Text 6" xfId="1146"/>
    <cellStyle name="Explanatory Text 7" xfId="1147"/>
    <cellStyle name="Explanatory Text 8" xfId="1148"/>
    <cellStyle name="Explanatory Text 9" xfId="1149"/>
    <cellStyle name="Fixed" xfId="1150"/>
    <cellStyle name="Fixed3 - Style3" xfId="1151"/>
    <cellStyle name="Good" xfId="6" builtinId="26" customBuiltin="1"/>
    <cellStyle name="Good 10" xfId="1152"/>
    <cellStyle name="Good 2" xfId="1153"/>
    <cellStyle name="Good 2 2" xfId="1154"/>
    <cellStyle name="Good 3" xfId="1155"/>
    <cellStyle name="Good 4" xfId="1156"/>
    <cellStyle name="Good 5" xfId="1157"/>
    <cellStyle name="Good 6" xfId="1158"/>
    <cellStyle name="Good 7" xfId="1159"/>
    <cellStyle name="Good 8" xfId="1160"/>
    <cellStyle name="Good 9" xfId="1161"/>
    <cellStyle name="Grey" xfId="1162"/>
    <cellStyle name="Grey 2" xfId="1163"/>
    <cellStyle name="Header" xfId="1164"/>
    <cellStyle name="Header1" xfId="1165"/>
    <cellStyle name="Header2" xfId="1166"/>
    <cellStyle name="Heading" xfId="1167"/>
    <cellStyle name="Heading 1" xfId="2" builtinId="16" customBuiltin="1"/>
    <cellStyle name="Heading 1 10" xfId="1168"/>
    <cellStyle name="Heading 1 2" xfId="1169"/>
    <cellStyle name="Heading 1 2 2" xfId="1170"/>
    <cellStyle name="Heading 1 3" xfId="1171"/>
    <cellStyle name="Heading 1 4" xfId="1172"/>
    <cellStyle name="Heading 1 5" xfId="1173"/>
    <cellStyle name="Heading 1 6" xfId="1174"/>
    <cellStyle name="Heading 1 7" xfId="1175"/>
    <cellStyle name="Heading 1 8" xfId="1176"/>
    <cellStyle name="Heading 1 9" xfId="1177"/>
    <cellStyle name="Heading 2" xfId="3" builtinId="17" customBuiltin="1"/>
    <cellStyle name="Heading 2 10" xfId="1178"/>
    <cellStyle name="Heading 2 2" xfId="1179"/>
    <cellStyle name="Heading 2 2 2" xfId="1180"/>
    <cellStyle name="Heading 2 3" xfId="1181"/>
    <cellStyle name="Heading 2 4" xfId="1182"/>
    <cellStyle name="Heading 2 5" xfId="1183"/>
    <cellStyle name="Heading 2 6" xfId="1184"/>
    <cellStyle name="Heading 2 7" xfId="1185"/>
    <cellStyle name="Heading 2 8" xfId="1186"/>
    <cellStyle name="Heading 2 9" xfId="1187"/>
    <cellStyle name="Heading 3" xfId="4" builtinId="18" customBuiltin="1"/>
    <cellStyle name="Heading 3 10" xfId="1188"/>
    <cellStyle name="Heading 3 2" xfId="1189"/>
    <cellStyle name="Heading 3 2 2" xfId="1190"/>
    <cellStyle name="Heading 3 3" xfId="1191"/>
    <cellStyle name="Heading 3 4" xfId="1192"/>
    <cellStyle name="Heading 3 5" xfId="1193"/>
    <cellStyle name="Heading 3 6" xfId="1194"/>
    <cellStyle name="Heading 3 7" xfId="1195"/>
    <cellStyle name="Heading 3 8" xfId="1196"/>
    <cellStyle name="Heading 3 9" xfId="1197"/>
    <cellStyle name="Heading 4" xfId="5" builtinId="19" customBuiltin="1"/>
    <cellStyle name="Heading 4 10" xfId="1198"/>
    <cellStyle name="Heading 4 2" xfId="1199"/>
    <cellStyle name="Heading 4 2 2" xfId="1200"/>
    <cellStyle name="Heading 4 3" xfId="1201"/>
    <cellStyle name="Heading 4 4" xfId="1202"/>
    <cellStyle name="Heading 4 5" xfId="1203"/>
    <cellStyle name="Heading 4 6" xfId="1204"/>
    <cellStyle name="Heading 4 7" xfId="1205"/>
    <cellStyle name="Heading 4 8" xfId="1206"/>
    <cellStyle name="Heading 4 9" xfId="1207"/>
    <cellStyle name="Heading1" xfId="1208"/>
    <cellStyle name="Heading2" xfId="1209"/>
    <cellStyle name="Input" xfId="9" builtinId="20" customBuiltin="1"/>
    <cellStyle name="Input [yellow]" xfId="1210"/>
    <cellStyle name="Input [yellow] 2" xfId="1211"/>
    <cellStyle name="Input 10" xfId="1212"/>
    <cellStyle name="Input 11" xfId="1213"/>
    <cellStyle name="Input 12" xfId="1214"/>
    <cellStyle name="Input 13" xfId="1215"/>
    <cellStyle name="Input 14" xfId="1216"/>
    <cellStyle name="Input 15" xfId="1217"/>
    <cellStyle name="Input 16" xfId="1218"/>
    <cellStyle name="Input 17" xfId="1219"/>
    <cellStyle name="Input 18" xfId="1220"/>
    <cellStyle name="Input 19" xfId="1221"/>
    <cellStyle name="Input 2" xfId="1222"/>
    <cellStyle name="Input 2 2" xfId="1223"/>
    <cellStyle name="Input 20" xfId="1224"/>
    <cellStyle name="Input 21" xfId="1225"/>
    <cellStyle name="Input 22" xfId="1226"/>
    <cellStyle name="Input 23" xfId="1227"/>
    <cellStyle name="Input 24" xfId="1228"/>
    <cellStyle name="Input 25" xfId="1229"/>
    <cellStyle name="Input 26" xfId="1230"/>
    <cellStyle name="Input 27" xfId="1231"/>
    <cellStyle name="Input 28" xfId="1232"/>
    <cellStyle name="Input 29" xfId="1233"/>
    <cellStyle name="Input 3" xfId="1234"/>
    <cellStyle name="Input 30" xfId="1235"/>
    <cellStyle name="Input 31" xfId="1236"/>
    <cellStyle name="Input 32" xfId="1237"/>
    <cellStyle name="Input 33" xfId="1238"/>
    <cellStyle name="Input 34" xfId="1239"/>
    <cellStyle name="Input 35" xfId="1240"/>
    <cellStyle name="Input 36" xfId="1241"/>
    <cellStyle name="Input 37" xfId="1242"/>
    <cellStyle name="Input 38" xfId="1243"/>
    <cellStyle name="Input 39" xfId="1244"/>
    <cellStyle name="Input 4" xfId="1245"/>
    <cellStyle name="Input 40" xfId="1246"/>
    <cellStyle name="Input 41" xfId="1247"/>
    <cellStyle name="Input 42" xfId="1248"/>
    <cellStyle name="Input 43" xfId="1249"/>
    <cellStyle name="Input 5" xfId="1250"/>
    <cellStyle name="Input 6" xfId="1251"/>
    <cellStyle name="Input 7" xfId="1252"/>
    <cellStyle name="Input 8" xfId="1253"/>
    <cellStyle name="Input 9" xfId="1254"/>
    <cellStyle name="Input Cells" xfId="1255"/>
    <cellStyle name="Input Cells Percent" xfId="1256"/>
    <cellStyle name="Lines" xfId="1257"/>
    <cellStyle name="LINKED" xfId="1258"/>
    <cellStyle name="Linked Cell" xfId="12" builtinId="24" customBuiltin="1"/>
    <cellStyle name="Linked Cell 10" xfId="1259"/>
    <cellStyle name="Linked Cell 2" xfId="1260"/>
    <cellStyle name="Linked Cell 2 2" xfId="1261"/>
    <cellStyle name="Linked Cell 3" xfId="1262"/>
    <cellStyle name="Linked Cell 4" xfId="1263"/>
    <cellStyle name="Linked Cell 5" xfId="1264"/>
    <cellStyle name="Linked Cell 6" xfId="1265"/>
    <cellStyle name="Linked Cell 7" xfId="1266"/>
    <cellStyle name="Linked Cell 8" xfId="1267"/>
    <cellStyle name="Linked Cell 9" xfId="1268"/>
    <cellStyle name="modified border" xfId="1269"/>
    <cellStyle name="modified border 2" xfId="1270"/>
    <cellStyle name="modified border1" xfId="1271"/>
    <cellStyle name="modified border1 2" xfId="1272"/>
    <cellStyle name="Neutral" xfId="8" builtinId="28" customBuiltin="1"/>
    <cellStyle name="Neutral 10" xfId="1273"/>
    <cellStyle name="Neutral 2" xfId="1274"/>
    <cellStyle name="Neutral 2 2" xfId="1275"/>
    <cellStyle name="Neutral 3" xfId="1276"/>
    <cellStyle name="Neutral 4" xfId="1277"/>
    <cellStyle name="Neutral 5" xfId="1278"/>
    <cellStyle name="Neutral 6" xfId="1279"/>
    <cellStyle name="Neutral 7" xfId="1280"/>
    <cellStyle name="Neutral 8" xfId="1281"/>
    <cellStyle name="Neutral 9" xfId="1282"/>
    <cellStyle name="no dec" xfId="1283"/>
    <cellStyle name="Normal" xfId="0" builtinId="0"/>
    <cellStyle name="Normal - Style1" xfId="1284"/>
    <cellStyle name="Normal - Style1 2" xfId="1285"/>
    <cellStyle name="Normal - Style1 3" xfId="1286"/>
    <cellStyle name="Normal 10" xfId="1287"/>
    <cellStyle name="Normal 10 2" xfId="1288"/>
    <cellStyle name="Normal 10 3" xfId="1289"/>
    <cellStyle name="Normal 10 3 2" xfId="1290"/>
    <cellStyle name="Normal 11" xfId="1291"/>
    <cellStyle name="Normal 11 2" xfId="1292"/>
    <cellStyle name="Normal 11 3" xfId="1293"/>
    <cellStyle name="Normal 11 3 2" xfId="1294"/>
    <cellStyle name="Normal 12" xfId="1295"/>
    <cellStyle name="Normal 12 2" xfId="1296"/>
    <cellStyle name="Normal 12 3" xfId="1297"/>
    <cellStyle name="Normal 12 3 2" xfId="1298"/>
    <cellStyle name="Normal 13" xfId="1299"/>
    <cellStyle name="Normal 13 2" xfId="1300"/>
    <cellStyle name="Normal 13 3" xfId="1301"/>
    <cellStyle name="Normal 13 3 2" xfId="1302"/>
    <cellStyle name="Normal 14" xfId="1303"/>
    <cellStyle name="Normal 14 2" xfId="1304"/>
    <cellStyle name="Normal 14 2 2" xfId="1305"/>
    <cellStyle name="Normal 14 3" xfId="1306"/>
    <cellStyle name="Normal 15" xfId="1307"/>
    <cellStyle name="Normal 15 2" xfId="1308"/>
    <cellStyle name="Normal 15 2 2" xfId="1309"/>
    <cellStyle name="Normal 16" xfId="1310"/>
    <cellStyle name="Normal 16 2" xfId="1311"/>
    <cellStyle name="Normal 16 3" xfId="1312"/>
    <cellStyle name="Normal 17" xfId="1313"/>
    <cellStyle name="Normal 17 2" xfId="1314"/>
    <cellStyle name="Normal 17 2 2" xfId="1315"/>
    <cellStyle name="Normal 17 3" xfId="1316"/>
    <cellStyle name="Normal 18" xfId="1317"/>
    <cellStyle name="Normal 18 2" xfId="1318"/>
    <cellStyle name="Normal 18 2 2" xfId="1319"/>
    <cellStyle name="Normal 18 3" xfId="1320"/>
    <cellStyle name="Normal 19" xfId="1321"/>
    <cellStyle name="Normal 19 2" xfId="1322"/>
    <cellStyle name="Normal 2" xfId="1323"/>
    <cellStyle name="Normal 2 10" xfId="1324"/>
    <cellStyle name="Normal 2 10 2" xfId="1325"/>
    <cellStyle name="Normal 2 11" xfId="1326"/>
    <cellStyle name="Normal 2 2" xfId="1327"/>
    <cellStyle name="Normal 2 2 2" xfId="1328"/>
    <cellStyle name="Normal 2 2 3" xfId="1329"/>
    <cellStyle name="Normal 2 2 4" xfId="1330"/>
    <cellStyle name="Normal 2 2 4 2" xfId="1331"/>
    <cellStyle name="Normal 2 3" xfId="1332"/>
    <cellStyle name="Normal 2 4" xfId="1333"/>
    <cellStyle name="Normal 2 5" xfId="1334"/>
    <cellStyle name="Normal 2 6" xfId="1335"/>
    <cellStyle name="Normal 2 7" xfId="1336"/>
    <cellStyle name="Normal 2 8" xfId="1337"/>
    <cellStyle name="Normal 2 8 2" xfId="1338"/>
    <cellStyle name="Normal 2 8 2 2" xfId="1339"/>
    <cellStyle name="Normal 2 8 3" xfId="1340"/>
    <cellStyle name="Normal 2 9" xfId="1341"/>
    <cellStyle name="Normal 2 9 2" xfId="1342"/>
    <cellStyle name="Normal 20" xfId="1343"/>
    <cellStyle name="Normal 20 2" xfId="1344"/>
    <cellStyle name="Normal 21" xfId="1345"/>
    <cellStyle name="Normal 21 2" xfId="1346"/>
    <cellStyle name="Normal 22" xfId="1347"/>
    <cellStyle name="Normal 22 2" xfId="1348"/>
    <cellStyle name="Normal 23" xfId="1349"/>
    <cellStyle name="Normal 23 2" xfId="1350"/>
    <cellStyle name="Normal 24" xfId="1351"/>
    <cellStyle name="Normal 24 2" xfId="1352"/>
    <cellStyle name="Normal 25" xfId="1353"/>
    <cellStyle name="Normal 25 2" xfId="1354"/>
    <cellStyle name="Normal 26" xfId="1355"/>
    <cellStyle name="Normal 26 2" xfId="1356"/>
    <cellStyle name="Normal 27" xfId="1357"/>
    <cellStyle name="Normal 27 2" xfId="1358"/>
    <cellStyle name="Normal 28" xfId="1359"/>
    <cellStyle name="Normal 28 2" xfId="1360"/>
    <cellStyle name="Normal 29" xfId="1361"/>
    <cellStyle name="Normal 29 2" xfId="1362"/>
    <cellStyle name="Normal 3" xfId="1363"/>
    <cellStyle name="Normal 3 2" xfId="1364"/>
    <cellStyle name="Normal 3 3" xfId="1365"/>
    <cellStyle name="Normal 3 4" xfId="1366"/>
    <cellStyle name="Normal 3 5" xfId="1367"/>
    <cellStyle name="Normal 3 6" xfId="1368"/>
    <cellStyle name="Normal 3 7" xfId="1369"/>
    <cellStyle name="Normal 3 7 2" xfId="1370"/>
    <cellStyle name="Normal 3_Net Classified Plant" xfId="1371"/>
    <cellStyle name="Normal 30" xfId="1372"/>
    <cellStyle name="Normal 30 2" xfId="1373"/>
    <cellStyle name="Normal 31" xfId="1374"/>
    <cellStyle name="Normal 31 2" xfId="1375"/>
    <cellStyle name="Normal 32" xfId="1376"/>
    <cellStyle name="Normal 32 2" xfId="1377"/>
    <cellStyle name="Normal 32 2 2" xfId="1378"/>
    <cellStyle name="Normal 32 3" xfId="1379"/>
    <cellStyle name="Normal 33" xfId="1380"/>
    <cellStyle name="Normal 33 2" xfId="1381"/>
    <cellStyle name="Normal 34" xfId="1382"/>
    <cellStyle name="Normal 34 2" xfId="1383"/>
    <cellStyle name="Normal 35" xfId="1384"/>
    <cellStyle name="Normal 35 2" xfId="1385"/>
    <cellStyle name="Normal 36" xfId="1386"/>
    <cellStyle name="Normal 36 2" xfId="1387"/>
    <cellStyle name="Normal 37" xfId="1388"/>
    <cellStyle name="Normal 37 2" xfId="1389"/>
    <cellStyle name="Normal 38" xfId="1390"/>
    <cellStyle name="Normal 38 2" xfId="1391"/>
    <cellStyle name="Normal 39" xfId="1392"/>
    <cellStyle name="Normal 39 2" xfId="1393"/>
    <cellStyle name="Normal 4" xfId="1394"/>
    <cellStyle name="Normal 4 2" xfId="1395"/>
    <cellStyle name="Normal 4 3" xfId="1396"/>
    <cellStyle name="Normal 4 4" xfId="1397"/>
    <cellStyle name="Normal 4 4 2" xfId="1398"/>
    <cellStyle name="Normal 4 5" xfId="1399"/>
    <cellStyle name="Normal 4 5 2" xfId="1400"/>
    <cellStyle name="Normal 4 6" xfId="1401"/>
    <cellStyle name="Normal 4 7" xfId="1402"/>
    <cellStyle name="Normal 4 7 2" xfId="1403"/>
    <cellStyle name="Normal 40" xfId="1404"/>
    <cellStyle name="Normal 40 2" xfId="1405"/>
    <cellStyle name="Normal 41" xfId="1406"/>
    <cellStyle name="Normal 42" xfId="1407"/>
    <cellStyle name="Normal 42 2" xfId="1408"/>
    <cellStyle name="Normal 43" xfId="1409"/>
    <cellStyle name="Normal 43 2" xfId="1410"/>
    <cellStyle name="Normal 44" xfId="1411"/>
    <cellStyle name="Normal 44 2" xfId="1412"/>
    <cellStyle name="Normal 45" xfId="1413"/>
    <cellStyle name="Normal 45 2" xfId="1414"/>
    <cellStyle name="Normal 46" xfId="1415"/>
    <cellStyle name="Normal 46 2" xfId="1416"/>
    <cellStyle name="Normal 47" xfId="1417"/>
    <cellStyle name="Normal 48" xfId="1418"/>
    <cellStyle name="Normal 49" xfId="1419"/>
    <cellStyle name="Normal 5" xfId="1420"/>
    <cellStyle name="Normal 5 2" xfId="1421"/>
    <cellStyle name="Normal 5 2 2" xfId="1422"/>
    <cellStyle name="Normal 5 3" xfId="1423"/>
    <cellStyle name="Normal 5 3 2" xfId="1424"/>
    <cellStyle name="Normal 5 4" xfId="1425"/>
    <cellStyle name="Normal 5 4 2" xfId="1426"/>
    <cellStyle name="Normal 5 5" xfId="1427"/>
    <cellStyle name="Normal 5 5 2" xfId="1428"/>
    <cellStyle name="Normal 5 6" xfId="1429"/>
    <cellStyle name="Normal 5 6 2" xfId="1430"/>
    <cellStyle name="Normal 5 7" xfId="1431"/>
    <cellStyle name="Normal 50" xfId="1432"/>
    <cellStyle name="Normal 51" xfId="1433"/>
    <cellStyle name="Normal 52" xfId="1434"/>
    <cellStyle name="Normal 6" xfId="1435"/>
    <cellStyle name="Normal 6 2" xfId="1436"/>
    <cellStyle name="Normal 6 3" xfId="1437"/>
    <cellStyle name="Normal 6 3 2" xfId="1438"/>
    <cellStyle name="Normal 7" xfId="1439"/>
    <cellStyle name="Normal 7 2" xfId="1440"/>
    <cellStyle name="Normal 7 3" xfId="1441"/>
    <cellStyle name="Normal 7 3 2" xfId="1442"/>
    <cellStyle name="Normal 8" xfId="1443"/>
    <cellStyle name="Normal 8 2" xfId="1444"/>
    <cellStyle name="Normal 8 3" xfId="1445"/>
    <cellStyle name="Normal 8 3 2" xfId="1446"/>
    <cellStyle name="Normal 9" xfId="1447"/>
    <cellStyle name="Normal 9 2" xfId="1448"/>
    <cellStyle name="Normal 9 3" xfId="1449"/>
    <cellStyle name="Normal 9 3 2" xfId="1450"/>
    <cellStyle name="Note" xfId="15" builtinId="10" customBuiltin="1"/>
    <cellStyle name="Note 10" xfId="1451"/>
    <cellStyle name="Note 10 2" xfId="1452"/>
    <cellStyle name="Note 10 3" xfId="1453"/>
    <cellStyle name="Note 10 3 2" xfId="1454"/>
    <cellStyle name="Note 11" xfId="1455"/>
    <cellStyle name="Note 11 2" xfId="1456"/>
    <cellStyle name="Note 11 3" xfId="1457"/>
    <cellStyle name="Note 11 3 2" xfId="1458"/>
    <cellStyle name="Note 12" xfId="1459"/>
    <cellStyle name="Note 12 2" xfId="1460"/>
    <cellStyle name="Note 12 3" xfId="1461"/>
    <cellStyle name="Note 12 3 2" xfId="1462"/>
    <cellStyle name="Note 13" xfId="1463"/>
    <cellStyle name="Note 13 2" xfId="1464"/>
    <cellStyle name="Note 13 2 2" xfId="1465"/>
    <cellStyle name="Note 13 3" xfId="1466"/>
    <cellStyle name="Note 14" xfId="1467"/>
    <cellStyle name="Note 14 2" xfId="1468"/>
    <cellStyle name="Note 15" xfId="1469"/>
    <cellStyle name="Note 15 2" xfId="1470"/>
    <cellStyle name="Note 16" xfId="1471"/>
    <cellStyle name="Note 16 2" xfId="1472"/>
    <cellStyle name="Note 17" xfId="1473"/>
    <cellStyle name="Note 17 2" xfId="1474"/>
    <cellStyle name="Note 18" xfId="1475"/>
    <cellStyle name="Note 18 2" xfId="1476"/>
    <cellStyle name="Note 19" xfId="1477"/>
    <cellStyle name="Note 19 2" xfId="1478"/>
    <cellStyle name="Note 2" xfId="1479"/>
    <cellStyle name="Note 2 2" xfId="1480"/>
    <cellStyle name="Note 2 2 2" xfId="1481"/>
    <cellStyle name="Note 2 3" xfId="1482"/>
    <cellStyle name="Note 2 3 2" xfId="1483"/>
    <cellStyle name="Note 20" xfId="1484"/>
    <cellStyle name="Note 20 2" xfId="1485"/>
    <cellStyle name="Note 21" xfId="1486"/>
    <cellStyle name="Note 22" xfId="1487"/>
    <cellStyle name="Note 22 2" xfId="1488"/>
    <cellStyle name="Note 23" xfId="1489"/>
    <cellStyle name="Note 24" xfId="1490"/>
    <cellStyle name="Note 3" xfId="1491"/>
    <cellStyle name="Note 3 2" xfId="1492"/>
    <cellStyle name="Note 3 3" xfId="1493"/>
    <cellStyle name="Note 3 3 2" xfId="1494"/>
    <cellStyle name="Note 4" xfId="1495"/>
    <cellStyle name="Note 4 2" xfId="1496"/>
    <cellStyle name="Note 4 3" xfId="1497"/>
    <cellStyle name="Note 4 3 2" xfId="1498"/>
    <cellStyle name="Note 5" xfId="1499"/>
    <cellStyle name="Note 5 2" xfId="1500"/>
    <cellStyle name="Note 5 3" xfId="1501"/>
    <cellStyle name="Note 5 3 2" xfId="1502"/>
    <cellStyle name="Note 6" xfId="1503"/>
    <cellStyle name="Note 6 2" xfId="1504"/>
    <cellStyle name="Note 6 3" xfId="1505"/>
    <cellStyle name="Note 6 3 2" xfId="1506"/>
    <cellStyle name="Note 7" xfId="1507"/>
    <cellStyle name="Note 7 2" xfId="1508"/>
    <cellStyle name="Note 7 3" xfId="1509"/>
    <cellStyle name="Note 7 3 2" xfId="1510"/>
    <cellStyle name="Note 8" xfId="1511"/>
    <cellStyle name="Note 8 2" xfId="1512"/>
    <cellStyle name="Note 8 3" xfId="1513"/>
    <cellStyle name="Note 8 3 2" xfId="1514"/>
    <cellStyle name="Note 9" xfId="1515"/>
    <cellStyle name="Note 9 2" xfId="1516"/>
    <cellStyle name="Note 9 3" xfId="1517"/>
    <cellStyle name="Note 9 3 2" xfId="1518"/>
    <cellStyle name="Output" xfId="10" builtinId="21" customBuiltin="1"/>
    <cellStyle name="Output 10" xfId="1519"/>
    <cellStyle name="Output 2" xfId="1520"/>
    <cellStyle name="Output 2 2" xfId="1521"/>
    <cellStyle name="Output 3" xfId="1522"/>
    <cellStyle name="Output 4" xfId="1523"/>
    <cellStyle name="Output 5" xfId="1524"/>
    <cellStyle name="Output 6" xfId="1525"/>
    <cellStyle name="Output 7" xfId="1526"/>
    <cellStyle name="Output 8" xfId="1527"/>
    <cellStyle name="Output 9" xfId="1528"/>
    <cellStyle name="Percen - Style1" xfId="1529"/>
    <cellStyle name="Percen - Style2" xfId="1530"/>
    <cellStyle name="Percen - Style3" xfId="1531"/>
    <cellStyle name="Percent (0)" xfId="1532"/>
    <cellStyle name="Percent [2]" xfId="1533"/>
    <cellStyle name="Percent [2] 2" xfId="1727"/>
    <cellStyle name="Percent 10" xfId="1534"/>
    <cellStyle name="Percent 11" xfId="1535"/>
    <cellStyle name="Percent 2" xfId="1536"/>
    <cellStyle name="Percent 3" xfId="1537"/>
    <cellStyle name="Percent 3 2" xfId="1538"/>
    <cellStyle name="Percent 4" xfId="1539"/>
    <cellStyle name="Percent 5" xfId="1540"/>
    <cellStyle name="Percent 6" xfId="1541"/>
    <cellStyle name="Percent 7" xfId="1542"/>
    <cellStyle name="Percent 8" xfId="1543"/>
    <cellStyle name="Percent 9" xfId="1544"/>
    <cellStyle name="Processing" xfId="1545"/>
    <cellStyle name="PSChar" xfId="1546"/>
    <cellStyle name="PSDate" xfId="1547"/>
    <cellStyle name="PSDec" xfId="1548"/>
    <cellStyle name="PSHeading" xfId="1549"/>
    <cellStyle name="PSInt" xfId="1550"/>
    <cellStyle name="PSSpacer" xfId="1551"/>
    <cellStyle name="purple - Style8" xfId="1552"/>
    <cellStyle name="RED" xfId="1553"/>
    <cellStyle name="Red - Style7" xfId="1554"/>
    <cellStyle name="Report" xfId="1555"/>
    <cellStyle name="Report Bar" xfId="1556"/>
    <cellStyle name="Report Heading" xfId="1557"/>
    <cellStyle name="Report Percent" xfId="1558"/>
    <cellStyle name="Report Unit Cost" xfId="1559"/>
    <cellStyle name="Reports" xfId="1560"/>
    <cellStyle name="Reports Total" xfId="1561"/>
    <cellStyle name="Reports Unit Cost Total" xfId="1562"/>
    <cellStyle name="RevList" xfId="1563"/>
    <cellStyle name="round100" xfId="1564"/>
    <cellStyle name="SAPBEXaggData" xfId="1565"/>
    <cellStyle name="SAPBEXaggData 2" xfId="1566"/>
    <cellStyle name="SAPBEXaggData 3" xfId="1567"/>
    <cellStyle name="SAPBEXaggDataEmph" xfId="1568"/>
    <cellStyle name="SAPBEXaggDataEmph 2" xfId="1569"/>
    <cellStyle name="SAPBEXaggDataEmph 3" xfId="1570"/>
    <cellStyle name="SAPBEXaggItem" xfId="1571"/>
    <cellStyle name="SAPBEXaggItem 2" xfId="1572"/>
    <cellStyle name="SAPBEXaggItem 3" xfId="1573"/>
    <cellStyle name="SAPBEXaggItemX" xfId="1574"/>
    <cellStyle name="SAPBEXaggItemX 2" xfId="1575"/>
    <cellStyle name="SAPBEXaggItemX 3" xfId="1576"/>
    <cellStyle name="SAPBEXchaText" xfId="1577"/>
    <cellStyle name="SAPBEXchaText 2" xfId="1578"/>
    <cellStyle name="SAPBEXchaText 3" xfId="1579"/>
    <cellStyle name="SAPBEXchaText 4" xfId="1580"/>
    <cellStyle name="SAPBEXexcBad7" xfId="1581"/>
    <cellStyle name="SAPBEXexcBad7 2" xfId="1582"/>
    <cellStyle name="SAPBEXexcBad7 3" xfId="1583"/>
    <cellStyle name="SAPBEXexcBad8" xfId="1584"/>
    <cellStyle name="SAPBEXexcBad8 2" xfId="1585"/>
    <cellStyle name="SAPBEXexcBad8 3" xfId="1586"/>
    <cellStyle name="SAPBEXexcBad9" xfId="1587"/>
    <cellStyle name="SAPBEXexcBad9 2" xfId="1588"/>
    <cellStyle name="SAPBEXexcBad9 3" xfId="1589"/>
    <cellStyle name="SAPBEXexcCritical4" xfId="1590"/>
    <cellStyle name="SAPBEXexcCritical4 2" xfId="1591"/>
    <cellStyle name="SAPBEXexcCritical4 3" xfId="1592"/>
    <cellStyle name="SAPBEXexcCritical5" xfId="1593"/>
    <cellStyle name="SAPBEXexcCritical5 2" xfId="1594"/>
    <cellStyle name="SAPBEXexcCritical5 3" xfId="1595"/>
    <cellStyle name="SAPBEXexcCritical6" xfId="1596"/>
    <cellStyle name="SAPBEXexcCritical6 2" xfId="1597"/>
    <cellStyle name="SAPBEXexcCritical6 3" xfId="1598"/>
    <cellStyle name="SAPBEXexcGood1" xfId="1599"/>
    <cellStyle name="SAPBEXexcGood1 2" xfId="1600"/>
    <cellStyle name="SAPBEXexcGood1 3" xfId="1601"/>
    <cellStyle name="SAPBEXexcGood2" xfId="1602"/>
    <cellStyle name="SAPBEXexcGood2 2" xfId="1603"/>
    <cellStyle name="SAPBEXexcGood2 3" xfId="1604"/>
    <cellStyle name="SAPBEXexcGood3" xfId="1605"/>
    <cellStyle name="SAPBEXexcGood3 2" xfId="1606"/>
    <cellStyle name="SAPBEXexcGood3 3" xfId="1607"/>
    <cellStyle name="SAPBEXfilterDrill" xfId="1608"/>
    <cellStyle name="SAPBEXfilterDrill 2" xfId="1609"/>
    <cellStyle name="SAPBEXfilterDrill 3" xfId="1610"/>
    <cellStyle name="SAPBEXfilterItem" xfId="1611"/>
    <cellStyle name="SAPBEXfilterItem 2" xfId="1612"/>
    <cellStyle name="SAPBEXfilterItem 3" xfId="1613"/>
    <cellStyle name="SAPBEXfilterText" xfId="1614"/>
    <cellStyle name="SAPBEXformats" xfId="1615"/>
    <cellStyle name="SAPBEXformats 2" xfId="1616"/>
    <cellStyle name="SAPBEXformats 3" xfId="1617"/>
    <cellStyle name="SAPBEXheaderItem" xfId="1618"/>
    <cellStyle name="SAPBEXheaderItem 2" xfId="1619"/>
    <cellStyle name="SAPBEXheaderItem 3" xfId="1620"/>
    <cellStyle name="SAPBEXheaderText" xfId="1621"/>
    <cellStyle name="SAPBEXheaderText 2" xfId="1622"/>
    <cellStyle name="SAPBEXheaderText 3" xfId="1623"/>
    <cellStyle name="SAPBEXHLevel0" xfId="1624"/>
    <cellStyle name="SAPBEXHLevel0 2" xfId="1625"/>
    <cellStyle name="SAPBEXHLevel0 3" xfId="1626"/>
    <cellStyle name="SAPBEXHLevel0X" xfId="1627"/>
    <cellStyle name="SAPBEXHLevel0X 2" xfId="1628"/>
    <cellStyle name="SAPBEXHLevel0X 3" xfId="1629"/>
    <cellStyle name="SAPBEXHLevel1" xfId="1630"/>
    <cellStyle name="SAPBEXHLevel1 2" xfId="1631"/>
    <cellStyle name="SAPBEXHLevel1 3" xfId="1632"/>
    <cellStyle name="SAPBEXHLevel1X" xfId="1633"/>
    <cellStyle name="SAPBEXHLevel1X 2" xfId="1634"/>
    <cellStyle name="SAPBEXHLevel1X 3" xfId="1635"/>
    <cellStyle name="SAPBEXHLevel2" xfId="1636"/>
    <cellStyle name="SAPBEXHLevel2 2" xfId="1637"/>
    <cellStyle name="SAPBEXHLevel2 3" xfId="1638"/>
    <cellStyle name="SAPBEXHLevel2X" xfId="1639"/>
    <cellStyle name="SAPBEXHLevel2X 2" xfId="1640"/>
    <cellStyle name="SAPBEXHLevel2X 3" xfId="1641"/>
    <cellStyle name="SAPBEXHLevel3" xfId="1642"/>
    <cellStyle name="SAPBEXHLevel3 2" xfId="1643"/>
    <cellStyle name="SAPBEXHLevel3 3" xfId="1644"/>
    <cellStyle name="SAPBEXHLevel3X" xfId="1645"/>
    <cellStyle name="SAPBEXHLevel3X 2" xfId="1646"/>
    <cellStyle name="SAPBEXHLevel3X 3" xfId="1647"/>
    <cellStyle name="SAPBEXinputData" xfId="1648"/>
    <cellStyle name="SAPBEXItemHeader" xfId="1728"/>
    <cellStyle name="SAPBEXresData" xfId="1649"/>
    <cellStyle name="SAPBEXresData 2" xfId="1650"/>
    <cellStyle name="SAPBEXresData 3" xfId="1651"/>
    <cellStyle name="SAPBEXresDataEmph" xfId="1652"/>
    <cellStyle name="SAPBEXresDataEmph 2" xfId="1653"/>
    <cellStyle name="SAPBEXresDataEmph 3" xfId="1654"/>
    <cellStyle name="SAPBEXresItem" xfId="1655"/>
    <cellStyle name="SAPBEXresItem 2" xfId="1656"/>
    <cellStyle name="SAPBEXresItem 3" xfId="1657"/>
    <cellStyle name="SAPBEXresItemX" xfId="1658"/>
    <cellStyle name="SAPBEXresItemX 2" xfId="1659"/>
    <cellStyle name="SAPBEXresItemX 3" xfId="1660"/>
    <cellStyle name="SAPBEXstdData" xfId="1661"/>
    <cellStyle name="SAPBEXstdData 2" xfId="1662"/>
    <cellStyle name="SAPBEXstdData 3" xfId="1663"/>
    <cellStyle name="SAPBEXstdDataEmph" xfId="1664"/>
    <cellStyle name="SAPBEXstdDataEmph 2" xfId="1665"/>
    <cellStyle name="SAPBEXstdDataEmph 3" xfId="1666"/>
    <cellStyle name="SAPBEXstdItem" xfId="1667"/>
    <cellStyle name="SAPBEXstdItem 2" xfId="1668"/>
    <cellStyle name="SAPBEXstdItem 3" xfId="1669"/>
    <cellStyle name="SAPBEXstdItemX" xfId="1670"/>
    <cellStyle name="SAPBEXstdItemX 2" xfId="1671"/>
    <cellStyle name="SAPBEXstdItemX 3" xfId="1672"/>
    <cellStyle name="SAPBEXtitle" xfId="1673"/>
    <cellStyle name="SAPBEXtitle 2" xfId="1674"/>
    <cellStyle name="SAPBEXtitle 3" xfId="1675"/>
    <cellStyle name="SAPBEXunassignedItem" xfId="1729"/>
    <cellStyle name="SAPBEXundefined" xfId="1676"/>
    <cellStyle name="SAPBEXundefined 2" xfId="1677"/>
    <cellStyle name="SAPBEXundefined 3" xfId="1678"/>
    <cellStyle name="shade" xfId="1679"/>
    <cellStyle name="Sheet Title" xfId="1680"/>
    <cellStyle name="StmtTtl1" xfId="1681"/>
    <cellStyle name="StmtTtl1 2" xfId="1682"/>
    <cellStyle name="StmtTtl2" xfId="1683"/>
    <cellStyle name="STYL1 - Style1" xfId="1684"/>
    <cellStyle name="Style 1" xfId="1685"/>
    <cellStyle name="Style 1 2" xfId="1686"/>
    <cellStyle name="Subtotal" xfId="1687"/>
    <cellStyle name="Sub-total" xfId="1688"/>
    <cellStyle name="taples Plaza" xfId="1689"/>
    <cellStyle name="Test" xfId="1690"/>
    <cellStyle name="Tickmark" xfId="1691"/>
    <cellStyle name="Title" xfId="1" builtinId="15" customBuiltin="1"/>
    <cellStyle name="Title 10" xfId="1692"/>
    <cellStyle name="Title 2" xfId="1693"/>
    <cellStyle name="Title 2 2" xfId="1694"/>
    <cellStyle name="Title 3" xfId="1695"/>
    <cellStyle name="Title 4" xfId="1696"/>
    <cellStyle name="Title 5" xfId="1697"/>
    <cellStyle name="Title 6" xfId="1698"/>
    <cellStyle name="Title 7" xfId="1699"/>
    <cellStyle name="Title 8" xfId="1700"/>
    <cellStyle name="Title 9" xfId="1701"/>
    <cellStyle name="Title: Major" xfId="1702"/>
    <cellStyle name="Title: Minor" xfId="1703"/>
    <cellStyle name="Title: Worksheet" xfId="1704"/>
    <cellStyle name="Total" xfId="17" builtinId="25" customBuiltin="1"/>
    <cellStyle name="Total 10" xfId="1705"/>
    <cellStyle name="Total 2" xfId="1706"/>
    <cellStyle name="Total 2 2" xfId="1707"/>
    <cellStyle name="Total 3" xfId="1708"/>
    <cellStyle name="Total 4" xfId="1709"/>
    <cellStyle name="Total 5" xfId="1710"/>
    <cellStyle name="Total 6" xfId="1711"/>
    <cellStyle name="Total 7" xfId="1712"/>
    <cellStyle name="Total 8" xfId="1713"/>
    <cellStyle name="Total 9" xfId="1714"/>
    <cellStyle name="Total4 - Style4" xfId="1715"/>
    <cellStyle name="Warning Text" xfId="14" builtinId="11" customBuiltin="1"/>
    <cellStyle name="Warning Text 10" xfId="1716"/>
    <cellStyle name="Warning Text 2" xfId="1717"/>
    <cellStyle name="Warning Text 2 2" xfId="1718"/>
    <cellStyle name="Warning Text 3" xfId="1719"/>
    <cellStyle name="Warning Text 4" xfId="1720"/>
    <cellStyle name="Warning Text 5" xfId="1721"/>
    <cellStyle name="Warning Text 6" xfId="1722"/>
    <cellStyle name="Warning Text 7" xfId="1723"/>
    <cellStyle name="Warning Text 8" xfId="1724"/>
    <cellStyle name="Warning Text 9" xfId="172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selection activeCell="A45" sqref="A45"/>
    </sheetView>
  </sheetViews>
  <sheetFormatPr defaultColWidth="9.109375" defaultRowHeight="14.4"/>
  <cols>
    <col min="1" max="1" width="40" style="4" bestFit="1" customWidth="1"/>
    <col min="2" max="2" width="15" style="4" customWidth="1"/>
    <col min="3" max="3" width="14.33203125" style="4" customWidth="1"/>
    <col min="4" max="4" width="14.6640625" style="4" customWidth="1"/>
    <col min="5" max="16384" width="9.109375" style="4"/>
  </cols>
  <sheetData>
    <row r="1" spans="1:4">
      <c r="A1" s="38" t="s">
        <v>358</v>
      </c>
      <c r="B1" s="37"/>
      <c r="C1" s="37"/>
      <c r="D1" s="37"/>
    </row>
    <row r="2" spans="1:4">
      <c r="A2" s="38" t="s">
        <v>357</v>
      </c>
      <c r="B2" s="37"/>
      <c r="C2" s="37"/>
      <c r="D2" s="37"/>
    </row>
    <row r="3" spans="1:4">
      <c r="A3" s="141" t="s">
        <v>356</v>
      </c>
      <c r="B3" s="141"/>
      <c r="C3" s="141"/>
      <c r="D3" s="141"/>
    </row>
    <row r="4" spans="1:4">
      <c r="B4" s="37"/>
      <c r="C4" s="37"/>
      <c r="D4" s="37"/>
    </row>
    <row r="5" spans="1:4">
      <c r="A5" s="142" t="s">
        <v>355</v>
      </c>
      <c r="B5" s="142"/>
      <c r="C5" s="142"/>
      <c r="D5" s="142"/>
    </row>
    <row r="6" spans="1:4">
      <c r="A6" s="36"/>
      <c r="B6" s="36"/>
      <c r="C6" s="36"/>
      <c r="D6" s="36"/>
    </row>
    <row r="7" spans="1:4">
      <c r="A7" s="1"/>
      <c r="B7" s="35" t="s">
        <v>34</v>
      </c>
      <c r="C7" s="34" t="s">
        <v>33</v>
      </c>
      <c r="D7" s="33" t="s">
        <v>354</v>
      </c>
    </row>
    <row r="8" spans="1:4">
      <c r="A8" s="32" t="s">
        <v>353</v>
      </c>
      <c r="B8" s="31"/>
      <c r="C8" s="31"/>
      <c r="D8" s="30"/>
    </row>
    <row r="9" spans="1:4">
      <c r="A9" s="26" t="s">
        <v>31</v>
      </c>
      <c r="B9" s="28">
        <v>161316369.88999999</v>
      </c>
      <c r="C9" s="28">
        <v>36739088.689999998</v>
      </c>
      <c r="D9" s="18">
        <f>SUM(B9:C9)</f>
        <v>198055458.57999998</v>
      </c>
    </row>
    <row r="10" spans="1:4">
      <c r="A10" s="26" t="s">
        <v>30</v>
      </c>
      <c r="B10" s="25">
        <v>14692.81</v>
      </c>
      <c r="C10" s="25">
        <v>0</v>
      </c>
      <c r="D10" s="30">
        <f>SUM(B10:C10)</f>
        <v>14692.81</v>
      </c>
    </row>
    <row r="11" spans="1:4">
      <c r="A11" s="26" t="s">
        <v>29</v>
      </c>
      <c r="B11" s="25">
        <v>16202089.390000001</v>
      </c>
      <c r="C11" s="25">
        <v>0</v>
      </c>
      <c r="D11" s="30">
        <f>SUM(B11:C11)</f>
        <v>16202089.390000001</v>
      </c>
    </row>
    <row r="12" spans="1:4">
      <c r="A12" s="26" t="s">
        <v>28</v>
      </c>
      <c r="B12" s="23">
        <v>3947183.37</v>
      </c>
      <c r="C12" s="22">
        <v>1519443.46</v>
      </c>
      <c r="D12" s="9">
        <f>SUM(B12:C12)</f>
        <v>5466626.8300000001</v>
      </c>
    </row>
    <row r="13" spans="1:4">
      <c r="A13" s="26" t="s">
        <v>27</v>
      </c>
      <c r="B13" s="19">
        <f>SUM(B9:B12)</f>
        <v>181480335.45999998</v>
      </c>
      <c r="C13" s="19">
        <f>SUM(C9:C12)</f>
        <v>38258532.149999999</v>
      </c>
      <c r="D13" s="18">
        <f>SUM(D9:D12)</f>
        <v>219738867.60999998</v>
      </c>
    </row>
    <row r="14" spans="1:4">
      <c r="A14" s="32" t="s">
        <v>352</v>
      </c>
      <c r="B14" s="31"/>
      <c r="C14" s="31"/>
      <c r="D14" s="30"/>
    </row>
    <row r="15" spans="1:4">
      <c r="A15" s="32" t="s">
        <v>351</v>
      </c>
      <c r="B15" s="31"/>
      <c r="C15" s="31"/>
      <c r="D15" s="30"/>
    </row>
    <row r="16" spans="1:4">
      <c r="A16" s="32" t="s">
        <v>350</v>
      </c>
      <c r="B16" s="31"/>
      <c r="C16" s="31"/>
      <c r="D16" s="30"/>
    </row>
    <row r="17" spans="1:4">
      <c r="A17" s="32" t="s">
        <v>349</v>
      </c>
      <c r="B17" s="31"/>
      <c r="C17" s="31"/>
      <c r="D17" s="30"/>
    </row>
    <row r="18" spans="1:4">
      <c r="A18" s="26" t="s">
        <v>26</v>
      </c>
      <c r="B18" s="28">
        <v>22310667.32</v>
      </c>
      <c r="C18" s="28">
        <v>0</v>
      </c>
      <c r="D18" s="18">
        <f>B18+C18</f>
        <v>22310667.32</v>
      </c>
    </row>
    <row r="19" spans="1:4">
      <c r="A19" s="26" t="s">
        <v>25</v>
      </c>
      <c r="B19" s="25">
        <v>28041428.119999997</v>
      </c>
      <c r="C19" s="25">
        <v>10616250.7399999</v>
      </c>
      <c r="D19" s="27">
        <f>B19+C19</f>
        <v>38657678.859999895</v>
      </c>
    </row>
    <row r="20" spans="1:4">
      <c r="A20" s="26" t="s">
        <v>24</v>
      </c>
      <c r="B20" s="25">
        <v>9675278.1799999997</v>
      </c>
      <c r="C20" s="25">
        <v>0</v>
      </c>
      <c r="D20" s="27">
        <f>B20+C20</f>
        <v>9675278.1799999997</v>
      </c>
    </row>
    <row r="21" spans="1:4">
      <c r="A21" s="26" t="s">
        <v>23</v>
      </c>
      <c r="B21" s="23">
        <v>-4727188.3899999997</v>
      </c>
      <c r="C21" s="22">
        <v>0</v>
      </c>
      <c r="D21" s="29">
        <f>B21+C21</f>
        <v>-4727188.3899999997</v>
      </c>
    </row>
    <row r="22" spans="1:4">
      <c r="A22" s="26" t="s">
        <v>22</v>
      </c>
      <c r="B22" s="19">
        <f>SUM(B18:B21)</f>
        <v>55300185.229999997</v>
      </c>
      <c r="C22" s="19">
        <f>SUM(C18:C21)</f>
        <v>10616250.7399999</v>
      </c>
      <c r="D22" s="18">
        <f>SUM(D18:D21)</f>
        <v>65916435.969999894</v>
      </c>
    </row>
    <row r="23" spans="1:4">
      <c r="A23" s="20" t="s">
        <v>348</v>
      </c>
      <c r="B23" s="16"/>
      <c r="C23" s="16"/>
      <c r="D23" s="15"/>
    </row>
    <row r="24" spans="1:4">
      <c r="A24" s="26" t="s">
        <v>21</v>
      </c>
      <c r="B24" s="28">
        <v>10059579.4699999</v>
      </c>
      <c r="C24" s="28">
        <v>271125.52999999898</v>
      </c>
      <c r="D24" s="18">
        <f t="shared" ref="D24:D38" si="0">B24+C24</f>
        <v>10330704.999999899</v>
      </c>
    </row>
    <row r="25" spans="1:4">
      <c r="A25" s="26" t="s">
        <v>20</v>
      </c>
      <c r="B25" s="25">
        <v>1467749.5699999901</v>
      </c>
      <c r="C25" s="25">
        <v>0</v>
      </c>
      <c r="D25" s="27">
        <f t="shared" si="0"/>
        <v>1467749.5699999901</v>
      </c>
    </row>
    <row r="26" spans="1:4">
      <c r="A26" s="26" t="s">
        <v>19</v>
      </c>
      <c r="B26" s="25">
        <v>4999393.1199999796</v>
      </c>
      <c r="C26" s="25">
        <v>5362326.49</v>
      </c>
      <c r="D26" s="27">
        <f t="shared" si="0"/>
        <v>10361719.609999981</v>
      </c>
    </row>
    <row r="27" spans="1:4">
      <c r="A27" s="26" t="s">
        <v>18</v>
      </c>
      <c r="B27" s="25">
        <v>3866173.1778540001</v>
      </c>
      <c r="C27" s="25">
        <v>1903469.932146</v>
      </c>
      <c r="D27" s="27">
        <f t="shared" si="0"/>
        <v>5769643.1100000003</v>
      </c>
    </row>
    <row r="28" spans="1:4">
      <c r="A28" s="26" t="s">
        <v>17</v>
      </c>
      <c r="B28" s="25">
        <v>1582308.77516</v>
      </c>
      <c r="C28" s="25">
        <v>297925.48483999999</v>
      </c>
      <c r="D28" s="27">
        <f t="shared" si="0"/>
        <v>1880234.26</v>
      </c>
    </row>
    <row r="29" spans="1:4">
      <c r="A29" s="26" t="s">
        <v>16</v>
      </c>
      <c r="B29" s="25">
        <v>7960951.7999999998</v>
      </c>
      <c r="C29" s="25">
        <v>452268.29</v>
      </c>
      <c r="D29" s="27">
        <f t="shared" si="0"/>
        <v>8413220.0899999999</v>
      </c>
    </row>
    <row r="30" spans="1:4">
      <c r="A30" s="26" t="s">
        <v>15</v>
      </c>
      <c r="B30" s="25">
        <v>9642185.8088549897</v>
      </c>
      <c r="C30" s="25">
        <v>3759238.401145</v>
      </c>
      <c r="D30" s="27">
        <f t="shared" si="0"/>
        <v>13401424.20999999</v>
      </c>
    </row>
    <row r="31" spans="1:4">
      <c r="A31" s="26" t="s">
        <v>14</v>
      </c>
      <c r="B31" s="25">
        <v>23429242.400068998</v>
      </c>
      <c r="C31" s="25">
        <v>10924263.789930999</v>
      </c>
      <c r="D31" s="27">
        <f t="shared" si="0"/>
        <v>34353506.189999998</v>
      </c>
    </row>
    <row r="32" spans="1:4">
      <c r="A32" s="26" t="s">
        <v>13</v>
      </c>
      <c r="B32" s="25">
        <v>5034661.0190989999</v>
      </c>
      <c r="C32" s="25">
        <v>1491885.130901</v>
      </c>
      <c r="D32" s="27">
        <f t="shared" si="0"/>
        <v>6526546.1500000004</v>
      </c>
    </row>
    <row r="33" spans="1:4">
      <c r="A33" s="26" t="s">
        <v>12</v>
      </c>
      <c r="B33" s="25">
        <v>1696966.5</v>
      </c>
      <c r="C33" s="25">
        <v>0</v>
      </c>
      <c r="D33" s="27">
        <f t="shared" si="0"/>
        <v>1696966.5</v>
      </c>
    </row>
    <row r="34" spans="1:4">
      <c r="A34" s="17" t="s">
        <v>11</v>
      </c>
      <c r="B34" s="25">
        <v>-2184075.7599999998</v>
      </c>
      <c r="C34" s="25">
        <v>-3780.85</v>
      </c>
      <c r="D34" s="24">
        <f t="shared" si="0"/>
        <v>-2187856.61</v>
      </c>
    </row>
    <row r="35" spans="1:4">
      <c r="A35" s="26" t="s">
        <v>347</v>
      </c>
      <c r="B35" s="25">
        <v>6334718.1699999999</v>
      </c>
      <c r="C35" s="25">
        <v>0</v>
      </c>
      <c r="D35" s="24">
        <f t="shared" si="0"/>
        <v>6334718.1699999999</v>
      </c>
    </row>
    <row r="36" spans="1:4">
      <c r="A36" s="17" t="s">
        <v>10</v>
      </c>
      <c r="B36" s="25">
        <v>17567211.604738999</v>
      </c>
      <c r="C36" s="25">
        <v>4356389.8452609992</v>
      </c>
      <c r="D36" s="24">
        <f t="shared" si="0"/>
        <v>21923601.449999999</v>
      </c>
    </row>
    <row r="37" spans="1:4">
      <c r="A37" s="17" t="s">
        <v>9</v>
      </c>
      <c r="B37" s="25">
        <v>8252508.1399999997</v>
      </c>
      <c r="C37" s="25">
        <v>-2359734.77</v>
      </c>
      <c r="D37" s="24">
        <f t="shared" si="0"/>
        <v>5892773.3699999992</v>
      </c>
    </row>
    <row r="38" spans="1:4">
      <c r="A38" s="17" t="s">
        <v>8</v>
      </c>
      <c r="B38" s="23">
        <v>2415271.37</v>
      </c>
      <c r="C38" s="22">
        <v>2699337.51</v>
      </c>
      <c r="D38" s="21">
        <f t="shared" si="0"/>
        <v>5114608.88</v>
      </c>
    </row>
    <row r="39" spans="1:4">
      <c r="A39" s="20" t="s">
        <v>7</v>
      </c>
      <c r="B39" s="19">
        <f>SUM(B22:B38)</f>
        <v>157425030.39577585</v>
      </c>
      <c r="C39" s="19">
        <f>SUM(C22:C38)</f>
        <v>39770965.524223886</v>
      </c>
      <c r="D39" s="18">
        <f>SUM(D22:D38)</f>
        <v>197195995.91999972</v>
      </c>
    </row>
    <row r="40" spans="1:4">
      <c r="A40" s="17"/>
      <c r="B40" s="16"/>
      <c r="C40" s="16"/>
      <c r="D40" s="15"/>
    </row>
    <row r="41" spans="1:4" ht="17.399999999999999">
      <c r="A41" s="14" t="s">
        <v>6</v>
      </c>
      <c r="B41" s="13">
        <f>B13-B39</f>
        <v>24055305.064224124</v>
      </c>
      <c r="C41" s="13">
        <f>C13-C39</f>
        <v>-1512433.3742238879</v>
      </c>
      <c r="D41" s="12">
        <f>D13-D39</f>
        <v>22542871.690000266</v>
      </c>
    </row>
    <row r="42" spans="1:4">
      <c r="A42" s="11"/>
      <c r="B42" s="10"/>
      <c r="C42" s="10"/>
      <c r="D42" s="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0" workbookViewId="0">
      <selection activeCell="H54" sqref="H54"/>
    </sheetView>
  </sheetViews>
  <sheetFormatPr defaultColWidth="9.109375" defaultRowHeight="14.4"/>
  <cols>
    <col min="1" max="1" width="40" style="4" bestFit="1" customWidth="1"/>
    <col min="2" max="2" width="17.5546875" style="39" customWidth="1"/>
    <col min="3" max="3" width="15.33203125" style="39" customWidth="1"/>
    <col min="4" max="4" width="15.44140625" style="39" customWidth="1"/>
    <col min="5" max="5" width="14.33203125" style="39" customWidth="1"/>
    <col min="6" max="6" width="13.44140625" style="39" bestFit="1" customWidth="1"/>
    <col min="7" max="7" width="9.109375" style="39"/>
    <col min="8" max="8" width="32.44140625" style="39" customWidth="1"/>
    <col min="9" max="10" width="9.109375" style="39"/>
    <col min="11" max="16384" width="9.109375" style="4"/>
  </cols>
  <sheetData>
    <row r="1" spans="1:7" s="4" customFormat="1" ht="18" customHeight="1">
      <c r="A1" s="38" t="s">
        <v>358</v>
      </c>
      <c r="B1" s="58"/>
      <c r="C1" s="58"/>
      <c r="D1" s="58"/>
      <c r="E1" s="58"/>
      <c r="F1" s="58"/>
      <c r="G1" s="39"/>
    </row>
    <row r="2" spans="1:7" s="4" customFormat="1" ht="18" customHeight="1">
      <c r="A2" s="38" t="s">
        <v>360</v>
      </c>
      <c r="B2" s="58"/>
      <c r="C2" s="58"/>
      <c r="D2" s="58"/>
      <c r="E2" s="58"/>
      <c r="F2" s="58"/>
      <c r="G2" s="39"/>
    </row>
    <row r="3" spans="1:7" s="4" customFormat="1" ht="18" customHeight="1">
      <c r="A3" s="38" t="s">
        <v>356</v>
      </c>
      <c r="B3" s="58"/>
      <c r="C3" s="58"/>
      <c r="D3" s="58"/>
      <c r="E3" s="58"/>
      <c r="F3" s="58"/>
      <c r="G3" s="39"/>
    </row>
    <row r="4" spans="1:7" s="4" customFormat="1" ht="12" customHeight="1">
      <c r="B4" s="39"/>
      <c r="C4" s="39"/>
      <c r="D4" s="39"/>
      <c r="E4" s="39"/>
      <c r="F4" s="39"/>
      <c r="G4" s="39"/>
    </row>
    <row r="5" spans="1:7" s="4" customFormat="1" ht="18" customHeight="1">
      <c r="A5" s="1"/>
      <c r="B5" s="57" t="s">
        <v>34</v>
      </c>
      <c r="C5" s="57" t="s">
        <v>33</v>
      </c>
      <c r="D5" s="57" t="s">
        <v>35</v>
      </c>
      <c r="E5" s="57" t="s">
        <v>359</v>
      </c>
      <c r="F5" s="56" t="s">
        <v>354</v>
      </c>
      <c r="G5" s="39"/>
    </row>
    <row r="6" spans="1:7" s="4" customFormat="1" ht="18" customHeight="1">
      <c r="A6" s="55" t="s">
        <v>32</v>
      </c>
      <c r="B6" s="54"/>
      <c r="C6" s="54"/>
      <c r="D6" s="54"/>
      <c r="E6" s="54"/>
      <c r="F6" s="53"/>
      <c r="G6" s="39"/>
    </row>
    <row r="7" spans="1:7" s="4" customFormat="1" ht="18" customHeight="1">
      <c r="A7" s="20" t="s">
        <v>353</v>
      </c>
      <c r="B7" s="31"/>
      <c r="C7" s="31"/>
      <c r="D7" s="31"/>
      <c r="E7" s="31"/>
      <c r="F7" s="30"/>
      <c r="G7" s="39"/>
    </row>
    <row r="8" spans="1:7" s="4" customFormat="1" ht="18" customHeight="1">
      <c r="A8" s="17" t="s">
        <v>31</v>
      </c>
      <c r="B8" s="19">
        <v>161316369.88999999</v>
      </c>
      <c r="C8" s="19">
        <v>36739088.689999998</v>
      </c>
      <c r="D8" s="19">
        <v>0</v>
      </c>
      <c r="E8" s="19">
        <v>0</v>
      </c>
      <c r="F8" s="18">
        <f>SUM(B8:E8)</f>
        <v>198055458.57999998</v>
      </c>
      <c r="G8" s="40"/>
    </row>
    <row r="9" spans="1:7" s="4" customFormat="1" ht="18" customHeight="1">
      <c r="A9" s="17" t="s">
        <v>30</v>
      </c>
      <c r="B9" s="52">
        <v>14692.81</v>
      </c>
      <c r="C9" s="52">
        <v>0</v>
      </c>
      <c r="D9" s="52">
        <v>0</v>
      </c>
      <c r="E9" s="52">
        <v>0</v>
      </c>
      <c r="F9" s="27">
        <f>SUM(B9:E9)</f>
        <v>14692.81</v>
      </c>
      <c r="G9" s="40"/>
    </row>
    <row r="10" spans="1:7" s="4" customFormat="1" ht="18" customHeight="1">
      <c r="A10" s="17" t="s">
        <v>29</v>
      </c>
      <c r="B10" s="52">
        <v>16202089.390000001</v>
      </c>
      <c r="C10" s="52">
        <v>0</v>
      </c>
      <c r="D10" s="52">
        <v>0</v>
      </c>
      <c r="E10" s="52">
        <v>0</v>
      </c>
      <c r="F10" s="27">
        <f>SUM(B10:E10)</f>
        <v>16202089.390000001</v>
      </c>
      <c r="G10" s="40"/>
    </row>
    <row r="11" spans="1:7" s="4" customFormat="1" ht="18" customHeight="1">
      <c r="A11" s="17" t="s">
        <v>28</v>
      </c>
      <c r="B11" s="51">
        <v>3947183.37</v>
      </c>
      <c r="C11" s="51">
        <v>1519443.46</v>
      </c>
      <c r="D11" s="51">
        <v>0</v>
      </c>
      <c r="E11" s="51">
        <v>0</v>
      </c>
      <c r="F11" s="29">
        <f>SUM(B11:E11)</f>
        <v>5466626.8300000001</v>
      </c>
      <c r="G11" s="40"/>
    </row>
    <row r="12" spans="1:7" s="4" customFormat="1" ht="18" customHeight="1">
      <c r="A12" s="17" t="s">
        <v>27</v>
      </c>
      <c r="B12" s="19">
        <f>SUM(B8:B11)</f>
        <v>181480335.45999998</v>
      </c>
      <c r="C12" s="19">
        <f>SUM(C8:C11)</f>
        <v>38258532.149999999</v>
      </c>
      <c r="D12" s="19">
        <f>SUM(D8:D11)</f>
        <v>0</v>
      </c>
      <c r="E12" s="19">
        <f>SUM(E8:E11)</f>
        <v>0</v>
      </c>
      <c r="F12" s="18">
        <f>SUM(F8:F11)</f>
        <v>219738867.60999998</v>
      </c>
      <c r="G12" s="40"/>
    </row>
    <row r="13" spans="1:7" s="4" customFormat="1" ht="18" customHeight="1">
      <c r="A13" s="20" t="s">
        <v>352</v>
      </c>
      <c r="B13" s="31"/>
      <c r="C13" s="31"/>
      <c r="D13" s="31"/>
      <c r="E13" s="31"/>
      <c r="F13" s="30"/>
      <c r="G13" s="40"/>
    </row>
    <row r="14" spans="1:7" s="4" customFormat="1" ht="18" customHeight="1">
      <c r="A14" s="20" t="s">
        <v>351</v>
      </c>
      <c r="B14" s="31"/>
      <c r="C14" s="31"/>
      <c r="D14" s="31"/>
      <c r="E14" s="31"/>
      <c r="F14" s="30"/>
      <c r="G14" s="40"/>
    </row>
    <row r="15" spans="1:7" s="4" customFormat="1" ht="18" customHeight="1">
      <c r="A15" s="20" t="s">
        <v>350</v>
      </c>
      <c r="B15" s="31"/>
      <c r="C15" s="31"/>
      <c r="D15" s="31"/>
      <c r="E15" s="31"/>
      <c r="F15" s="30"/>
      <c r="G15" s="40"/>
    </row>
    <row r="16" spans="1:7" s="4" customFormat="1" ht="18" customHeight="1">
      <c r="A16" s="20" t="s">
        <v>349</v>
      </c>
      <c r="B16" s="31"/>
      <c r="C16" s="31"/>
      <c r="D16" s="31"/>
      <c r="E16" s="31"/>
      <c r="F16" s="30"/>
      <c r="G16" s="40"/>
    </row>
    <row r="17" spans="1:7" s="4" customFormat="1" ht="18" customHeight="1">
      <c r="A17" s="17" t="s">
        <v>26</v>
      </c>
      <c r="B17" s="19">
        <v>22310667.32</v>
      </c>
      <c r="C17" s="19">
        <v>0</v>
      </c>
      <c r="D17" s="19">
        <v>0</v>
      </c>
      <c r="E17" s="19">
        <v>0</v>
      </c>
      <c r="F17" s="18">
        <f>SUM(B17:E17)</f>
        <v>22310667.32</v>
      </c>
      <c r="G17" s="40"/>
    </row>
    <row r="18" spans="1:7" s="4" customFormat="1" ht="18" customHeight="1">
      <c r="A18" s="17" t="s">
        <v>25</v>
      </c>
      <c r="B18" s="48">
        <v>28041428.119999997</v>
      </c>
      <c r="C18" s="48">
        <v>10616250.7399999</v>
      </c>
      <c r="D18" s="48">
        <v>0</v>
      </c>
      <c r="E18" s="48">
        <v>0</v>
      </c>
      <c r="F18" s="27">
        <f>SUM(B18:E18)</f>
        <v>38657678.859999895</v>
      </c>
      <c r="G18" s="40"/>
    </row>
    <row r="19" spans="1:7" s="4" customFormat="1" ht="18" customHeight="1">
      <c r="A19" s="17" t="s">
        <v>24</v>
      </c>
      <c r="B19" s="48">
        <v>9675278.1799999997</v>
      </c>
      <c r="C19" s="48">
        <v>0</v>
      </c>
      <c r="D19" s="48">
        <v>0</v>
      </c>
      <c r="E19" s="48">
        <v>0</v>
      </c>
      <c r="F19" s="27">
        <f>SUM(B19:E19)</f>
        <v>9675278.1799999997</v>
      </c>
      <c r="G19" s="40"/>
    </row>
    <row r="20" spans="1:7" s="4" customFormat="1" ht="18" customHeight="1">
      <c r="A20" s="17" t="s">
        <v>23</v>
      </c>
      <c r="B20" s="22">
        <v>-4727188.3899999997</v>
      </c>
      <c r="C20" s="22">
        <v>0</v>
      </c>
      <c r="D20" s="22">
        <v>0</v>
      </c>
      <c r="E20" s="22">
        <v>0</v>
      </c>
      <c r="F20" s="29">
        <f>SUM(B20:E20)</f>
        <v>-4727188.3899999997</v>
      </c>
      <c r="G20" s="40"/>
    </row>
    <row r="21" spans="1:7" s="4" customFormat="1" ht="18" customHeight="1">
      <c r="A21" s="17" t="s">
        <v>22</v>
      </c>
      <c r="B21" s="19">
        <f>SUM(B17:B20)</f>
        <v>55300185.229999997</v>
      </c>
      <c r="C21" s="19">
        <f>SUM(C17:C20)</f>
        <v>10616250.7399999</v>
      </c>
      <c r="D21" s="19">
        <f>SUM(D17:D20)</f>
        <v>0</v>
      </c>
      <c r="E21" s="19">
        <f>SUM(E17:E20)</f>
        <v>0</v>
      </c>
      <c r="F21" s="18">
        <f>SUM(F17:F20)</f>
        <v>65916435.969999894</v>
      </c>
      <c r="G21" s="40"/>
    </row>
    <row r="22" spans="1:7" s="4" customFormat="1" ht="18" customHeight="1">
      <c r="A22" s="20" t="s">
        <v>348</v>
      </c>
      <c r="B22" s="31"/>
      <c r="C22" s="31"/>
      <c r="D22" s="31"/>
      <c r="E22" s="31"/>
      <c r="F22" s="30"/>
      <c r="G22" s="40"/>
    </row>
    <row r="23" spans="1:7" s="4" customFormat="1" ht="18" customHeight="1">
      <c r="A23" s="17" t="s">
        <v>21</v>
      </c>
      <c r="B23" s="19">
        <v>10059579.4699999</v>
      </c>
      <c r="C23" s="19">
        <v>271125.52999999898</v>
      </c>
      <c r="D23" s="19">
        <v>0</v>
      </c>
      <c r="E23" s="19">
        <v>0</v>
      </c>
      <c r="F23" s="18">
        <f t="shared" ref="F23:F37" si="0">SUM(B23:E23)</f>
        <v>10330704.999999899</v>
      </c>
      <c r="G23" s="40"/>
    </row>
    <row r="24" spans="1:7" s="4" customFormat="1" ht="18" customHeight="1">
      <c r="A24" s="17" t="s">
        <v>20</v>
      </c>
      <c r="B24" s="49">
        <v>1467749.5699999901</v>
      </c>
      <c r="C24" s="48">
        <v>0</v>
      </c>
      <c r="D24" s="48">
        <v>0</v>
      </c>
      <c r="E24" s="48">
        <v>0</v>
      </c>
      <c r="F24" s="27">
        <f t="shared" si="0"/>
        <v>1467749.5699999901</v>
      </c>
      <c r="G24" s="40"/>
    </row>
    <row r="25" spans="1:7" s="4" customFormat="1" ht="18" customHeight="1">
      <c r="A25" s="17" t="s">
        <v>19</v>
      </c>
      <c r="B25" s="49">
        <v>4999393.1199999796</v>
      </c>
      <c r="C25" s="48">
        <v>5362326.49</v>
      </c>
      <c r="D25" s="48">
        <v>0</v>
      </c>
      <c r="E25" s="48">
        <v>0</v>
      </c>
      <c r="F25" s="27">
        <f t="shared" si="0"/>
        <v>10361719.609999981</v>
      </c>
      <c r="G25" s="40"/>
    </row>
    <row r="26" spans="1:7" s="4" customFormat="1" ht="18" customHeight="1">
      <c r="A26" s="26" t="s">
        <v>18</v>
      </c>
      <c r="B26" s="49">
        <v>1913512.5899999901</v>
      </c>
      <c r="C26" s="48">
        <v>503394.16999999899</v>
      </c>
      <c r="D26" s="48">
        <v>3352736.35</v>
      </c>
      <c r="E26" s="48">
        <v>0</v>
      </c>
      <c r="F26" s="27">
        <f t="shared" si="0"/>
        <v>5769643.1099999892</v>
      </c>
      <c r="G26" s="40"/>
    </row>
    <row r="27" spans="1:7" s="4" customFormat="1" ht="18" customHeight="1">
      <c r="A27" s="17" t="s">
        <v>17</v>
      </c>
      <c r="B27" s="49">
        <v>1438891.04</v>
      </c>
      <c r="C27" s="48">
        <v>194496.86</v>
      </c>
      <c r="D27" s="48">
        <v>246846.36</v>
      </c>
      <c r="E27" s="48">
        <v>0</v>
      </c>
      <c r="F27" s="27">
        <f t="shared" si="0"/>
        <v>1880234.2599999998</v>
      </c>
      <c r="G27" s="40"/>
    </row>
    <row r="28" spans="1:7" s="4" customFormat="1" ht="18" customHeight="1">
      <c r="A28" s="17" t="s">
        <v>16</v>
      </c>
      <c r="B28" s="49">
        <v>7960951.7999999998</v>
      </c>
      <c r="C28" s="48">
        <v>452268.29</v>
      </c>
      <c r="D28" s="48">
        <v>0</v>
      </c>
      <c r="E28" s="48">
        <v>0</v>
      </c>
      <c r="F28" s="27">
        <f t="shared" si="0"/>
        <v>8413220.0899999999</v>
      </c>
      <c r="G28" s="40"/>
    </row>
    <row r="29" spans="1:7" s="4" customFormat="1" ht="18" customHeight="1">
      <c r="A29" s="26" t="s">
        <v>15</v>
      </c>
      <c r="B29" s="49">
        <v>2761538.7899999898</v>
      </c>
      <c r="C29" s="48">
        <v>278620.51</v>
      </c>
      <c r="D29" s="48">
        <v>10361264.91</v>
      </c>
      <c r="E29" s="48">
        <v>0</v>
      </c>
      <c r="F29" s="27">
        <f t="shared" si="0"/>
        <v>13401424.20999999</v>
      </c>
      <c r="G29" s="40"/>
    </row>
    <row r="30" spans="1:7" s="4" customFormat="1" ht="18" customHeight="1">
      <c r="A30" s="17" t="s">
        <v>14</v>
      </c>
      <c r="B30" s="49">
        <v>22042287.300000001</v>
      </c>
      <c r="C30" s="48">
        <v>10234005.92</v>
      </c>
      <c r="D30" s="48">
        <v>2077212.97</v>
      </c>
      <c r="E30" s="48">
        <v>0</v>
      </c>
      <c r="F30" s="27">
        <f t="shared" si="0"/>
        <v>34353506.189999998</v>
      </c>
      <c r="G30" s="40"/>
    </row>
    <row r="31" spans="1:7" s="4" customFormat="1" ht="18" customHeight="1">
      <c r="A31" s="17" t="s">
        <v>13</v>
      </c>
      <c r="B31" s="49">
        <v>2681174.1799999899</v>
      </c>
      <c r="C31" s="48">
        <v>320605.09999999998</v>
      </c>
      <c r="D31" s="48">
        <v>3524766.87</v>
      </c>
      <c r="E31" s="48">
        <v>0</v>
      </c>
      <c r="F31" s="27">
        <f t="shared" si="0"/>
        <v>6526546.1499999901</v>
      </c>
      <c r="G31" s="40"/>
    </row>
    <row r="32" spans="1:7" s="4" customFormat="1" ht="18" customHeight="1">
      <c r="A32" s="17" t="s">
        <v>12</v>
      </c>
      <c r="B32" s="49">
        <v>1696966.5</v>
      </c>
      <c r="C32" s="48">
        <v>0</v>
      </c>
      <c r="D32" s="48">
        <v>0</v>
      </c>
      <c r="E32" s="48">
        <v>0</v>
      </c>
      <c r="F32" s="27">
        <f t="shared" si="0"/>
        <v>1696966.5</v>
      </c>
      <c r="G32" s="40"/>
    </row>
    <row r="33" spans="1:8" s="4" customFormat="1" ht="18" customHeight="1">
      <c r="A33" s="26" t="s">
        <v>11</v>
      </c>
      <c r="B33" s="49">
        <v>-2184075.7599999998</v>
      </c>
      <c r="C33" s="48">
        <v>-3780.85</v>
      </c>
      <c r="D33" s="48">
        <v>0</v>
      </c>
      <c r="E33" s="48">
        <v>0</v>
      </c>
      <c r="F33" s="27">
        <f t="shared" si="0"/>
        <v>-2187856.61</v>
      </c>
      <c r="G33" s="40"/>
      <c r="H33" s="39"/>
    </row>
    <row r="34" spans="1:8" s="4" customFormat="1" ht="18" customHeight="1">
      <c r="A34" s="26" t="s">
        <v>347</v>
      </c>
      <c r="B34" s="49">
        <v>6334718.1699999999</v>
      </c>
      <c r="C34" s="48">
        <v>0</v>
      </c>
      <c r="D34" s="48">
        <v>0</v>
      </c>
      <c r="E34" s="48">
        <v>0</v>
      </c>
      <c r="F34" s="27">
        <f t="shared" si="0"/>
        <v>6334718.1699999999</v>
      </c>
      <c r="G34" s="40"/>
      <c r="H34" s="39"/>
    </row>
    <row r="35" spans="1:8" s="4" customFormat="1" ht="18" customHeight="1">
      <c r="A35" s="17" t="s">
        <v>10</v>
      </c>
      <c r="B35" s="49">
        <v>17217243.280000001</v>
      </c>
      <c r="C35" s="48">
        <v>4182218.1</v>
      </c>
      <c r="D35" s="48">
        <v>524140.06999999005</v>
      </c>
      <c r="E35" s="48">
        <v>0</v>
      </c>
      <c r="F35" s="27">
        <f t="shared" si="0"/>
        <v>21923601.449999992</v>
      </c>
      <c r="G35" s="40"/>
      <c r="H35" s="39"/>
    </row>
    <row r="36" spans="1:8" s="4" customFormat="1" ht="18" customHeight="1">
      <c r="A36" s="17" t="s">
        <v>9</v>
      </c>
      <c r="B36" s="49">
        <v>8252508.1399999997</v>
      </c>
      <c r="C36" s="48">
        <v>-2359734.77</v>
      </c>
      <c r="D36" s="48">
        <v>0</v>
      </c>
      <c r="E36" s="48">
        <v>0</v>
      </c>
      <c r="F36" s="27">
        <f t="shared" si="0"/>
        <v>5892773.3699999992</v>
      </c>
      <c r="G36" s="40"/>
      <c r="H36" s="39"/>
    </row>
    <row r="37" spans="1:8" s="4" customFormat="1" ht="18" customHeight="1">
      <c r="A37" s="17" t="s">
        <v>8</v>
      </c>
      <c r="B37" s="23">
        <v>2415271.37</v>
      </c>
      <c r="C37" s="22">
        <v>2699337.51</v>
      </c>
      <c r="D37" s="22">
        <v>0</v>
      </c>
      <c r="E37" s="22">
        <v>0</v>
      </c>
      <c r="F37" s="29">
        <f t="shared" si="0"/>
        <v>5114608.88</v>
      </c>
      <c r="G37" s="40"/>
      <c r="H37" s="39"/>
    </row>
    <row r="38" spans="1:8" s="4" customFormat="1" ht="18" customHeight="1">
      <c r="A38" s="20" t="s">
        <v>7</v>
      </c>
      <c r="B38" s="19">
        <f>SUM(B21:B37)</f>
        <v>144357894.78999984</v>
      </c>
      <c r="C38" s="19">
        <f>SUM(C21:C37)</f>
        <v>32751133.599999905</v>
      </c>
      <c r="D38" s="19">
        <f>SUM(D21:D37)</f>
        <v>20086967.52999999</v>
      </c>
      <c r="E38" s="19">
        <f>SUM(E21:E37)</f>
        <v>0</v>
      </c>
      <c r="F38" s="18">
        <f>SUM(F21:F37)</f>
        <v>197195995.91999969</v>
      </c>
      <c r="G38" s="40"/>
      <c r="H38" s="39"/>
    </row>
    <row r="39" spans="1:8" s="4" customFormat="1" ht="12" customHeight="1">
      <c r="A39" s="17"/>
      <c r="B39" s="31"/>
      <c r="C39" s="31"/>
      <c r="D39" s="31"/>
      <c r="E39" s="31"/>
      <c r="F39" s="30"/>
      <c r="G39" s="40"/>
      <c r="H39" s="39"/>
    </row>
    <row r="40" spans="1:8" s="4" customFormat="1" ht="18" customHeight="1">
      <c r="A40" s="14" t="s">
        <v>6</v>
      </c>
      <c r="B40" s="19">
        <f>B12-B38</f>
        <v>37122440.670000136</v>
      </c>
      <c r="C40" s="19">
        <f>C12-C38</f>
        <v>5507398.5500000939</v>
      </c>
      <c r="D40" s="19">
        <f>D12-D38</f>
        <v>-20086967.52999999</v>
      </c>
      <c r="E40" s="19">
        <f>E12-E38</f>
        <v>0</v>
      </c>
      <c r="F40" s="18">
        <f>F12-F38</f>
        <v>22542871.690000296</v>
      </c>
      <c r="G40" s="40"/>
      <c r="H40" s="50"/>
    </row>
    <row r="41" spans="1:8" s="4" customFormat="1" ht="13.5" customHeight="1">
      <c r="A41" s="17"/>
      <c r="B41" s="31"/>
      <c r="C41" s="31"/>
      <c r="D41" s="31"/>
      <c r="E41" s="31"/>
      <c r="F41" s="30"/>
      <c r="G41" s="40"/>
      <c r="H41" s="39"/>
    </row>
    <row r="42" spans="1:8" s="4" customFormat="1" ht="18" customHeight="1">
      <c r="A42" s="14" t="s">
        <v>5</v>
      </c>
      <c r="B42" s="31"/>
      <c r="C42" s="31"/>
      <c r="D42" s="31"/>
      <c r="E42" s="31"/>
      <c r="F42" s="30"/>
      <c r="G42" s="40"/>
      <c r="H42" s="39"/>
    </row>
    <row r="43" spans="1:8" s="4" customFormat="1" ht="18" customHeight="1">
      <c r="A43" s="17" t="s">
        <v>4</v>
      </c>
      <c r="B43" s="19">
        <v>0</v>
      </c>
      <c r="C43" s="19">
        <v>0</v>
      </c>
      <c r="D43" s="19">
        <v>0</v>
      </c>
      <c r="E43" s="19">
        <v>-7825335.6099999994</v>
      </c>
      <c r="F43" s="18">
        <f>SUM(B43:E43)</f>
        <v>-7825335.6099999994</v>
      </c>
      <c r="G43" s="40"/>
      <c r="H43" s="39"/>
    </row>
    <row r="44" spans="1:8" s="4" customFormat="1" ht="18" customHeight="1">
      <c r="A44" s="47" t="s">
        <v>3</v>
      </c>
      <c r="B44" s="49">
        <v>0</v>
      </c>
      <c r="C44" s="48">
        <v>0</v>
      </c>
      <c r="D44" s="48">
        <v>0</v>
      </c>
      <c r="E44" s="48">
        <v>18893436.639999989</v>
      </c>
      <c r="F44" s="27">
        <f>SUM(B44:E44)</f>
        <v>18893436.639999989</v>
      </c>
      <c r="G44" s="40"/>
      <c r="H44" s="39"/>
    </row>
    <row r="45" spans="1:8" s="4" customFormat="1" ht="18" customHeight="1">
      <c r="A45" s="47" t="s">
        <v>2</v>
      </c>
      <c r="B45" s="23">
        <v>0</v>
      </c>
      <c r="C45" s="22">
        <v>0</v>
      </c>
      <c r="D45" s="22">
        <v>0</v>
      </c>
      <c r="E45" s="22">
        <v>0</v>
      </c>
      <c r="F45" s="29">
        <v>0</v>
      </c>
      <c r="G45" s="40"/>
      <c r="H45" s="39"/>
    </row>
    <row r="46" spans="1:8" s="4" customFormat="1" ht="18" customHeight="1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11068101.02999999</v>
      </c>
      <c r="F46" s="18">
        <f>SUM(F43:F45)</f>
        <v>11068101.02999999</v>
      </c>
      <c r="G46" s="40"/>
      <c r="H46" s="39"/>
    </row>
    <row r="47" spans="1:8" s="4" customFormat="1" ht="18" customHeight="1">
      <c r="A47" s="17"/>
      <c r="B47" s="31"/>
      <c r="C47" s="31"/>
      <c r="D47" s="31"/>
      <c r="E47" s="31"/>
      <c r="F47" s="30"/>
      <c r="G47" s="40"/>
      <c r="H47" s="39"/>
    </row>
    <row r="48" spans="1:8" s="4" customFormat="1" ht="18" customHeight="1">
      <c r="A48" s="46" t="s">
        <v>0</v>
      </c>
      <c r="B48" s="45">
        <f>B40-B46</f>
        <v>37122440.670000136</v>
      </c>
      <c r="C48" s="45">
        <f>C40-C46</f>
        <v>5507398.5500000939</v>
      </c>
      <c r="D48" s="45">
        <f>D40-D46</f>
        <v>-20086967.52999999</v>
      </c>
      <c r="E48" s="45">
        <f>E40-E46</f>
        <v>-11068101.02999999</v>
      </c>
      <c r="F48" s="44">
        <f>F40-F46</f>
        <v>11474770.660000306</v>
      </c>
      <c r="G48" s="40"/>
      <c r="H48" s="39"/>
    </row>
    <row r="49" spans="1:7" s="4" customFormat="1" ht="9.9" customHeight="1">
      <c r="A49" s="43"/>
      <c r="B49" s="42"/>
      <c r="C49" s="42"/>
      <c r="D49" s="42"/>
      <c r="E49" s="42"/>
      <c r="F49" s="41"/>
      <c r="G49" s="40"/>
    </row>
    <row r="50" spans="1:7" s="4" customFormat="1" ht="18" customHeight="1">
      <c r="B50" s="39"/>
      <c r="C50" s="39"/>
      <c r="D50" s="39"/>
      <c r="E50" s="39"/>
      <c r="F50" s="39"/>
      <c r="G50" s="40"/>
    </row>
    <row r="51" spans="1:7" s="4" customFormat="1" ht="18" customHeight="1">
      <c r="B51" s="39"/>
      <c r="C51" s="39"/>
      <c r="D51" s="39"/>
      <c r="E51" s="39"/>
      <c r="F51" s="39"/>
      <c r="G51" s="40"/>
    </row>
    <row r="52" spans="1:7" s="4" customFormat="1" ht="18" customHeight="1">
      <c r="B52" s="39"/>
      <c r="C52" s="39"/>
      <c r="D52" s="39"/>
      <c r="E52" s="39"/>
      <c r="F52" s="39"/>
      <c r="G52" s="40"/>
    </row>
    <row r="53" spans="1:7" s="4" customFormat="1" ht="18" customHeight="1">
      <c r="B53" s="39"/>
      <c r="C53" s="39"/>
      <c r="D53" s="39"/>
      <c r="E53" s="39"/>
      <c r="F53" s="39"/>
      <c r="G53" s="40"/>
    </row>
    <row r="54" spans="1:7" s="4" customFormat="1" ht="18" customHeight="1">
      <c r="B54" s="39"/>
      <c r="C54" s="39"/>
      <c r="D54" s="39"/>
      <c r="E54" s="39"/>
      <c r="F54" s="39"/>
      <c r="G54" s="40"/>
    </row>
    <row r="55" spans="1:7" s="4" customFormat="1" ht="18" customHeight="1">
      <c r="B55" s="39"/>
      <c r="C55" s="39"/>
      <c r="D55" s="39"/>
      <c r="E55" s="39"/>
      <c r="F55" s="39"/>
      <c r="G55" s="40"/>
    </row>
    <row r="56" spans="1:7" s="4" customFormat="1" ht="18" customHeight="1">
      <c r="B56" s="39"/>
      <c r="C56" s="39"/>
      <c r="D56" s="39"/>
      <c r="E56" s="39"/>
      <c r="F56" s="39"/>
      <c r="G56" s="40"/>
    </row>
    <row r="57" spans="1:7" s="4" customFormat="1" ht="18" customHeight="1">
      <c r="B57" s="39"/>
      <c r="C57" s="39"/>
      <c r="D57" s="39"/>
      <c r="E57" s="39"/>
      <c r="F57" s="39"/>
      <c r="G57" s="40"/>
    </row>
    <row r="58" spans="1:7" s="4" customFormat="1" ht="18" customHeight="1">
      <c r="B58" s="39"/>
      <c r="C58" s="39"/>
      <c r="D58" s="39"/>
      <c r="E58" s="39"/>
      <c r="F58" s="39"/>
      <c r="G58" s="40"/>
    </row>
    <row r="59" spans="1:7" s="4" customFormat="1" ht="18" customHeight="1">
      <c r="B59" s="39"/>
      <c r="C59" s="39"/>
      <c r="D59" s="39"/>
      <c r="E59" s="39"/>
      <c r="F59" s="39"/>
      <c r="G59" s="40"/>
    </row>
    <row r="60" spans="1:7" s="4" customFormat="1" ht="18" customHeight="1">
      <c r="B60" s="39"/>
      <c r="C60" s="39"/>
      <c r="D60" s="39"/>
      <c r="E60" s="39"/>
      <c r="F60" s="39"/>
      <c r="G60" s="40"/>
    </row>
    <row r="61" spans="1:7" s="4" customFormat="1" ht="18" customHeight="1">
      <c r="B61" s="39"/>
      <c r="C61" s="39"/>
      <c r="D61" s="39"/>
      <c r="E61" s="39"/>
      <c r="F61" s="39"/>
      <c r="G61" s="40"/>
    </row>
    <row r="62" spans="1:7" s="4" customFormat="1" ht="18" customHeight="1">
      <c r="B62" s="39"/>
      <c r="C62" s="39"/>
      <c r="D62" s="39"/>
      <c r="E62" s="39"/>
      <c r="F62" s="39"/>
      <c r="G62" s="40"/>
    </row>
    <row r="63" spans="1:7" s="4" customFormat="1" ht="18" customHeight="1">
      <c r="B63" s="39"/>
      <c r="C63" s="39"/>
      <c r="D63" s="39"/>
      <c r="E63" s="39"/>
      <c r="F63" s="39"/>
      <c r="G63" s="40"/>
    </row>
    <row r="64" spans="1:7" s="4" customFormat="1" ht="18" customHeight="1">
      <c r="B64" s="39"/>
      <c r="C64" s="39"/>
      <c r="D64" s="39"/>
      <c r="E64" s="39"/>
      <c r="F64" s="39"/>
      <c r="G64" s="40"/>
    </row>
    <row r="65" spans="7:7" s="4" customFormat="1" ht="18" customHeight="1">
      <c r="G65" s="40"/>
    </row>
    <row r="66" spans="7:7" s="4" customFormat="1" ht="18" customHeight="1">
      <c r="G66" s="40"/>
    </row>
    <row r="67" spans="7:7" s="4" customFormat="1" ht="18" customHeight="1">
      <c r="G67" s="40"/>
    </row>
    <row r="68" spans="7:7" s="4" customFormat="1" ht="18" customHeight="1">
      <c r="G68" s="40"/>
    </row>
    <row r="69" spans="7:7" s="4" customFormat="1" ht="18" customHeight="1">
      <c r="G69" s="40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opLeftCell="A4" zoomScaleNormal="100" workbookViewId="0">
      <selection activeCell="A30" sqref="A30"/>
    </sheetView>
  </sheetViews>
  <sheetFormatPr defaultColWidth="9.109375" defaultRowHeight="14.4" outlineLevelCol="1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hidden="1" customWidth="1" outlineLevel="1"/>
    <col min="6" max="6" width="13.33203125" style="4" hidden="1" customWidth="1" outlineLevel="1"/>
    <col min="7" max="7" width="14.6640625" style="4" hidden="1" customWidth="1" outlineLevel="1"/>
    <col min="8" max="8" width="12.44140625" style="4" hidden="1" customWidth="1" outlineLevel="1"/>
    <col min="9" max="9" width="17.33203125" style="4" customWidth="1" collapsed="1"/>
    <col min="10" max="10" width="15" style="4" customWidth="1"/>
    <col min="11" max="11" width="12.33203125" style="4" customWidth="1"/>
    <col min="12" max="12" width="14.5546875" style="4" customWidth="1"/>
    <col min="13" max="16384" width="9.109375" style="4"/>
  </cols>
  <sheetData>
    <row r="1" spans="1:9">
      <c r="A1" s="143" t="s">
        <v>358</v>
      </c>
      <c r="B1" s="143"/>
      <c r="C1" s="143"/>
      <c r="D1" s="143"/>
      <c r="E1" s="143"/>
      <c r="F1" s="143"/>
      <c r="G1" s="143"/>
      <c r="H1" s="143"/>
      <c r="I1" s="143"/>
    </row>
    <row r="2" spans="1:9">
      <c r="A2" s="143" t="s">
        <v>367</v>
      </c>
      <c r="B2" s="143"/>
      <c r="C2" s="143"/>
      <c r="D2" s="143"/>
      <c r="E2" s="143"/>
      <c r="F2" s="143"/>
      <c r="G2" s="143"/>
      <c r="H2" s="143"/>
      <c r="I2" s="143"/>
    </row>
    <row r="3" spans="1:9">
      <c r="A3" s="141" t="str">
        <f>Allocated!A3</f>
        <v>FOR THE MONTH ENDED JULY 31, 2017</v>
      </c>
      <c r="B3" s="141"/>
      <c r="C3" s="141"/>
      <c r="D3" s="141"/>
      <c r="E3" s="141"/>
      <c r="F3" s="141"/>
      <c r="G3" s="141"/>
      <c r="H3" s="141"/>
      <c r="I3" s="141"/>
    </row>
    <row r="4" spans="1:9">
      <c r="A4" s="119"/>
      <c r="B4" s="119"/>
      <c r="C4" s="119"/>
      <c r="D4" s="119"/>
      <c r="E4" s="119"/>
      <c r="F4" s="119"/>
      <c r="G4" s="119"/>
      <c r="H4" s="119"/>
      <c r="I4" s="119"/>
    </row>
    <row r="5" spans="1:9">
      <c r="A5" s="119"/>
      <c r="B5" s="119"/>
      <c r="C5" s="119"/>
      <c r="D5" s="119"/>
      <c r="E5" s="119"/>
      <c r="F5" s="119"/>
      <c r="G5" s="119"/>
      <c r="H5" s="119"/>
      <c r="I5" s="119"/>
    </row>
    <row r="6" spans="1:9">
      <c r="A6" s="140" t="s">
        <v>361</v>
      </c>
      <c r="B6" s="139" t="s">
        <v>34</v>
      </c>
      <c r="C6" s="139" t="s">
        <v>362</v>
      </c>
      <c r="D6" s="139" t="s">
        <v>35</v>
      </c>
      <c r="E6" s="139" t="s">
        <v>363</v>
      </c>
      <c r="F6" s="139" t="s">
        <v>364</v>
      </c>
      <c r="G6" s="139" t="s">
        <v>365</v>
      </c>
      <c r="H6" s="139" t="s">
        <v>366</v>
      </c>
      <c r="I6" s="139" t="s">
        <v>345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138"/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>
      <c r="A10" s="121" t="s">
        <v>36</v>
      </c>
      <c r="B10" s="123"/>
      <c r="C10" s="123"/>
      <c r="D10" s="123"/>
      <c r="E10" s="123"/>
      <c r="F10" s="123"/>
      <c r="G10" s="123"/>
      <c r="H10" s="123"/>
      <c r="I10" s="123"/>
    </row>
    <row r="11" spans="1:9">
      <c r="A11" s="126" t="s">
        <v>37</v>
      </c>
      <c r="B11" s="123"/>
      <c r="C11" s="123"/>
      <c r="D11" s="123"/>
      <c r="E11" s="123"/>
      <c r="F11" s="123"/>
      <c r="G11" s="123"/>
      <c r="H11" s="123"/>
      <c r="I11" s="123"/>
    </row>
    <row r="12" spans="1:9">
      <c r="A12" s="125" t="s">
        <v>38</v>
      </c>
      <c r="B12" s="124">
        <v>79165727.030000001</v>
      </c>
      <c r="C12" s="124">
        <v>0</v>
      </c>
      <c r="D12" s="124">
        <v>0</v>
      </c>
      <c r="E12" s="124">
        <v>0</v>
      </c>
      <c r="F12" s="124">
        <v>0</v>
      </c>
      <c r="G12" s="124">
        <f>B12+E12</f>
        <v>79165727.030000001</v>
      </c>
      <c r="H12" s="124">
        <f>C12+F12</f>
        <v>0</v>
      </c>
      <c r="I12" s="124">
        <f>SUM(G12:H12)</f>
        <v>79165727.030000001</v>
      </c>
    </row>
    <row r="13" spans="1:9">
      <c r="A13" s="125" t="s">
        <v>39</v>
      </c>
      <c r="B13" s="124">
        <v>80618706.959999993</v>
      </c>
      <c r="C13" s="124">
        <v>0</v>
      </c>
      <c r="D13" s="124">
        <v>0</v>
      </c>
      <c r="E13" s="124">
        <v>0</v>
      </c>
      <c r="F13" s="124">
        <v>0</v>
      </c>
      <c r="G13" s="124">
        <f t="shared" ref="G13:G17" si="0">B13+E13</f>
        <v>80618706.959999993</v>
      </c>
      <c r="H13" s="124">
        <f t="shared" ref="H13:H17" si="1">C13+F13</f>
        <v>0</v>
      </c>
      <c r="I13" s="124">
        <f t="shared" ref="I13:I17" si="2">SUM(G13:H13)</f>
        <v>80618706.959999993</v>
      </c>
    </row>
    <row r="14" spans="1:9">
      <c r="A14" s="125" t="s">
        <v>40</v>
      </c>
      <c r="B14" s="124">
        <v>1531935.9</v>
      </c>
      <c r="C14" s="124">
        <v>0</v>
      </c>
      <c r="D14" s="124">
        <v>0</v>
      </c>
      <c r="E14" s="124">
        <v>0</v>
      </c>
      <c r="F14" s="124">
        <v>0</v>
      </c>
      <c r="G14" s="124">
        <f t="shared" si="0"/>
        <v>1531935.9</v>
      </c>
      <c r="H14" s="124">
        <f t="shared" si="1"/>
        <v>0</v>
      </c>
      <c r="I14" s="124">
        <f t="shared" si="2"/>
        <v>1531935.9</v>
      </c>
    </row>
    <row r="15" spans="1:9">
      <c r="A15" s="125" t="s">
        <v>41</v>
      </c>
      <c r="B15" s="124">
        <v>0</v>
      </c>
      <c r="C15" s="124">
        <v>21320518.710000001</v>
      </c>
      <c r="D15" s="124">
        <v>0</v>
      </c>
      <c r="E15" s="124">
        <v>0</v>
      </c>
      <c r="F15" s="124">
        <v>0</v>
      </c>
      <c r="G15" s="124">
        <f t="shared" si="0"/>
        <v>0</v>
      </c>
      <c r="H15" s="124">
        <f t="shared" si="1"/>
        <v>21320518.710000001</v>
      </c>
      <c r="I15" s="124">
        <f t="shared" si="2"/>
        <v>21320518.710000001</v>
      </c>
    </row>
    <row r="16" spans="1:9">
      <c r="A16" s="125" t="s">
        <v>42</v>
      </c>
      <c r="B16" s="124">
        <v>0</v>
      </c>
      <c r="C16" s="124">
        <v>13726361.65</v>
      </c>
      <c r="D16" s="124">
        <v>0</v>
      </c>
      <c r="E16" s="124">
        <v>0</v>
      </c>
      <c r="F16" s="124">
        <v>0</v>
      </c>
      <c r="G16" s="124">
        <f t="shared" si="0"/>
        <v>0</v>
      </c>
      <c r="H16" s="124">
        <f t="shared" si="1"/>
        <v>13726361.65</v>
      </c>
      <c r="I16" s="124">
        <f t="shared" si="2"/>
        <v>13726361.65</v>
      </c>
    </row>
    <row r="17" spans="1:11">
      <c r="A17" s="125" t="s">
        <v>43</v>
      </c>
      <c r="B17" s="122">
        <v>0</v>
      </c>
      <c r="C17" s="122">
        <v>1692208.33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1"/>
        <v>1692208.33</v>
      </c>
      <c r="I17" s="122">
        <f t="shared" si="2"/>
        <v>1692208.33</v>
      </c>
    </row>
    <row r="18" spans="1:11">
      <c r="A18" s="125" t="s">
        <v>44</v>
      </c>
      <c r="B18" s="124">
        <f t="shared" ref="B18:I18" si="3">SUM(B12:B17)</f>
        <v>161316369.89000002</v>
      </c>
      <c r="C18" s="124">
        <f t="shared" si="3"/>
        <v>36739088.689999998</v>
      </c>
      <c r="D18" s="124">
        <f t="shared" si="3"/>
        <v>0</v>
      </c>
      <c r="E18" s="124">
        <f t="shared" si="3"/>
        <v>0</v>
      </c>
      <c r="F18" s="124">
        <f t="shared" si="3"/>
        <v>0</v>
      </c>
      <c r="G18" s="124">
        <f t="shared" si="3"/>
        <v>161316369.89000002</v>
      </c>
      <c r="H18" s="124">
        <f t="shared" si="3"/>
        <v>36739088.689999998</v>
      </c>
      <c r="I18" s="124">
        <f t="shared" si="3"/>
        <v>198055458.58000004</v>
      </c>
    </row>
    <row r="19" spans="1:11">
      <c r="A19" s="126" t="s">
        <v>45</v>
      </c>
      <c r="B19" s="127"/>
      <c r="C19" s="127"/>
      <c r="D19" s="127"/>
      <c r="E19" s="127"/>
      <c r="F19" s="127"/>
      <c r="G19" s="127"/>
      <c r="H19" s="127"/>
      <c r="I19" s="127"/>
    </row>
    <row r="20" spans="1:11">
      <c r="A20" s="125" t="s">
        <v>46</v>
      </c>
      <c r="B20" s="122">
        <v>14692.81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14692.81</v>
      </c>
      <c r="H20" s="122">
        <f>C20+F20</f>
        <v>0</v>
      </c>
      <c r="I20" s="122">
        <f>SUM(G20:H20)</f>
        <v>14692.81</v>
      </c>
    </row>
    <row r="21" spans="1:11">
      <c r="A21" s="125" t="s">
        <v>47</v>
      </c>
      <c r="B21" s="124">
        <f t="shared" ref="B21:I21" si="4">SUM(B20)</f>
        <v>14692.81</v>
      </c>
      <c r="C21" s="124">
        <f t="shared" si="4"/>
        <v>0</v>
      </c>
      <c r="D21" s="124">
        <f t="shared" si="4"/>
        <v>0</v>
      </c>
      <c r="E21" s="124">
        <f t="shared" si="4"/>
        <v>0</v>
      </c>
      <c r="F21" s="124">
        <f t="shared" si="4"/>
        <v>0</v>
      </c>
      <c r="G21" s="124">
        <f t="shared" si="4"/>
        <v>14692.81</v>
      </c>
      <c r="H21" s="124">
        <f t="shared" si="4"/>
        <v>0</v>
      </c>
      <c r="I21" s="124">
        <f t="shared" si="4"/>
        <v>14692.81</v>
      </c>
    </row>
    <row r="22" spans="1:11">
      <c r="A22" s="126" t="s">
        <v>48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5" t="s">
        <v>49</v>
      </c>
      <c r="B23" s="124">
        <v>7834534.71</v>
      </c>
      <c r="C23" s="124">
        <v>0</v>
      </c>
      <c r="D23" s="124">
        <v>0</v>
      </c>
      <c r="E23" s="124">
        <v>0</v>
      </c>
      <c r="F23" s="124">
        <v>0</v>
      </c>
      <c r="G23" s="124">
        <f>B23+E23</f>
        <v>7834534.71</v>
      </c>
      <c r="H23" s="124">
        <f>C23+F23</f>
        <v>0</v>
      </c>
      <c r="I23" s="124">
        <f>SUM(G23:H23)</f>
        <v>7834534.71</v>
      </c>
      <c r="K23" s="5"/>
    </row>
    <row r="24" spans="1:11">
      <c r="A24" s="125" t="s">
        <v>50</v>
      </c>
      <c r="B24" s="122">
        <v>8367554.6799999997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8367554.6799999997</v>
      </c>
      <c r="H24" s="122">
        <f>C24+F24</f>
        <v>0</v>
      </c>
      <c r="I24" s="122">
        <f>SUM(G24:H24)</f>
        <v>8367554.6799999997</v>
      </c>
    </row>
    <row r="25" spans="1:11">
      <c r="A25" s="125" t="s">
        <v>51</v>
      </c>
      <c r="B25" s="124">
        <f t="shared" ref="B25:I25" si="5">SUM(B23:B24)</f>
        <v>16202089.390000001</v>
      </c>
      <c r="C25" s="124">
        <f t="shared" si="5"/>
        <v>0</v>
      </c>
      <c r="D25" s="124">
        <f t="shared" si="5"/>
        <v>0</v>
      </c>
      <c r="E25" s="124">
        <f t="shared" si="5"/>
        <v>0</v>
      </c>
      <c r="F25" s="124">
        <f t="shared" si="5"/>
        <v>0</v>
      </c>
      <c r="G25" s="124">
        <f t="shared" si="5"/>
        <v>16202089.390000001</v>
      </c>
      <c r="H25" s="124">
        <f t="shared" si="5"/>
        <v>0</v>
      </c>
      <c r="I25" s="124">
        <f t="shared" si="5"/>
        <v>16202089.390000001</v>
      </c>
    </row>
    <row r="26" spans="1:11">
      <c r="A26" s="126" t="s">
        <v>52</v>
      </c>
      <c r="B26" s="127"/>
      <c r="C26" s="127"/>
      <c r="D26" s="127"/>
      <c r="E26" s="127"/>
      <c r="F26" s="127"/>
      <c r="G26" s="127"/>
      <c r="H26" s="127"/>
      <c r="I26" s="127"/>
    </row>
    <row r="27" spans="1:11">
      <c r="A27" s="125" t="s">
        <v>53</v>
      </c>
      <c r="B27" s="124">
        <v>0</v>
      </c>
      <c r="C27" s="124">
        <v>0</v>
      </c>
      <c r="D27" s="124">
        <v>0</v>
      </c>
      <c r="E27" s="124">
        <v>0</v>
      </c>
      <c r="F27" s="124">
        <v>0</v>
      </c>
      <c r="G27" s="124">
        <f t="shared" ref="G27:G38" si="6">B27+E27</f>
        <v>0</v>
      </c>
      <c r="H27" s="124">
        <f t="shared" ref="H27:H38" si="7">C27+F27</f>
        <v>0</v>
      </c>
      <c r="I27" s="124">
        <f t="shared" ref="I27:I38" si="8">SUM(G27:H27)</f>
        <v>0</v>
      </c>
    </row>
    <row r="28" spans="1:11">
      <c r="A28" s="125" t="s">
        <v>54</v>
      </c>
      <c r="B28" s="124">
        <v>43009.68</v>
      </c>
      <c r="C28" s="124">
        <v>0</v>
      </c>
      <c r="D28" s="124">
        <v>0</v>
      </c>
      <c r="E28" s="124">
        <v>0</v>
      </c>
      <c r="F28" s="124">
        <v>0</v>
      </c>
      <c r="G28" s="124">
        <f t="shared" si="6"/>
        <v>43009.68</v>
      </c>
      <c r="H28" s="124">
        <f t="shared" si="7"/>
        <v>0</v>
      </c>
      <c r="I28" s="124">
        <f t="shared" si="8"/>
        <v>43009.68</v>
      </c>
    </row>
    <row r="29" spans="1:11">
      <c r="A29" s="125" t="s">
        <v>55</v>
      </c>
      <c r="B29" s="124">
        <v>1190833.51</v>
      </c>
      <c r="C29" s="124">
        <v>0</v>
      </c>
      <c r="D29" s="124">
        <v>0</v>
      </c>
      <c r="E29" s="124">
        <v>0</v>
      </c>
      <c r="F29" s="124">
        <v>0</v>
      </c>
      <c r="G29" s="124">
        <f t="shared" si="6"/>
        <v>1190833.51</v>
      </c>
      <c r="H29" s="124">
        <f t="shared" si="7"/>
        <v>0</v>
      </c>
      <c r="I29" s="124">
        <f t="shared" si="8"/>
        <v>1190833.51</v>
      </c>
    </row>
    <row r="30" spans="1:11">
      <c r="A30" s="125" t="s">
        <v>56</v>
      </c>
      <c r="B30" s="124">
        <v>1491278.88</v>
      </c>
      <c r="C30" s="124">
        <v>0</v>
      </c>
      <c r="D30" s="124">
        <v>0</v>
      </c>
      <c r="E30" s="124">
        <v>0</v>
      </c>
      <c r="F30" s="124">
        <v>0</v>
      </c>
      <c r="G30" s="124">
        <f t="shared" si="6"/>
        <v>1491278.88</v>
      </c>
      <c r="H30" s="124">
        <f t="shared" si="7"/>
        <v>0</v>
      </c>
      <c r="I30" s="124">
        <f t="shared" si="8"/>
        <v>1491278.88</v>
      </c>
    </row>
    <row r="31" spans="1:11">
      <c r="A31" s="125" t="s">
        <v>57</v>
      </c>
      <c r="B31" s="124">
        <v>691677.47</v>
      </c>
      <c r="C31" s="124">
        <v>0</v>
      </c>
      <c r="D31" s="124">
        <v>0</v>
      </c>
      <c r="E31" s="124">
        <v>0</v>
      </c>
      <c r="F31" s="124">
        <v>0</v>
      </c>
      <c r="G31" s="124">
        <f t="shared" si="6"/>
        <v>691677.47</v>
      </c>
      <c r="H31" s="124">
        <f t="shared" si="7"/>
        <v>0</v>
      </c>
      <c r="I31" s="124">
        <f t="shared" si="8"/>
        <v>691677.47</v>
      </c>
    </row>
    <row r="32" spans="1:11">
      <c r="A32" s="125" t="s">
        <v>58</v>
      </c>
      <c r="B32" s="124">
        <v>0</v>
      </c>
      <c r="C32" s="124">
        <v>0</v>
      </c>
      <c r="D32" s="124">
        <v>0</v>
      </c>
      <c r="E32" s="124">
        <v>0</v>
      </c>
      <c r="F32" s="124">
        <v>0</v>
      </c>
      <c r="G32" s="124">
        <f t="shared" si="6"/>
        <v>0</v>
      </c>
      <c r="H32" s="124">
        <f t="shared" si="7"/>
        <v>0</v>
      </c>
      <c r="I32" s="124">
        <f t="shared" si="8"/>
        <v>0</v>
      </c>
    </row>
    <row r="33" spans="1:11">
      <c r="A33" s="125" t="s">
        <v>59</v>
      </c>
      <c r="B33" s="124">
        <v>530383.82999999996</v>
      </c>
      <c r="C33" s="124">
        <v>0</v>
      </c>
      <c r="D33" s="124">
        <v>0</v>
      </c>
      <c r="E33" s="124">
        <v>0</v>
      </c>
      <c r="F33" s="124">
        <v>0</v>
      </c>
      <c r="G33" s="124">
        <f t="shared" si="6"/>
        <v>530383.82999999996</v>
      </c>
      <c r="H33" s="124">
        <f t="shared" si="7"/>
        <v>0</v>
      </c>
      <c r="I33" s="124">
        <f t="shared" si="8"/>
        <v>530383.82999999996</v>
      </c>
    </row>
    <row r="34" spans="1:11">
      <c r="A34" s="125" t="s">
        <v>60</v>
      </c>
      <c r="B34" s="124">
        <v>0</v>
      </c>
      <c r="C34" s="124">
        <v>-11619.99</v>
      </c>
      <c r="D34" s="124">
        <v>0</v>
      </c>
      <c r="E34" s="124">
        <v>0</v>
      </c>
      <c r="F34" s="124">
        <v>0</v>
      </c>
      <c r="G34" s="124">
        <f t="shared" si="6"/>
        <v>0</v>
      </c>
      <c r="H34" s="124">
        <f t="shared" si="7"/>
        <v>-11619.99</v>
      </c>
      <c r="I34" s="124">
        <f t="shared" si="8"/>
        <v>-11619.99</v>
      </c>
    </row>
    <row r="35" spans="1:11">
      <c r="A35" s="125" t="s">
        <v>61</v>
      </c>
      <c r="B35" s="124">
        <v>0</v>
      </c>
      <c r="C35" s="124">
        <v>200029.77999999901</v>
      </c>
      <c r="D35" s="124">
        <v>0</v>
      </c>
      <c r="E35" s="124">
        <v>0</v>
      </c>
      <c r="F35" s="124">
        <v>0</v>
      </c>
      <c r="G35" s="124">
        <f t="shared" si="6"/>
        <v>0</v>
      </c>
      <c r="H35" s="124">
        <f t="shared" si="7"/>
        <v>200029.77999999901</v>
      </c>
      <c r="I35" s="124">
        <f t="shared" si="8"/>
        <v>200029.77999999901</v>
      </c>
    </row>
    <row r="36" spans="1:11">
      <c r="A36" s="125" t="s">
        <v>62</v>
      </c>
      <c r="B36" s="124">
        <v>0</v>
      </c>
      <c r="C36" s="124">
        <v>81668.75</v>
      </c>
      <c r="D36" s="124">
        <v>0</v>
      </c>
      <c r="E36" s="124">
        <v>0</v>
      </c>
      <c r="F36" s="124">
        <v>0</v>
      </c>
      <c r="G36" s="124">
        <f t="shared" si="6"/>
        <v>0</v>
      </c>
      <c r="H36" s="124">
        <f t="shared" si="7"/>
        <v>81668.75</v>
      </c>
      <c r="I36" s="124">
        <f t="shared" si="8"/>
        <v>81668.75</v>
      </c>
    </row>
    <row r="37" spans="1:11">
      <c r="A37" s="125" t="s">
        <v>63</v>
      </c>
      <c r="B37" s="124">
        <v>0</v>
      </c>
      <c r="C37" s="124">
        <v>571489.48</v>
      </c>
      <c r="D37" s="124">
        <v>0</v>
      </c>
      <c r="E37" s="124">
        <v>0</v>
      </c>
      <c r="F37" s="124">
        <v>0</v>
      </c>
      <c r="G37" s="124">
        <f t="shared" si="6"/>
        <v>0</v>
      </c>
      <c r="H37" s="124">
        <f t="shared" si="7"/>
        <v>571489.48</v>
      </c>
      <c r="I37" s="124">
        <f t="shared" si="8"/>
        <v>571489.48</v>
      </c>
    </row>
    <row r="38" spans="1:11">
      <c r="A38" s="125" t="s">
        <v>64</v>
      </c>
      <c r="B38" s="122">
        <v>0</v>
      </c>
      <c r="C38" s="122">
        <v>677875.44</v>
      </c>
      <c r="D38" s="122">
        <v>0</v>
      </c>
      <c r="E38" s="122">
        <v>0</v>
      </c>
      <c r="F38" s="122">
        <v>0</v>
      </c>
      <c r="G38" s="122">
        <f t="shared" si="6"/>
        <v>0</v>
      </c>
      <c r="H38" s="122">
        <f t="shared" si="7"/>
        <v>677875.44</v>
      </c>
      <c r="I38" s="122">
        <f t="shared" si="8"/>
        <v>677875.44</v>
      </c>
    </row>
    <row r="39" spans="1:11">
      <c r="A39" s="125" t="s">
        <v>65</v>
      </c>
      <c r="B39" s="124">
        <f t="shared" ref="B39:I39" si="9">SUM(B27:B38)</f>
        <v>3947183.37</v>
      </c>
      <c r="C39" s="124">
        <f t="shared" si="9"/>
        <v>1519443.459999999</v>
      </c>
      <c r="D39" s="124">
        <f t="shared" si="9"/>
        <v>0</v>
      </c>
      <c r="E39" s="124">
        <f t="shared" si="9"/>
        <v>0</v>
      </c>
      <c r="F39" s="124">
        <f t="shared" si="9"/>
        <v>0</v>
      </c>
      <c r="G39" s="124">
        <f t="shared" si="9"/>
        <v>3947183.37</v>
      </c>
      <c r="H39" s="124">
        <f t="shared" si="9"/>
        <v>1519443.459999999</v>
      </c>
      <c r="I39" s="124">
        <f t="shared" si="9"/>
        <v>5466626.8299999982</v>
      </c>
    </row>
    <row r="40" spans="1:11">
      <c r="A40" s="121" t="s">
        <v>66</v>
      </c>
      <c r="B40" s="137">
        <f t="shared" ref="B40:I40" si="10">B18+B21+B25+B39</f>
        <v>181480335.46000004</v>
      </c>
      <c r="C40" s="137">
        <f t="shared" si="10"/>
        <v>38258532.149999999</v>
      </c>
      <c r="D40" s="137">
        <f t="shared" si="10"/>
        <v>0</v>
      </c>
      <c r="E40" s="137">
        <f t="shared" si="10"/>
        <v>0</v>
      </c>
      <c r="F40" s="137">
        <f t="shared" si="10"/>
        <v>0</v>
      </c>
      <c r="G40" s="137">
        <f t="shared" si="10"/>
        <v>181480335.46000004</v>
      </c>
      <c r="H40" s="137">
        <f t="shared" si="10"/>
        <v>38258532.149999999</v>
      </c>
      <c r="I40" s="137">
        <f t="shared" si="10"/>
        <v>219738867.61000001</v>
      </c>
    </row>
    <row r="41" spans="1:11">
      <c r="A41" s="123"/>
      <c r="B41" s="127"/>
      <c r="C41" s="127"/>
      <c r="D41" s="127"/>
      <c r="E41" s="127"/>
      <c r="F41" s="127"/>
      <c r="G41" s="127"/>
      <c r="H41" s="127"/>
      <c r="I41" s="127"/>
    </row>
    <row r="42" spans="1:11">
      <c r="A42" s="121" t="s">
        <v>67</v>
      </c>
      <c r="B42" s="127"/>
      <c r="C42" s="127"/>
      <c r="D42" s="127"/>
      <c r="E42" s="127"/>
      <c r="F42" s="127"/>
      <c r="G42" s="127"/>
      <c r="H42" s="127"/>
      <c r="I42" s="127"/>
    </row>
    <row r="43" spans="1:11">
      <c r="A43" s="126" t="s">
        <v>68</v>
      </c>
      <c r="B43" s="127"/>
      <c r="C43" s="127"/>
      <c r="D43" s="127"/>
      <c r="E43" s="127"/>
      <c r="F43" s="127"/>
      <c r="G43" s="127"/>
      <c r="H43" s="127"/>
      <c r="I43" s="127"/>
    </row>
    <row r="44" spans="1:11">
      <c r="A44" s="125" t="s">
        <v>69</v>
      </c>
      <c r="B44" s="124">
        <v>9065382.2899999991</v>
      </c>
      <c r="C44" s="124">
        <v>0</v>
      </c>
      <c r="D44" s="124">
        <v>0</v>
      </c>
      <c r="E44" s="124">
        <v>0</v>
      </c>
      <c r="F44" s="124">
        <v>0</v>
      </c>
      <c r="G44" s="124">
        <f>B44+E44</f>
        <v>9065382.2899999991</v>
      </c>
      <c r="H44" s="124">
        <f>C44+F44</f>
        <v>0</v>
      </c>
      <c r="I44" s="124">
        <f>SUM(G44:H44)</f>
        <v>9065382.2899999991</v>
      </c>
    </row>
    <row r="45" spans="1:11">
      <c r="A45" s="125" t="s">
        <v>70</v>
      </c>
      <c r="B45" s="122">
        <v>13245285.029999999</v>
      </c>
      <c r="C45" s="122">
        <v>0</v>
      </c>
      <c r="D45" s="122">
        <v>0</v>
      </c>
      <c r="E45" s="122">
        <v>0</v>
      </c>
      <c r="F45" s="122">
        <v>0</v>
      </c>
      <c r="G45" s="122">
        <f>B45+E45</f>
        <v>13245285.029999999</v>
      </c>
      <c r="H45" s="122">
        <f>C45+F45</f>
        <v>0</v>
      </c>
      <c r="I45" s="122">
        <f>SUM(G45:H45)</f>
        <v>13245285.029999999</v>
      </c>
    </row>
    <row r="46" spans="1:11">
      <c r="A46" s="125" t="s">
        <v>71</v>
      </c>
      <c r="B46" s="124">
        <f t="shared" ref="B46:I46" si="11">SUM(B44:B45)</f>
        <v>22310667.32</v>
      </c>
      <c r="C46" s="124">
        <f t="shared" si="11"/>
        <v>0</v>
      </c>
      <c r="D46" s="124">
        <f t="shared" si="11"/>
        <v>0</v>
      </c>
      <c r="E46" s="124">
        <f t="shared" si="11"/>
        <v>0</v>
      </c>
      <c r="F46" s="124">
        <f t="shared" si="11"/>
        <v>0</v>
      </c>
      <c r="G46" s="124">
        <f t="shared" si="11"/>
        <v>22310667.32</v>
      </c>
      <c r="H46" s="124">
        <f t="shared" si="11"/>
        <v>0</v>
      </c>
      <c r="I46" s="124">
        <f t="shared" si="11"/>
        <v>22310667.32</v>
      </c>
      <c r="K46" s="3"/>
    </row>
    <row r="47" spans="1:11">
      <c r="A47" s="126" t="s">
        <v>72</v>
      </c>
      <c r="B47" s="127"/>
      <c r="C47" s="127"/>
      <c r="D47" s="127"/>
      <c r="E47" s="127"/>
      <c r="F47" s="127"/>
      <c r="G47" s="127"/>
      <c r="H47" s="127"/>
      <c r="I47" s="127"/>
    </row>
    <row r="48" spans="1:11">
      <c r="A48" s="125" t="s">
        <v>73</v>
      </c>
      <c r="B48" s="131">
        <v>32548554.050000001</v>
      </c>
      <c r="C48" s="131">
        <v>0</v>
      </c>
      <c r="D48" s="131">
        <v>0</v>
      </c>
      <c r="E48" s="131">
        <v>0</v>
      </c>
      <c r="F48" s="131">
        <v>0</v>
      </c>
      <c r="G48" s="131">
        <f t="shared" ref="G48:H54" si="12">B48+E48</f>
        <v>32548554.050000001</v>
      </c>
      <c r="H48" s="131">
        <f t="shared" si="12"/>
        <v>0</v>
      </c>
      <c r="I48" s="131">
        <f t="shared" ref="I48:I54" si="13">SUM(G48:H48)</f>
        <v>32548554.050000001</v>
      </c>
    </row>
    <row r="49" spans="1:12">
      <c r="A49" s="125" t="s">
        <v>74</v>
      </c>
      <c r="B49" s="131">
        <v>-4507125.9299999904</v>
      </c>
      <c r="C49" s="131">
        <v>0</v>
      </c>
      <c r="D49" s="131">
        <v>0</v>
      </c>
      <c r="E49" s="131">
        <v>0</v>
      </c>
      <c r="F49" s="131">
        <v>0</v>
      </c>
      <c r="G49" s="131">
        <f t="shared" si="12"/>
        <v>-4507125.9299999904</v>
      </c>
      <c r="H49" s="131">
        <f t="shared" si="12"/>
        <v>0</v>
      </c>
      <c r="I49" s="131">
        <f t="shared" si="13"/>
        <v>-4507125.9299999904</v>
      </c>
    </row>
    <row r="50" spans="1:12">
      <c r="A50" s="125" t="s">
        <v>75</v>
      </c>
      <c r="B50" s="124">
        <v>0</v>
      </c>
      <c r="C50" s="124">
        <v>13173645.92</v>
      </c>
      <c r="D50" s="124">
        <v>0</v>
      </c>
      <c r="E50" s="124">
        <v>0</v>
      </c>
      <c r="F50" s="124">
        <v>0</v>
      </c>
      <c r="G50" s="124">
        <f t="shared" si="12"/>
        <v>0</v>
      </c>
      <c r="H50" s="124">
        <f t="shared" si="12"/>
        <v>13173645.92</v>
      </c>
      <c r="I50" s="124">
        <f t="shared" si="13"/>
        <v>13173645.92</v>
      </c>
    </row>
    <row r="51" spans="1:12">
      <c r="A51" s="125" t="s">
        <v>76</v>
      </c>
      <c r="B51" s="124">
        <v>0</v>
      </c>
      <c r="C51" s="124">
        <v>0</v>
      </c>
      <c r="D51" s="124">
        <v>0</v>
      </c>
      <c r="E51" s="124">
        <v>0</v>
      </c>
      <c r="F51" s="124">
        <v>0</v>
      </c>
      <c r="G51" s="124">
        <f t="shared" si="12"/>
        <v>0</v>
      </c>
      <c r="H51" s="124">
        <f t="shared" si="12"/>
        <v>0</v>
      </c>
      <c r="I51" s="124">
        <f t="shared" si="13"/>
        <v>0</v>
      </c>
    </row>
    <row r="52" spans="1:12">
      <c r="A52" s="125" t="s">
        <v>77</v>
      </c>
      <c r="B52" s="124">
        <v>0</v>
      </c>
      <c r="C52" s="124">
        <v>-2278545.36</v>
      </c>
      <c r="D52" s="124">
        <v>0</v>
      </c>
      <c r="E52" s="124">
        <v>0</v>
      </c>
      <c r="F52" s="124">
        <v>0</v>
      </c>
      <c r="G52" s="124">
        <f t="shared" si="12"/>
        <v>0</v>
      </c>
      <c r="H52" s="124">
        <f t="shared" si="12"/>
        <v>-2278545.36</v>
      </c>
      <c r="I52" s="124">
        <f t="shared" si="13"/>
        <v>-2278545.36</v>
      </c>
    </row>
    <row r="53" spans="1:12">
      <c r="A53" s="125" t="s">
        <v>78</v>
      </c>
      <c r="B53" s="124">
        <v>0</v>
      </c>
      <c r="C53" s="124">
        <v>590276.53</v>
      </c>
      <c r="D53" s="124">
        <v>0</v>
      </c>
      <c r="E53" s="124">
        <v>0</v>
      </c>
      <c r="F53" s="124">
        <v>0</v>
      </c>
      <c r="G53" s="124">
        <f t="shared" si="12"/>
        <v>0</v>
      </c>
      <c r="H53" s="124">
        <f t="shared" si="12"/>
        <v>590276.53</v>
      </c>
      <c r="I53" s="124">
        <f t="shared" si="13"/>
        <v>590276.53</v>
      </c>
    </row>
    <row r="54" spans="1:12">
      <c r="A54" s="125" t="s">
        <v>79</v>
      </c>
      <c r="B54" s="122">
        <v>0</v>
      </c>
      <c r="C54" s="122">
        <v>-869126.35</v>
      </c>
      <c r="D54" s="122">
        <v>0</v>
      </c>
      <c r="E54" s="122">
        <v>0</v>
      </c>
      <c r="F54" s="122">
        <v>0</v>
      </c>
      <c r="G54" s="122">
        <f t="shared" si="12"/>
        <v>0</v>
      </c>
      <c r="H54" s="122">
        <f t="shared" si="12"/>
        <v>-869126.35</v>
      </c>
      <c r="I54" s="122">
        <f t="shared" si="13"/>
        <v>-869126.35</v>
      </c>
    </row>
    <row r="55" spans="1:12">
      <c r="A55" s="125" t="s">
        <v>80</v>
      </c>
      <c r="B55" s="124">
        <f t="shared" ref="B55:I55" si="14">SUM(B48:B54)</f>
        <v>28041428.120000012</v>
      </c>
      <c r="C55" s="124">
        <f t="shared" si="14"/>
        <v>10616250.74</v>
      </c>
      <c r="D55" s="124">
        <f t="shared" si="14"/>
        <v>0</v>
      </c>
      <c r="E55" s="124">
        <f t="shared" si="14"/>
        <v>0</v>
      </c>
      <c r="F55" s="124">
        <f t="shared" si="14"/>
        <v>0</v>
      </c>
      <c r="G55" s="124">
        <f t="shared" si="14"/>
        <v>28041428.120000012</v>
      </c>
      <c r="H55" s="124">
        <f t="shared" si="14"/>
        <v>10616250.74</v>
      </c>
      <c r="I55" s="124">
        <f t="shared" si="14"/>
        <v>38657678.860000014</v>
      </c>
      <c r="K55" s="2"/>
    </row>
    <row r="56" spans="1:12">
      <c r="A56" s="126" t="s">
        <v>81</v>
      </c>
      <c r="B56" s="127"/>
      <c r="C56" s="127"/>
      <c r="D56" s="127"/>
      <c r="E56" s="127"/>
      <c r="F56" s="127"/>
      <c r="G56" s="127"/>
      <c r="H56" s="127"/>
      <c r="I56" s="127"/>
      <c r="K56" s="2"/>
    </row>
    <row r="57" spans="1:12">
      <c r="A57" s="125" t="s">
        <v>82</v>
      </c>
      <c r="B57" s="122">
        <v>9675278.1799999997</v>
      </c>
      <c r="C57" s="122">
        <v>0</v>
      </c>
      <c r="D57" s="122">
        <v>0</v>
      </c>
      <c r="E57" s="122">
        <v>0</v>
      </c>
      <c r="F57" s="122">
        <v>0</v>
      </c>
      <c r="G57" s="122">
        <f>B57+E57</f>
        <v>9675278.1799999997</v>
      </c>
      <c r="H57" s="122">
        <f>C57+F57</f>
        <v>0</v>
      </c>
      <c r="I57" s="122">
        <f>SUM(G57:H57)</f>
        <v>9675278.1799999997</v>
      </c>
    </row>
    <row r="58" spans="1:12">
      <c r="A58" s="125" t="s">
        <v>83</v>
      </c>
      <c r="B58" s="124">
        <f t="shared" ref="B58:I58" si="15">SUM(B57)</f>
        <v>9675278.1799999997</v>
      </c>
      <c r="C58" s="124">
        <f t="shared" si="15"/>
        <v>0</v>
      </c>
      <c r="D58" s="124">
        <f t="shared" si="15"/>
        <v>0</v>
      </c>
      <c r="E58" s="124">
        <f t="shared" si="15"/>
        <v>0</v>
      </c>
      <c r="F58" s="124">
        <f t="shared" si="15"/>
        <v>0</v>
      </c>
      <c r="G58" s="124">
        <f t="shared" si="15"/>
        <v>9675278.1799999997</v>
      </c>
      <c r="H58" s="124">
        <f t="shared" si="15"/>
        <v>0</v>
      </c>
      <c r="I58" s="124">
        <f t="shared" si="15"/>
        <v>9675278.1799999997</v>
      </c>
    </row>
    <row r="59" spans="1:12">
      <c r="A59" s="126" t="s">
        <v>84</v>
      </c>
      <c r="B59" s="127"/>
      <c r="C59" s="127"/>
      <c r="D59" s="127"/>
      <c r="E59" s="127"/>
      <c r="F59" s="127"/>
      <c r="G59" s="127"/>
      <c r="H59" s="127"/>
      <c r="I59" s="127"/>
    </row>
    <row r="60" spans="1:12">
      <c r="A60" s="125" t="s">
        <v>85</v>
      </c>
      <c r="B60" s="122">
        <v>-4727188.3899999997</v>
      </c>
      <c r="C60" s="122">
        <v>0</v>
      </c>
      <c r="D60" s="122">
        <v>0</v>
      </c>
      <c r="E60" s="122">
        <v>0</v>
      </c>
      <c r="F60" s="122">
        <v>0</v>
      </c>
      <c r="G60" s="122">
        <f>B60+E60</f>
        <v>-4727188.3899999997</v>
      </c>
      <c r="H60" s="122">
        <f>C60+F60</f>
        <v>0</v>
      </c>
      <c r="I60" s="122">
        <f>SUM(G60:H60)</f>
        <v>-4727188.3899999997</v>
      </c>
    </row>
    <row r="61" spans="1:12">
      <c r="A61" s="125" t="s">
        <v>86</v>
      </c>
      <c r="B61" s="124">
        <f t="shared" ref="B61:I61" si="16">SUM(B60)</f>
        <v>-4727188.3899999997</v>
      </c>
      <c r="C61" s="124">
        <f t="shared" si="16"/>
        <v>0</v>
      </c>
      <c r="D61" s="124">
        <f t="shared" si="16"/>
        <v>0</v>
      </c>
      <c r="E61" s="124">
        <f t="shared" si="16"/>
        <v>0</v>
      </c>
      <c r="F61" s="124">
        <f t="shared" si="16"/>
        <v>0</v>
      </c>
      <c r="G61" s="124">
        <f t="shared" si="16"/>
        <v>-4727188.3899999997</v>
      </c>
      <c r="H61" s="124">
        <f t="shared" si="16"/>
        <v>0</v>
      </c>
      <c r="I61" s="124">
        <f t="shared" si="16"/>
        <v>-4727188.3899999997</v>
      </c>
    </row>
    <row r="62" spans="1:12">
      <c r="A62" s="121" t="s">
        <v>87</v>
      </c>
      <c r="B62" s="135">
        <f t="shared" ref="B62:I62" si="17">B46+B55+B58+B61</f>
        <v>55300185.230000012</v>
      </c>
      <c r="C62" s="135">
        <f t="shared" si="17"/>
        <v>10616250.74</v>
      </c>
      <c r="D62" s="135">
        <f t="shared" si="17"/>
        <v>0</v>
      </c>
      <c r="E62" s="136">
        <f t="shared" si="17"/>
        <v>0</v>
      </c>
      <c r="F62" s="136">
        <f t="shared" si="17"/>
        <v>0</v>
      </c>
      <c r="G62" s="135">
        <f t="shared" si="17"/>
        <v>55300185.230000012</v>
      </c>
      <c r="H62" s="135">
        <f t="shared" si="17"/>
        <v>10616250.74</v>
      </c>
      <c r="I62" s="135">
        <f t="shared" si="17"/>
        <v>65916435.970000014</v>
      </c>
    </row>
    <row r="63" spans="1:12">
      <c r="A63" s="123"/>
      <c r="B63" s="122"/>
      <c r="C63" s="122"/>
      <c r="D63" s="122"/>
      <c r="E63" s="122"/>
      <c r="F63" s="122"/>
      <c r="G63" s="122"/>
      <c r="H63" s="122"/>
      <c r="I63" s="122"/>
      <c r="L63" s="2"/>
    </row>
    <row r="64" spans="1:12" ht="15" thickBot="1">
      <c r="A64" s="121" t="s">
        <v>88</v>
      </c>
      <c r="B64" s="120">
        <f t="shared" ref="B64:I64" si="18">B40-B62</f>
        <v>126180150.23000002</v>
      </c>
      <c r="C64" s="120">
        <f t="shared" si="18"/>
        <v>27642281.409999996</v>
      </c>
      <c r="D64" s="120">
        <f t="shared" si="18"/>
        <v>0</v>
      </c>
      <c r="E64" s="120">
        <f t="shared" si="18"/>
        <v>0</v>
      </c>
      <c r="F64" s="120">
        <f t="shared" si="18"/>
        <v>0</v>
      </c>
      <c r="G64" s="120">
        <f t="shared" si="18"/>
        <v>126180150.23000002</v>
      </c>
      <c r="H64" s="120">
        <f t="shared" si="18"/>
        <v>27642281.409999996</v>
      </c>
      <c r="I64" s="120">
        <f t="shared" si="18"/>
        <v>153822431.63999999</v>
      </c>
    </row>
    <row r="65" spans="1:9" ht="15" thickTop="1">
      <c r="A65" s="123"/>
      <c r="B65" s="127"/>
      <c r="C65" s="127"/>
      <c r="D65" s="127"/>
      <c r="E65" s="127"/>
      <c r="F65" s="127"/>
      <c r="G65" s="127"/>
      <c r="H65" s="127"/>
      <c r="I65" s="127"/>
    </row>
    <row r="66" spans="1:9">
      <c r="A66" s="121" t="s">
        <v>89</v>
      </c>
      <c r="B66" s="127"/>
      <c r="C66" s="127"/>
      <c r="D66" s="127"/>
      <c r="E66" s="127"/>
      <c r="F66" s="127"/>
      <c r="G66" s="127"/>
      <c r="H66" s="127"/>
      <c r="I66" s="127"/>
    </row>
    <row r="67" spans="1:9">
      <c r="A67" s="125" t="s">
        <v>90</v>
      </c>
      <c r="B67" s="127"/>
      <c r="C67" s="127"/>
      <c r="D67" s="127"/>
      <c r="E67" s="127"/>
      <c r="F67" s="127"/>
      <c r="G67" s="127"/>
      <c r="H67" s="127"/>
      <c r="I67" s="127"/>
    </row>
    <row r="68" spans="1:9">
      <c r="A68" s="126" t="s">
        <v>91</v>
      </c>
      <c r="B68" s="127"/>
      <c r="C68" s="127"/>
      <c r="D68" s="127"/>
      <c r="E68" s="127"/>
      <c r="F68" s="127"/>
      <c r="G68" s="127"/>
      <c r="H68" s="127"/>
      <c r="I68" s="127"/>
    </row>
    <row r="69" spans="1:9">
      <c r="A69" s="125" t="s">
        <v>92</v>
      </c>
      <c r="B69" s="124">
        <v>140749.31</v>
      </c>
      <c r="C69" s="124">
        <v>0</v>
      </c>
      <c r="D69" s="124">
        <v>0</v>
      </c>
      <c r="E69" s="124">
        <v>0</v>
      </c>
      <c r="F69" s="124">
        <v>0</v>
      </c>
      <c r="G69" s="124">
        <f t="shared" ref="G69:G100" si="19">B69+E69</f>
        <v>140749.31</v>
      </c>
      <c r="H69" s="124">
        <f t="shared" ref="H69:H100" si="20">C69+F69</f>
        <v>0</v>
      </c>
      <c r="I69" s="124">
        <f t="shared" ref="I69:I100" si="21">SUM(G69:H69)</f>
        <v>140749.31</v>
      </c>
    </row>
    <row r="70" spans="1:9">
      <c r="A70" s="125" t="s">
        <v>93</v>
      </c>
      <c r="B70" s="124">
        <v>826494.38999999897</v>
      </c>
      <c r="C70" s="124">
        <v>0</v>
      </c>
      <c r="D70" s="124">
        <v>0</v>
      </c>
      <c r="E70" s="124">
        <v>0</v>
      </c>
      <c r="F70" s="124">
        <v>0</v>
      </c>
      <c r="G70" s="124">
        <f t="shared" si="19"/>
        <v>826494.38999999897</v>
      </c>
      <c r="H70" s="124">
        <f t="shared" si="20"/>
        <v>0</v>
      </c>
      <c r="I70" s="124">
        <f t="shared" si="21"/>
        <v>826494.38999999897</v>
      </c>
    </row>
    <row r="71" spans="1:9">
      <c r="A71" s="125" t="s">
        <v>94</v>
      </c>
      <c r="B71" s="124">
        <v>221446.19</v>
      </c>
      <c r="C71" s="124">
        <v>0</v>
      </c>
      <c r="D71" s="124">
        <v>0</v>
      </c>
      <c r="E71" s="124">
        <v>0</v>
      </c>
      <c r="F71" s="124">
        <v>0</v>
      </c>
      <c r="G71" s="124">
        <f t="shared" si="19"/>
        <v>221446.19</v>
      </c>
      <c r="H71" s="124">
        <f t="shared" si="20"/>
        <v>0</v>
      </c>
      <c r="I71" s="124">
        <f t="shared" si="21"/>
        <v>221446.19</v>
      </c>
    </row>
    <row r="72" spans="1:9">
      <c r="A72" s="125" t="s">
        <v>95</v>
      </c>
      <c r="B72" s="124">
        <v>989689.8</v>
      </c>
      <c r="C72" s="124">
        <v>0</v>
      </c>
      <c r="D72" s="124">
        <v>0</v>
      </c>
      <c r="E72" s="124">
        <v>0</v>
      </c>
      <c r="F72" s="124">
        <v>0</v>
      </c>
      <c r="G72" s="124">
        <f t="shared" si="19"/>
        <v>989689.8</v>
      </c>
      <c r="H72" s="124">
        <f t="shared" si="20"/>
        <v>0</v>
      </c>
      <c r="I72" s="124">
        <f t="shared" si="21"/>
        <v>989689.8</v>
      </c>
    </row>
    <row r="73" spans="1:9">
      <c r="A73" s="125" t="s">
        <v>96</v>
      </c>
      <c r="B73" s="124">
        <v>12128.43</v>
      </c>
      <c r="C73" s="124">
        <v>0</v>
      </c>
      <c r="D73" s="124">
        <v>0</v>
      </c>
      <c r="E73" s="124">
        <v>0</v>
      </c>
      <c r="F73" s="124">
        <v>0</v>
      </c>
      <c r="G73" s="124">
        <f t="shared" si="19"/>
        <v>12128.43</v>
      </c>
      <c r="H73" s="124">
        <f t="shared" si="20"/>
        <v>0</v>
      </c>
      <c r="I73" s="124">
        <f t="shared" si="21"/>
        <v>12128.43</v>
      </c>
    </row>
    <row r="74" spans="1:9">
      <c r="A74" s="125" t="s">
        <v>97</v>
      </c>
      <c r="B74" s="124">
        <v>92078.299999999901</v>
      </c>
      <c r="C74" s="124">
        <v>0</v>
      </c>
      <c r="D74" s="124">
        <v>0</v>
      </c>
      <c r="E74" s="124">
        <v>0</v>
      </c>
      <c r="F74" s="124">
        <v>0</v>
      </c>
      <c r="G74" s="124">
        <f t="shared" si="19"/>
        <v>92078.299999999901</v>
      </c>
      <c r="H74" s="124">
        <f t="shared" si="20"/>
        <v>0</v>
      </c>
      <c r="I74" s="124">
        <f t="shared" si="21"/>
        <v>92078.299999999901</v>
      </c>
    </row>
    <row r="75" spans="1:9">
      <c r="A75" s="125" t="s">
        <v>98</v>
      </c>
      <c r="B75" s="124">
        <v>299102.42</v>
      </c>
      <c r="C75" s="124">
        <v>0</v>
      </c>
      <c r="D75" s="124">
        <v>0</v>
      </c>
      <c r="E75" s="124">
        <v>0</v>
      </c>
      <c r="F75" s="124">
        <v>0</v>
      </c>
      <c r="G75" s="124">
        <f t="shared" si="19"/>
        <v>299102.42</v>
      </c>
      <c r="H75" s="124">
        <f t="shared" si="20"/>
        <v>0</v>
      </c>
      <c r="I75" s="124">
        <f t="shared" si="21"/>
        <v>299102.42</v>
      </c>
    </row>
    <row r="76" spans="1:9">
      <c r="A76" s="125" t="s">
        <v>99</v>
      </c>
      <c r="B76" s="124">
        <v>619849.4</v>
      </c>
      <c r="C76" s="124">
        <v>0</v>
      </c>
      <c r="D76" s="124">
        <v>0</v>
      </c>
      <c r="E76" s="124">
        <v>0</v>
      </c>
      <c r="F76" s="124">
        <v>0</v>
      </c>
      <c r="G76" s="124">
        <f t="shared" si="19"/>
        <v>619849.4</v>
      </c>
      <c r="H76" s="124">
        <f t="shared" si="20"/>
        <v>0</v>
      </c>
      <c r="I76" s="124">
        <f t="shared" si="21"/>
        <v>619849.4</v>
      </c>
    </row>
    <row r="77" spans="1:9">
      <c r="A77" s="125" t="s">
        <v>100</v>
      </c>
      <c r="B77" s="124">
        <v>1277747.6599999999</v>
      </c>
      <c r="C77" s="124">
        <v>0</v>
      </c>
      <c r="D77" s="124">
        <v>0</v>
      </c>
      <c r="E77" s="124">
        <v>0</v>
      </c>
      <c r="F77" s="124">
        <v>0</v>
      </c>
      <c r="G77" s="124">
        <f t="shared" si="19"/>
        <v>1277747.6599999999</v>
      </c>
      <c r="H77" s="124">
        <f t="shared" si="20"/>
        <v>0</v>
      </c>
      <c r="I77" s="124">
        <f t="shared" si="21"/>
        <v>1277747.6599999999</v>
      </c>
    </row>
    <row r="78" spans="1:9">
      <c r="A78" s="125" t="s">
        <v>101</v>
      </c>
      <c r="B78" s="124">
        <v>64604.82</v>
      </c>
      <c r="C78" s="124">
        <v>0</v>
      </c>
      <c r="D78" s="124">
        <v>0</v>
      </c>
      <c r="E78" s="124">
        <v>0</v>
      </c>
      <c r="F78" s="124">
        <v>0</v>
      </c>
      <c r="G78" s="124">
        <f t="shared" si="19"/>
        <v>64604.82</v>
      </c>
      <c r="H78" s="124">
        <f t="shared" si="20"/>
        <v>0</v>
      </c>
      <c r="I78" s="124">
        <f t="shared" si="21"/>
        <v>64604.82</v>
      </c>
    </row>
    <row r="79" spans="1:9">
      <c r="A79" s="125" t="s">
        <v>102</v>
      </c>
      <c r="B79" s="124">
        <v>147447.62999999899</v>
      </c>
      <c r="C79" s="124">
        <v>0</v>
      </c>
      <c r="D79" s="124">
        <v>0</v>
      </c>
      <c r="E79" s="124">
        <v>0</v>
      </c>
      <c r="F79" s="124">
        <v>0</v>
      </c>
      <c r="G79" s="124">
        <f t="shared" si="19"/>
        <v>147447.62999999899</v>
      </c>
      <c r="H79" s="124">
        <f t="shared" si="20"/>
        <v>0</v>
      </c>
      <c r="I79" s="124">
        <f t="shared" si="21"/>
        <v>147447.62999999899</v>
      </c>
    </row>
    <row r="80" spans="1:9">
      <c r="A80" s="125" t="s">
        <v>103</v>
      </c>
      <c r="B80" s="124">
        <v>0</v>
      </c>
      <c r="C80" s="124">
        <v>0</v>
      </c>
      <c r="D80" s="124">
        <v>0</v>
      </c>
      <c r="E80" s="124">
        <v>0</v>
      </c>
      <c r="F80" s="124">
        <v>0</v>
      </c>
      <c r="G80" s="124">
        <f t="shared" si="19"/>
        <v>0</v>
      </c>
      <c r="H80" s="124">
        <f t="shared" si="20"/>
        <v>0</v>
      </c>
      <c r="I80" s="124">
        <f t="shared" si="21"/>
        <v>0</v>
      </c>
    </row>
    <row r="81" spans="1:9">
      <c r="A81" s="125" t="s">
        <v>104</v>
      </c>
      <c r="B81" s="124">
        <v>230024.44999999899</v>
      </c>
      <c r="C81" s="124">
        <v>0</v>
      </c>
      <c r="D81" s="124">
        <v>0</v>
      </c>
      <c r="E81" s="124">
        <v>0</v>
      </c>
      <c r="F81" s="124">
        <v>0</v>
      </c>
      <c r="G81" s="124">
        <f t="shared" si="19"/>
        <v>230024.44999999899</v>
      </c>
      <c r="H81" s="124">
        <f t="shared" si="20"/>
        <v>0</v>
      </c>
      <c r="I81" s="124">
        <f t="shared" si="21"/>
        <v>230024.44999999899</v>
      </c>
    </row>
    <row r="82" spans="1:9">
      <c r="A82" s="125" t="s">
        <v>105</v>
      </c>
      <c r="B82" s="124">
        <v>17889.7399999999</v>
      </c>
      <c r="C82" s="124">
        <v>0</v>
      </c>
      <c r="D82" s="124">
        <v>0</v>
      </c>
      <c r="E82" s="124">
        <v>0</v>
      </c>
      <c r="F82" s="124">
        <v>0</v>
      </c>
      <c r="G82" s="124">
        <f t="shared" si="19"/>
        <v>17889.7399999999</v>
      </c>
      <c r="H82" s="124">
        <f t="shared" si="20"/>
        <v>0</v>
      </c>
      <c r="I82" s="124">
        <f t="shared" si="21"/>
        <v>17889.7399999999</v>
      </c>
    </row>
    <row r="83" spans="1:9">
      <c r="A83" s="125" t="s">
        <v>106</v>
      </c>
      <c r="B83" s="124">
        <v>169054.52999999901</v>
      </c>
      <c r="C83" s="124">
        <v>0</v>
      </c>
      <c r="D83" s="124">
        <v>0</v>
      </c>
      <c r="E83" s="124">
        <v>0</v>
      </c>
      <c r="F83" s="124">
        <v>0</v>
      </c>
      <c r="G83" s="124">
        <f t="shared" si="19"/>
        <v>169054.52999999901</v>
      </c>
      <c r="H83" s="124">
        <f t="shared" si="20"/>
        <v>0</v>
      </c>
      <c r="I83" s="124">
        <f t="shared" si="21"/>
        <v>169054.52999999901</v>
      </c>
    </row>
    <row r="84" spans="1:9">
      <c r="A84" s="125" t="s">
        <v>107</v>
      </c>
      <c r="B84" s="124">
        <v>0</v>
      </c>
      <c r="C84" s="124">
        <v>0</v>
      </c>
      <c r="D84" s="124">
        <v>0</v>
      </c>
      <c r="E84" s="124">
        <v>0</v>
      </c>
      <c r="F84" s="124">
        <v>0</v>
      </c>
      <c r="G84" s="124">
        <f t="shared" si="19"/>
        <v>0</v>
      </c>
      <c r="H84" s="124">
        <f t="shared" si="20"/>
        <v>0</v>
      </c>
      <c r="I84" s="124">
        <f t="shared" si="21"/>
        <v>0</v>
      </c>
    </row>
    <row r="85" spans="1:9">
      <c r="A85" s="125" t="s">
        <v>108</v>
      </c>
      <c r="B85" s="124">
        <v>-12296.91</v>
      </c>
      <c r="C85" s="124">
        <v>0</v>
      </c>
      <c r="D85" s="124">
        <v>0</v>
      </c>
      <c r="E85" s="124">
        <v>0</v>
      </c>
      <c r="F85" s="124">
        <v>0</v>
      </c>
      <c r="G85" s="124">
        <f t="shared" si="19"/>
        <v>-12296.91</v>
      </c>
      <c r="H85" s="124">
        <f t="shared" si="20"/>
        <v>0</v>
      </c>
      <c r="I85" s="124">
        <f t="shared" si="21"/>
        <v>-12296.91</v>
      </c>
    </row>
    <row r="86" spans="1:9">
      <c r="A86" s="125" t="s">
        <v>109</v>
      </c>
      <c r="B86" s="124">
        <v>40890.979999999901</v>
      </c>
      <c r="C86" s="124">
        <v>0</v>
      </c>
      <c r="D86" s="124">
        <v>0</v>
      </c>
      <c r="E86" s="124">
        <v>0</v>
      </c>
      <c r="F86" s="124">
        <v>0</v>
      </c>
      <c r="G86" s="124">
        <f t="shared" si="19"/>
        <v>40890.979999999901</v>
      </c>
      <c r="H86" s="124">
        <f t="shared" si="20"/>
        <v>0</v>
      </c>
      <c r="I86" s="124">
        <f t="shared" si="21"/>
        <v>40890.979999999901</v>
      </c>
    </row>
    <row r="87" spans="1:9">
      <c r="A87" s="125" t="s">
        <v>110</v>
      </c>
      <c r="B87" s="124">
        <v>30925.14</v>
      </c>
      <c r="C87" s="124">
        <v>0</v>
      </c>
      <c r="D87" s="124">
        <v>0</v>
      </c>
      <c r="E87" s="124">
        <v>0</v>
      </c>
      <c r="F87" s="124">
        <v>0</v>
      </c>
      <c r="G87" s="124">
        <f t="shared" si="19"/>
        <v>30925.14</v>
      </c>
      <c r="H87" s="124">
        <f t="shared" si="20"/>
        <v>0</v>
      </c>
      <c r="I87" s="124">
        <f t="shared" si="21"/>
        <v>30925.14</v>
      </c>
    </row>
    <row r="88" spans="1:9">
      <c r="A88" s="125" t="s">
        <v>111</v>
      </c>
      <c r="B88" s="124">
        <v>97324</v>
      </c>
      <c r="C88" s="124">
        <v>0</v>
      </c>
      <c r="D88" s="124">
        <v>0</v>
      </c>
      <c r="E88" s="124">
        <v>0</v>
      </c>
      <c r="F88" s="124">
        <v>0</v>
      </c>
      <c r="G88" s="124">
        <f t="shared" si="19"/>
        <v>97324</v>
      </c>
      <c r="H88" s="124">
        <f t="shared" si="20"/>
        <v>0</v>
      </c>
      <c r="I88" s="124">
        <f t="shared" si="21"/>
        <v>97324</v>
      </c>
    </row>
    <row r="89" spans="1:9">
      <c r="A89" s="125" t="s">
        <v>112</v>
      </c>
      <c r="B89" s="124">
        <v>380230.88999999902</v>
      </c>
      <c r="C89" s="124">
        <v>0</v>
      </c>
      <c r="D89" s="124">
        <v>0</v>
      </c>
      <c r="E89" s="124">
        <v>0</v>
      </c>
      <c r="F89" s="124">
        <v>0</v>
      </c>
      <c r="G89" s="124">
        <f t="shared" si="19"/>
        <v>380230.88999999902</v>
      </c>
      <c r="H89" s="124">
        <f t="shared" si="20"/>
        <v>0</v>
      </c>
      <c r="I89" s="124">
        <f t="shared" si="21"/>
        <v>380230.88999999902</v>
      </c>
    </row>
    <row r="90" spans="1:9">
      <c r="A90" s="125" t="s">
        <v>113</v>
      </c>
      <c r="B90" s="124">
        <v>236118.1</v>
      </c>
      <c r="C90" s="124">
        <v>0</v>
      </c>
      <c r="D90" s="124">
        <v>0</v>
      </c>
      <c r="E90" s="124">
        <v>0</v>
      </c>
      <c r="F90" s="124">
        <v>0</v>
      </c>
      <c r="G90" s="124">
        <f t="shared" si="19"/>
        <v>236118.1</v>
      </c>
      <c r="H90" s="124">
        <f t="shared" si="20"/>
        <v>0</v>
      </c>
      <c r="I90" s="124">
        <f t="shared" si="21"/>
        <v>236118.1</v>
      </c>
    </row>
    <row r="91" spans="1:9">
      <c r="A91" s="125" t="s">
        <v>114</v>
      </c>
      <c r="B91" s="124">
        <v>858105.14</v>
      </c>
      <c r="C91" s="124">
        <v>0</v>
      </c>
      <c r="D91" s="124">
        <v>0</v>
      </c>
      <c r="E91" s="124">
        <v>0</v>
      </c>
      <c r="F91" s="124">
        <v>0</v>
      </c>
      <c r="G91" s="124">
        <f t="shared" si="19"/>
        <v>858105.14</v>
      </c>
      <c r="H91" s="124">
        <f t="shared" si="20"/>
        <v>0</v>
      </c>
      <c r="I91" s="124">
        <f t="shared" si="21"/>
        <v>858105.14</v>
      </c>
    </row>
    <row r="92" spans="1:9">
      <c r="A92" s="125" t="s">
        <v>115</v>
      </c>
      <c r="B92" s="124">
        <v>341622.94</v>
      </c>
      <c r="C92" s="124">
        <v>0</v>
      </c>
      <c r="D92" s="124">
        <v>0</v>
      </c>
      <c r="E92" s="124">
        <v>0</v>
      </c>
      <c r="F92" s="124">
        <v>0</v>
      </c>
      <c r="G92" s="124">
        <f t="shared" si="19"/>
        <v>341622.94</v>
      </c>
      <c r="H92" s="124">
        <f t="shared" si="20"/>
        <v>0</v>
      </c>
      <c r="I92" s="124">
        <f t="shared" si="21"/>
        <v>341622.94</v>
      </c>
    </row>
    <row r="93" spans="1:9">
      <c r="A93" s="125" t="s">
        <v>116</v>
      </c>
      <c r="B93" s="124">
        <v>493260.66</v>
      </c>
      <c r="C93" s="124">
        <v>0</v>
      </c>
      <c r="D93" s="124">
        <v>0</v>
      </c>
      <c r="E93" s="124">
        <v>0</v>
      </c>
      <c r="F93" s="124">
        <v>0</v>
      </c>
      <c r="G93" s="124">
        <f t="shared" si="19"/>
        <v>493260.66</v>
      </c>
      <c r="H93" s="124">
        <f t="shared" si="20"/>
        <v>0</v>
      </c>
      <c r="I93" s="124">
        <f t="shared" si="21"/>
        <v>493260.66</v>
      </c>
    </row>
    <row r="94" spans="1:9">
      <c r="A94" s="125" t="s">
        <v>117</v>
      </c>
      <c r="B94" s="124">
        <v>71310.429999999993</v>
      </c>
      <c r="C94" s="124">
        <v>0</v>
      </c>
      <c r="D94" s="124">
        <v>0</v>
      </c>
      <c r="E94" s="124">
        <v>0</v>
      </c>
      <c r="F94" s="124">
        <v>0</v>
      </c>
      <c r="G94" s="124">
        <f t="shared" si="19"/>
        <v>71310.429999999993</v>
      </c>
      <c r="H94" s="124">
        <f t="shared" si="20"/>
        <v>0</v>
      </c>
      <c r="I94" s="124">
        <f t="shared" si="21"/>
        <v>71310.429999999993</v>
      </c>
    </row>
    <row r="95" spans="1:9">
      <c r="A95" s="125" t="s">
        <v>118</v>
      </c>
      <c r="B95" s="124">
        <v>28897.89</v>
      </c>
      <c r="C95" s="124">
        <v>0</v>
      </c>
      <c r="D95" s="124">
        <v>0</v>
      </c>
      <c r="E95" s="124">
        <v>0</v>
      </c>
      <c r="F95" s="124">
        <v>0</v>
      </c>
      <c r="G95" s="124">
        <f t="shared" si="19"/>
        <v>28897.89</v>
      </c>
      <c r="H95" s="124">
        <f t="shared" si="20"/>
        <v>0</v>
      </c>
      <c r="I95" s="124">
        <f t="shared" si="21"/>
        <v>28897.89</v>
      </c>
    </row>
    <row r="96" spans="1:9">
      <c r="A96" s="125" t="s">
        <v>119</v>
      </c>
      <c r="B96" s="124">
        <v>2315257.1</v>
      </c>
      <c r="C96" s="124">
        <v>0</v>
      </c>
      <c r="D96" s="124">
        <v>0</v>
      </c>
      <c r="E96" s="124">
        <v>0</v>
      </c>
      <c r="F96" s="124">
        <v>0</v>
      </c>
      <c r="G96" s="124">
        <f t="shared" si="19"/>
        <v>2315257.1</v>
      </c>
      <c r="H96" s="124">
        <f t="shared" si="20"/>
        <v>0</v>
      </c>
      <c r="I96" s="124">
        <f t="shared" si="21"/>
        <v>2315257.1</v>
      </c>
    </row>
    <row r="97" spans="1:9">
      <c r="A97" s="125" t="s">
        <v>120</v>
      </c>
      <c r="B97" s="124">
        <v>69626.039999999994</v>
      </c>
      <c r="C97" s="124">
        <v>0</v>
      </c>
      <c r="D97" s="124">
        <v>0</v>
      </c>
      <c r="E97" s="124">
        <v>0</v>
      </c>
      <c r="F97" s="124">
        <v>0</v>
      </c>
      <c r="G97" s="124">
        <f t="shared" si="19"/>
        <v>69626.039999999994</v>
      </c>
      <c r="H97" s="124">
        <f t="shared" si="20"/>
        <v>0</v>
      </c>
      <c r="I97" s="124">
        <f t="shared" si="21"/>
        <v>69626.039999999994</v>
      </c>
    </row>
    <row r="98" spans="1:9">
      <c r="A98" s="125" t="s">
        <v>121</v>
      </c>
      <c r="B98" s="124">
        <v>0</v>
      </c>
      <c r="C98" s="124">
        <v>0</v>
      </c>
      <c r="D98" s="124">
        <v>0</v>
      </c>
      <c r="E98" s="124">
        <v>0</v>
      </c>
      <c r="F98" s="124">
        <v>0</v>
      </c>
      <c r="G98" s="124">
        <f t="shared" si="19"/>
        <v>0</v>
      </c>
      <c r="H98" s="124">
        <f t="shared" si="20"/>
        <v>0</v>
      </c>
      <c r="I98" s="124">
        <f t="shared" si="21"/>
        <v>0</v>
      </c>
    </row>
    <row r="99" spans="1:9">
      <c r="A99" s="125" t="s">
        <v>122</v>
      </c>
      <c r="B99" s="124">
        <v>0</v>
      </c>
      <c r="C99" s="124">
        <v>0</v>
      </c>
      <c r="D99" s="124">
        <v>0</v>
      </c>
      <c r="E99" s="124">
        <v>0</v>
      </c>
      <c r="F99" s="124">
        <v>0</v>
      </c>
      <c r="G99" s="124">
        <f t="shared" si="19"/>
        <v>0</v>
      </c>
      <c r="H99" s="124">
        <f t="shared" si="20"/>
        <v>0</v>
      </c>
      <c r="I99" s="124">
        <f t="shared" si="21"/>
        <v>0</v>
      </c>
    </row>
    <row r="100" spans="1:9">
      <c r="A100" s="125" t="s">
        <v>123</v>
      </c>
      <c r="B100" s="124">
        <v>0</v>
      </c>
      <c r="C100" s="124">
        <v>8014.73</v>
      </c>
      <c r="D100" s="124">
        <v>0</v>
      </c>
      <c r="E100" s="124">
        <v>0</v>
      </c>
      <c r="F100" s="124">
        <v>0</v>
      </c>
      <c r="G100" s="124">
        <f t="shared" si="19"/>
        <v>0</v>
      </c>
      <c r="H100" s="124">
        <f t="shared" si="20"/>
        <v>8014.73</v>
      </c>
      <c r="I100" s="124">
        <f t="shared" si="21"/>
        <v>8014.73</v>
      </c>
    </row>
    <row r="101" spans="1:9">
      <c r="A101" s="125" t="s">
        <v>124</v>
      </c>
      <c r="B101" s="124">
        <v>0</v>
      </c>
      <c r="C101" s="124">
        <v>0</v>
      </c>
      <c r="D101" s="124">
        <v>0</v>
      </c>
      <c r="E101" s="124">
        <v>0</v>
      </c>
      <c r="F101" s="124">
        <v>0</v>
      </c>
      <c r="G101" s="124">
        <f t="shared" ref="G101:G135" si="22">B101+E101</f>
        <v>0</v>
      </c>
      <c r="H101" s="124">
        <f t="shared" ref="H101:H135" si="23">C101+F101</f>
        <v>0</v>
      </c>
      <c r="I101" s="124">
        <f t="shared" ref="I101:I132" si="24">SUM(G101:H101)</f>
        <v>0</v>
      </c>
    </row>
    <row r="102" spans="1:9">
      <c r="A102" s="125" t="s">
        <v>125</v>
      </c>
      <c r="B102" s="124">
        <v>0</v>
      </c>
      <c r="C102" s="124">
        <v>0</v>
      </c>
      <c r="D102" s="124">
        <v>0</v>
      </c>
      <c r="E102" s="124">
        <v>0</v>
      </c>
      <c r="F102" s="124">
        <v>0</v>
      </c>
      <c r="G102" s="124">
        <f t="shared" si="22"/>
        <v>0</v>
      </c>
      <c r="H102" s="124">
        <f t="shared" si="23"/>
        <v>0</v>
      </c>
      <c r="I102" s="124">
        <f t="shared" si="24"/>
        <v>0</v>
      </c>
    </row>
    <row r="103" spans="1:9">
      <c r="A103" s="125" t="s">
        <v>126</v>
      </c>
      <c r="B103" s="124">
        <v>0</v>
      </c>
      <c r="C103" s="124">
        <v>0</v>
      </c>
      <c r="D103" s="124">
        <v>0</v>
      </c>
      <c r="E103" s="124">
        <v>0</v>
      </c>
      <c r="F103" s="124">
        <v>0</v>
      </c>
      <c r="G103" s="124">
        <f t="shared" si="22"/>
        <v>0</v>
      </c>
      <c r="H103" s="124">
        <f t="shared" si="23"/>
        <v>0</v>
      </c>
      <c r="I103" s="124">
        <f t="shared" si="24"/>
        <v>0</v>
      </c>
    </row>
    <row r="104" spans="1:9">
      <c r="A104" s="125" t="s">
        <v>127</v>
      </c>
      <c r="B104" s="124">
        <v>0</v>
      </c>
      <c r="C104" s="124">
        <v>0</v>
      </c>
      <c r="D104" s="124">
        <v>0</v>
      </c>
      <c r="E104" s="124">
        <v>0</v>
      </c>
      <c r="F104" s="124">
        <v>0</v>
      </c>
      <c r="G104" s="124">
        <f t="shared" si="22"/>
        <v>0</v>
      </c>
      <c r="H104" s="124">
        <f t="shared" si="23"/>
        <v>0</v>
      </c>
      <c r="I104" s="124">
        <f t="shared" si="24"/>
        <v>0</v>
      </c>
    </row>
    <row r="105" spans="1:9">
      <c r="A105" s="125" t="s">
        <v>128</v>
      </c>
      <c r="B105" s="124">
        <v>0</v>
      </c>
      <c r="C105" s="124">
        <v>0</v>
      </c>
      <c r="D105" s="124">
        <v>0</v>
      </c>
      <c r="E105" s="124">
        <v>0</v>
      </c>
      <c r="F105" s="124">
        <v>0</v>
      </c>
      <c r="G105" s="124">
        <f t="shared" si="22"/>
        <v>0</v>
      </c>
      <c r="H105" s="124">
        <f t="shared" si="23"/>
        <v>0</v>
      </c>
      <c r="I105" s="124">
        <f t="shared" si="24"/>
        <v>0</v>
      </c>
    </row>
    <row r="106" spans="1:9">
      <c r="A106" s="125" t="s">
        <v>129</v>
      </c>
      <c r="B106" s="124">
        <v>0</v>
      </c>
      <c r="C106" s="124">
        <v>164334.9</v>
      </c>
      <c r="D106" s="124">
        <v>0</v>
      </c>
      <c r="E106" s="124">
        <v>0</v>
      </c>
      <c r="F106" s="124">
        <v>0</v>
      </c>
      <c r="G106" s="124">
        <f t="shared" si="22"/>
        <v>0</v>
      </c>
      <c r="H106" s="124">
        <f t="shared" si="23"/>
        <v>164334.9</v>
      </c>
      <c r="I106" s="124">
        <f t="shared" si="24"/>
        <v>164334.9</v>
      </c>
    </row>
    <row r="107" spans="1:9">
      <c r="A107" s="125" t="s">
        <v>130</v>
      </c>
      <c r="B107" s="124">
        <v>0</v>
      </c>
      <c r="C107" s="124">
        <v>-2077.6799999999998</v>
      </c>
      <c r="D107" s="124">
        <v>0</v>
      </c>
      <c r="E107" s="124">
        <v>0</v>
      </c>
      <c r="F107" s="124">
        <v>0</v>
      </c>
      <c r="G107" s="124">
        <f t="shared" si="22"/>
        <v>0</v>
      </c>
      <c r="H107" s="124">
        <f t="shared" si="23"/>
        <v>-2077.6799999999998</v>
      </c>
      <c r="I107" s="124">
        <f t="shared" si="24"/>
        <v>-2077.6799999999998</v>
      </c>
    </row>
    <row r="108" spans="1:9">
      <c r="A108" s="125" t="s">
        <v>131</v>
      </c>
      <c r="B108" s="124">
        <v>0</v>
      </c>
      <c r="C108" s="124">
        <v>20775.019999999899</v>
      </c>
      <c r="D108" s="124">
        <v>0</v>
      </c>
      <c r="E108" s="124">
        <v>0</v>
      </c>
      <c r="F108" s="124">
        <v>0</v>
      </c>
      <c r="G108" s="124">
        <f t="shared" si="22"/>
        <v>0</v>
      </c>
      <c r="H108" s="124">
        <f t="shared" si="23"/>
        <v>20775.019999999899</v>
      </c>
      <c r="I108" s="124">
        <f t="shared" si="24"/>
        <v>20775.019999999899</v>
      </c>
    </row>
    <row r="109" spans="1:9">
      <c r="A109" s="125" t="s">
        <v>132</v>
      </c>
      <c r="B109" s="124">
        <v>0</v>
      </c>
      <c r="C109" s="124">
        <v>6948.18</v>
      </c>
      <c r="D109" s="124">
        <v>0</v>
      </c>
      <c r="E109" s="124">
        <v>0</v>
      </c>
      <c r="F109" s="124">
        <v>0</v>
      </c>
      <c r="G109" s="124">
        <f t="shared" si="22"/>
        <v>0</v>
      </c>
      <c r="H109" s="124">
        <f t="shared" si="23"/>
        <v>6948.18</v>
      </c>
      <c r="I109" s="124">
        <f t="shared" si="24"/>
        <v>6948.18</v>
      </c>
    </row>
    <row r="110" spans="1:9">
      <c r="A110" s="125" t="s">
        <v>133</v>
      </c>
      <c r="B110" s="124">
        <v>0</v>
      </c>
      <c r="C110" s="124">
        <v>0</v>
      </c>
      <c r="D110" s="124">
        <v>0</v>
      </c>
      <c r="E110" s="124">
        <v>0</v>
      </c>
      <c r="F110" s="124">
        <v>0</v>
      </c>
      <c r="G110" s="124">
        <f t="shared" si="22"/>
        <v>0</v>
      </c>
      <c r="H110" s="124">
        <f t="shared" si="23"/>
        <v>0</v>
      </c>
      <c r="I110" s="124">
        <f t="shared" si="24"/>
        <v>0</v>
      </c>
    </row>
    <row r="111" spans="1:9">
      <c r="A111" s="125" t="s">
        <v>134</v>
      </c>
      <c r="B111" s="124">
        <v>0</v>
      </c>
      <c r="C111" s="124">
        <v>1261.53</v>
      </c>
      <c r="D111" s="124">
        <v>0</v>
      </c>
      <c r="E111" s="124">
        <v>0</v>
      </c>
      <c r="F111" s="124">
        <v>0</v>
      </c>
      <c r="G111" s="124">
        <f t="shared" si="22"/>
        <v>0</v>
      </c>
      <c r="H111" s="124">
        <f t="shared" si="23"/>
        <v>1261.53</v>
      </c>
      <c r="I111" s="124">
        <f t="shared" si="24"/>
        <v>1261.53</v>
      </c>
    </row>
    <row r="112" spans="1:9">
      <c r="A112" s="125" t="s">
        <v>135</v>
      </c>
      <c r="B112" s="124">
        <v>0</v>
      </c>
      <c r="C112" s="124">
        <v>6.45</v>
      </c>
      <c r="D112" s="124">
        <v>0</v>
      </c>
      <c r="E112" s="124">
        <v>0</v>
      </c>
      <c r="F112" s="124">
        <v>0</v>
      </c>
      <c r="G112" s="124">
        <f t="shared" si="22"/>
        <v>0</v>
      </c>
      <c r="H112" s="124">
        <f t="shared" si="23"/>
        <v>6.45</v>
      </c>
      <c r="I112" s="124">
        <f t="shared" si="24"/>
        <v>6.45</v>
      </c>
    </row>
    <row r="113" spans="1:9">
      <c r="A113" s="125" t="s">
        <v>136</v>
      </c>
      <c r="B113" s="124">
        <v>0</v>
      </c>
      <c r="C113" s="124">
        <v>8619.18</v>
      </c>
      <c r="D113" s="124">
        <v>0</v>
      </c>
      <c r="E113" s="124">
        <v>0</v>
      </c>
      <c r="F113" s="124">
        <v>0</v>
      </c>
      <c r="G113" s="124">
        <f t="shared" si="22"/>
        <v>0</v>
      </c>
      <c r="H113" s="124">
        <f t="shared" si="23"/>
        <v>8619.18</v>
      </c>
      <c r="I113" s="124">
        <f t="shared" si="24"/>
        <v>8619.18</v>
      </c>
    </row>
    <row r="114" spans="1:9">
      <c r="A114" s="125" t="s">
        <v>137</v>
      </c>
      <c r="B114" s="124">
        <v>0</v>
      </c>
      <c r="C114" s="124">
        <v>2221.02</v>
      </c>
      <c r="D114" s="124">
        <v>0</v>
      </c>
      <c r="E114" s="124">
        <v>0</v>
      </c>
      <c r="F114" s="124">
        <v>0</v>
      </c>
      <c r="G114" s="124">
        <f t="shared" si="22"/>
        <v>0</v>
      </c>
      <c r="H114" s="124">
        <f t="shared" si="23"/>
        <v>2221.02</v>
      </c>
      <c r="I114" s="124">
        <f t="shared" si="24"/>
        <v>2221.02</v>
      </c>
    </row>
    <row r="115" spans="1:9">
      <c r="A115" s="125" t="s">
        <v>138</v>
      </c>
      <c r="B115" s="124">
        <v>0</v>
      </c>
      <c r="C115" s="124">
        <v>5519.3</v>
      </c>
      <c r="D115" s="124">
        <v>0</v>
      </c>
      <c r="E115" s="124">
        <v>0</v>
      </c>
      <c r="F115" s="124">
        <v>0</v>
      </c>
      <c r="G115" s="124">
        <f t="shared" si="22"/>
        <v>0</v>
      </c>
      <c r="H115" s="124">
        <f t="shared" si="23"/>
        <v>5519.3</v>
      </c>
      <c r="I115" s="124">
        <f t="shared" si="24"/>
        <v>5519.3</v>
      </c>
    </row>
    <row r="116" spans="1:9">
      <c r="A116" s="125" t="s">
        <v>139</v>
      </c>
      <c r="B116" s="124">
        <v>0</v>
      </c>
      <c r="C116" s="124">
        <v>0</v>
      </c>
      <c r="D116" s="124">
        <v>0</v>
      </c>
      <c r="E116" s="124">
        <v>0</v>
      </c>
      <c r="F116" s="124">
        <v>0</v>
      </c>
      <c r="G116" s="124">
        <f t="shared" si="22"/>
        <v>0</v>
      </c>
      <c r="H116" s="124">
        <f t="shared" si="23"/>
        <v>0</v>
      </c>
      <c r="I116" s="124">
        <f t="shared" si="24"/>
        <v>0</v>
      </c>
    </row>
    <row r="117" spans="1:9">
      <c r="A117" s="125" t="s">
        <v>140</v>
      </c>
      <c r="B117" s="124">
        <v>0</v>
      </c>
      <c r="C117" s="124">
        <v>0</v>
      </c>
      <c r="D117" s="124">
        <v>0</v>
      </c>
      <c r="E117" s="124">
        <v>0</v>
      </c>
      <c r="F117" s="124">
        <v>0</v>
      </c>
      <c r="G117" s="124">
        <f t="shared" si="22"/>
        <v>0</v>
      </c>
      <c r="H117" s="124">
        <f t="shared" si="23"/>
        <v>0</v>
      </c>
      <c r="I117" s="124">
        <f t="shared" si="24"/>
        <v>0</v>
      </c>
    </row>
    <row r="118" spans="1:9">
      <c r="A118" s="125" t="s">
        <v>141</v>
      </c>
      <c r="B118" s="124">
        <v>0</v>
      </c>
      <c r="C118" s="124">
        <v>1814.58</v>
      </c>
      <c r="D118" s="124">
        <v>0</v>
      </c>
      <c r="E118" s="124">
        <v>0</v>
      </c>
      <c r="F118" s="124">
        <v>0</v>
      </c>
      <c r="G118" s="124">
        <f t="shared" si="22"/>
        <v>0</v>
      </c>
      <c r="H118" s="124">
        <f t="shared" si="23"/>
        <v>1814.58</v>
      </c>
      <c r="I118" s="124">
        <f t="shared" si="24"/>
        <v>1814.58</v>
      </c>
    </row>
    <row r="119" spans="1:9">
      <c r="A119" s="125" t="s">
        <v>142</v>
      </c>
      <c r="B119" s="124">
        <v>0</v>
      </c>
      <c r="C119" s="124">
        <v>0</v>
      </c>
      <c r="D119" s="124">
        <v>0</v>
      </c>
      <c r="E119" s="124">
        <v>0</v>
      </c>
      <c r="F119" s="124">
        <v>0</v>
      </c>
      <c r="G119" s="124">
        <f t="shared" si="22"/>
        <v>0</v>
      </c>
      <c r="H119" s="124">
        <f t="shared" si="23"/>
        <v>0</v>
      </c>
      <c r="I119" s="124">
        <f t="shared" si="24"/>
        <v>0</v>
      </c>
    </row>
    <row r="120" spans="1:9">
      <c r="A120" s="125" t="s">
        <v>143</v>
      </c>
      <c r="B120" s="124">
        <v>0</v>
      </c>
      <c r="C120" s="124">
        <v>0</v>
      </c>
      <c r="D120" s="124">
        <v>0</v>
      </c>
      <c r="E120" s="124">
        <v>0</v>
      </c>
      <c r="F120" s="124">
        <v>0</v>
      </c>
      <c r="G120" s="124">
        <f t="shared" si="22"/>
        <v>0</v>
      </c>
      <c r="H120" s="124">
        <f t="shared" si="23"/>
        <v>0</v>
      </c>
      <c r="I120" s="124">
        <f t="shared" si="24"/>
        <v>0</v>
      </c>
    </row>
    <row r="121" spans="1:9">
      <c r="A121" s="125" t="s">
        <v>144</v>
      </c>
      <c r="B121" s="124">
        <v>0</v>
      </c>
      <c r="C121" s="124">
        <v>6691.70999999999</v>
      </c>
      <c r="D121" s="124">
        <v>0</v>
      </c>
      <c r="E121" s="124">
        <v>0</v>
      </c>
      <c r="F121" s="124">
        <v>0</v>
      </c>
      <c r="G121" s="124">
        <f t="shared" si="22"/>
        <v>0</v>
      </c>
      <c r="H121" s="124">
        <f t="shared" si="23"/>
        <v>6691.70999999999</v>
      </c>
      <c r="I121" s="124">
        <f t="shared" si="24"/>
        <v>6691.70999999999</v>
      </c>
    </row>
    <row r="122" spans="1:9">
      <c r="A122" s="125" t="s">
        <v>145</v>
      </c>
      <c r="B122" s="124">
        <v>0</v>
      </c>
      <c r="C122" s="124">
        <v>3810.68</v>
      </c>
      <c r="D122" s="124">
        <v>0</v>
      </c>
      <c r="E122" s="124">
        <v>0</v>
      </c>
      <c r="F122" s="124">
        <v>0</v>
      </c>
      <c r="G122" s="124">
        <f t="shared" si="22"/>
        <v>0</v>
      </c>
      <c r="H122" s="124">
        <f t="shared" si="23"/>
        <v>3810.68</v>
      </c>
      <c r="I122" s="124">
        <f t="shared" si="24"/>
        <v>3810.68</v>
      </c>
    </row>
    <row r="123" spans="1:9">
      <c r="A123" s="125" t="s">
        <v>146</v>
      </c>
      <c r="B123" s="124">
        <v>0</v>
      </c>
      <c r="C123" s="124">
        <v>1674.55</v>
      </c>
      <c r="D123" s="124">
        <v>0</v>
      </c>
      <c r="E123" s="124">
        <v>0</v>
      </c>
      <c r="F123" s="124">
        <v>0</v>
      </c>
      <c r="G123" s="124">
        <f t="shared" si="22"/>
        <v>0</v>
      </c>
      <c r="H123" s="124">
        <f t="shared" si="23"/>
        <v>1674.55</v>
      </c>
      <c r="I123" s="124">
        <f t="shared" si="24"/>
        <v>1674.55</v>
      </c>
    </row>
    <row r="124" spans="1:9">
      <c r="A124" s="125" t="s">
        <v>147</v>
      </c>
      <c r="B124" s="124">
        <v>0</v>
      </c>
      <c r="C124" s="124">
        <v>193.41999999999899</v>
      </c>
      <c r="D124" s="124">
        <v>0</v>
      </c>
      <c r="E124" s="124">
        <v>0</v>
      </c>
      <c r="F124" s="124">
        <v>0</v>
      </c>
      <c r="G124" s="124">
        <f t="shared" si="22"/>
        <v>0</v>
      </c>
      <c r="H124" s="124">
        <f t="shared" si="23"/>
        <v>193.41999999999899</v>
      </c>
      <c r="I124" s="124">
        <f t="shared" si="24"/>
        <v>193.41999999999899</v>
      </c>
    </row>
    <row r="125" spans="1:9">
      <c r="A125" s="125" t="s">
        <v>148</v>
      </c>
      <c r="B125" s="124">
        <v>0</v>
      </c>
      <c r="C125" s="124">
        <v>2893.66</v>
      </c>
      <c r="D125" s="124">
        <v>0</v>
      </c>
      <c r="E125" s="124">
        <v>0</v>
      </c>
      <c r="F125" s="124">
        <v>0</v>
      </c>
      <c r="G125" s="124">
        <f t="shared" si="22"/>
        <v>0</v>
      </c>
      <c r="H125" s="124">
        <f t="shared" si="23"/>
        <v>2893.66</v>
      </c>
      <c r="I125" s="124">
        <f t="shared" si="24"/>
        <v>2893.66</v>
      </c>
    </row>
    <row r="126" spans="1:9">
      <c r="A126" s="125" t="s">
        <v>149</v>
      </c>
      <c r="B126" s="124">
        <v>0</v>
      </c>
      <c r="C126" s="124">
        <v>0</v>
      </c>
      <c r="D126" s="124">
        <v>0</v>
      </c>
      <c r="E126" s="124">
        <v>0</v>
      </c>
      <c r="F126" s="124">
        <v>0</v>
      </c>
      <c r="G126" s="124">
        <f t="shared" si="22"/>
        <v>0</v>
      </c>
      <c r="H126" s="124">
        <f t="shared" si="23"/>
        <v>0</v>
      </c>
      <c r="I126" s="124">
        <f t="shared" si="24"/>
        <v>0</v>
      </c>
    </row>
    <row r="127" spans="1:9">
      <c r="A127" s="125" t="s">
        <v>150</v>
      </c>
      <c r="B127" s="124">
        <v>0</v>
      </c>
      <c r="C127" s="124">
        <v>-46.79</v>
      </c>
      <c r="D127" s="124">
        <v>0</v>
      </c>
      <c r="E127" s="124">
        <v>0</v>
      </c>
      <c r="F127" s="124">
        <v>0</v>
      </c>
      <c r="G127" s="124">
        <f t="shared" si="22"/>
        <v>0</v>
      </c>
      <c r="H127" s="124">
        <f t="shared" si="23"/>
        <v>-46.79</v>
      </c>
      <c r="I127" s="124">
        <f t="shared" si="24"/>
        <v>-46.79</v>
      </c>
    </row>
    <row r="128" spans="1:9">
      <c r="A128" s="125" t="s">
        <v>151</v>
      </c>
      <c r="B128" s="124">
        <v>0</v>
      </c>
      <c r="C128" s="124">
        <v>825.9</v>
      </c>
      <c r="D128" s="124">
        <v>0</v>
      </c>
      <c r="E128" s="124">
        <v>0</v>
      </c>
      <c r="F128" s="124">
        <v>0</v>
      </c>
      <c r="G128" s="124">
        <f t="shared" si="22"/>
        <v>0</v>
      </c>
      <c r="H128" s="124">
        <f t="shared" si="23"/>
        <v>825.9</v>
      </c>
      <c r="I128" s="124">
        <f t="shared" si="24"/>
        <v>825.9</v>
      </c>
    </row>
    <row r="129" spans="1:9">
      <c r="A129" s="125" t="s">
        <v>152</v>
      </c>
      <c r="B129" s="124">
        <v>0</v>
      </c>
      <c r="C129" s="124">
        <v>37520.589999999997</v>
      </c>
      <c r="D129" s="124">
        <v>0</v>
      </c>
      <c r="E129" s="124">
        <v>0</v>
      </c>
      <c r="F129" s="124">
        <v>0</v>
      </c>
      <c r="G129" s="124">
        <f t="shared" si="22"/>
        <v>0</v>
      </c>
      <c r="H129" s="124">
        <f t="shared" si="23"/>
        <v>37520.589999999997</v>
      </c>
      <c r="I129" s="124">
        <f t="shared" si="24"/>
        <v>37520.589999999997</v>
      </c>
    </row>
    <row r="130" spans="1:9">
      <c r="A130" s="125" t="s">
        <v>153</v>
      </c>
      <c r="B130" s="124">
        <v>0</v>
      </c>
      <c r="C130" s="124">
        <v>0</v>
      </c>
      <c r="D130" s="124">
        <v>0</v>
      </c>
      <c r="E130" s="124">
        <v>0</v>
      </c>
      <c r="F130" s="124">
        <v>0</v>
      </c>
      <c r="G130" s="124">
        <f t="shared" si="22"/>
        <v>0</v>
      </c>
      <c r="H130" s="124">
        <f t="shared" si="23"/>
        <v>0</v>
      </c>
      <c r="I130" s="124">
        <f t="shared" si="24"/>
        <v>0</v>
      </c>
    </row>
    <row r="131" spans="1:9">
      <c r="A131" s="125" t="s">
        <v>154</v>
      </c>
      <c r="B131" s="124">
        <v>0</v>
      </c>
      <c r="C131" s="124">
        <v>0</v>
      </c>
      <c r="D131" s="124">
        <v>0</v>
      </c>
      <c r="E131" s="124">
        <v>0</v>
      </c>
      <c r="F131" s="124">
        <v>0</v>
      </c>
      <c r="G131" s="124">
        <f t="shared" si="22"/>
        <v>0</v>
      </c>
      <c r="H131" s="124">
        <f t="shared" si="23"/>
        <v>0</v>
      </c>
      <c r="I131" s="124">
        <f t="shared" si="24"/>
        <v>0</v>
      </c>
    </row>
    <row r="132" spans="1:9">
      <c r="A132" s="125" t="s">
        <v>155</v>
      </c>
      <c r="B132" s="124">
        <v>0</v>
      </c>
      <c r="C132" s="124">
        <v>0</v>
      </c>
      <c r="D132" s="124">
        <v>0</v>
      </c>
      <c r="E132" s="124">
        <v>0</v>
      </c>
      <c r="F132" s="124">
        <v>0</v>
      </c>
      <c r="G132" s="124">
        <f t="shared" si="22"/>
        <v>0</v>
      </c>
      <c r="H132" s="124">
        <f t="shared" si="23"/>
        <v>0</v>
      </c>
      <c r="I132" s="124">
        <f t="shared" si="24"/>
        <v>0</v>
      </c>
    </row>
    <row r="133" spans="1:9">
      <c r="A133" s="125" t="s">
        <v>156</v>
      </c>
      <c r="B133" s="124">
        <v>0</v>
      </c>
      <c r="C133" s="124">
        <v>0</v>
      </c>
      <c r="D133" s="124">
        <v>0</v>
      </c>
      <c r="E133" s="124">
        <v>0</v>
      </c>
      <c r="F133" s="124">
        <v>0</v>
      </c>
      <c r="G133" s="124">
        <f t="shared" si="22"/>
        <v>0</v>
      </c>
      <c r="H133" s="124">
        <f t="shared" si="23"/>
        <v>0</v>
      </c>
      <c r="I133" s="124">
        <f t="shared" ref="I133:I135" si="25">SUM(G133:H133)</f>
        <v>0</v>
      </c>
    </row>
    <row r="134" spans="1:9">
      <c r="A134" s="125" t="s">
        <v>157</v>
      </c>
      <c r="B134" s="124">
        <v>0</v>
      </c>
      <c r="C134" s="124">
        <v>0</v>
      </c>
      <c r="D134" s="124">
        <v>0</v>
      </c>
      <c r="E134" s="124">
        <v>0</v>
      </c>
      <c r="F134" s="124">
        <v>0</v>
      </c>
      <c r="G134" s="124">
        <f t="shared" si="22"/>
        <v>0</v>
      </c>
      <c r="H134" s="124">
        <f t="shared" si="23"/>
        <v>0</v>
      </c>
      <c r="I134" s="124">
        <f t="shared" si="25"/>
        <v>0</v>
      </c>
    </row>
    <row r="135" spans="1:9">
      <c r="A135" s="125" t="s">
        <v>158</v>
      </c>
      <c r="B135" s="122">
        <v>0</v>
      </c>
      <c r="C135" s="122">
        <v>124.6</v>
      </c>
      <c r="D135" s="122">
        <v>0</v>
      </c>
      <c r="E135" s="122">
        <v>0</v>
      </c>
      <c r="F135" s="122">
        <v>0</v>
      </c>
      <c r="G135" s="122">
        <f t="shared" si="22"/>
        <v>0</v>
      </c>
      <c r="H135" s="122">
        <f t="shared" si="23"/>
        <v>124.6</v>
      </c>
      <c r="I135" s="122">
        <f t="shared" si="25"/>
        <v>124.6</v>
      </c>
    </row>
    <row r="136" spans="1:9">
      <c r="A136" s="125" t="s">
        <v>159</v>
      </c>
      <c r="B136" s="124">
        <f t="shared" ref="B136:I136" si="26">SUM(B69:B135)</f>
        <v>10059579.469999993</v>
      </c>
      <c r="C136" s="124">
        <f t="shared" si="26"/>
        <v>271125.5299999998</v>
      </c>
      <c r="D136" s="124">
        <f t="shared" si="26"/>
        <v>0</v>
      </c>
      <c r="E136" s="124">
        <f t="shared" si="26"/>
        <v>0</v>
      </c>
      <c r="F136" s="124">
        <f t="shared" si="26"/>
        <v>0</v>
      </c>
      <c r="G136" s="124">
        <f t="shared" si="26"/>
        <v>10059579.469999993</v>
      </c>
      <c r="H136" s="124">
        <f t="shared" si="26"/>
        <v>271125.5299999998</v>
      </c>
      <c r="I136" s="124">
        <f t="shared" si="26"/>
        <v>10330704.999999994</v>
      </c>
    </row>
    <row r="137" spans="1:9">
      <c r="A137" s="126" t="s">
        <v>160</v>
      </c>
      <c r="B137" s="124"/>
      <c r="C137" s="124"/>
      <c r="D137" s="124"/>
      <c r="E137" s="124"/>
      <c r="F137" s="124"/>
      <c r="G137" s="124"/>
      <c r="H137" s="124"/>
      <c r="I137" s="124"/>
    </row>
    <row r="138" spans="1:9">
      <c r="A138" s="125" t="s">
        <v>161</v>
      </c>
      <c r="B138" s="124">
        <v>50586.989999999903</v>
      </c>
      <c r="C138" s="124">
        <v>0</v>
      </c>
      <c r="D138" s="124">
        <v>0</v>
      </c>
      <c r="E138" s="124">
        <v>0</v>
      </c>
      <c r="F138" s="124">
        <v>0</v>
      </c>
      <c r="G138" s="124">
        <f t="shared" ref="G138:G165" si="27">B138+E138</f>
        <v>50586.989999999903</v>
      </c>
      <c r="H138" s="124">
        <f t="shared" ref="H138:H165" si="28">C138+F138</f>
        <v>0</v>
      </c>
      <c r="I138" s="124">
        <f t="shared" ref="I138:I165" si="29">SUM(G138:H138)</f>
        <v>50586.989999999903</v>
      </c>
    </row>
    <row r="139" spans="1:9">
      <c r="A139" s="125" t="s">
        <v>162</v>
      </c>
      <c r="B139" s="124">
        <v>0</v>
      </c>
      <c r="C139" s="124">
        <v>0</v>
      </c>
      <c r="D139" s="124">
        <v>0</v>
      </c>
      <c r="E139" s="124">
        <v>0</v>
      </c>
      <c r="F139" s="124">
        <v>0</v>
      </c>
      <c r="G139" s="124">
        <f t="shared" si="27"/>
        <v>0</v>
      </c>
      <c r="H139" s="124">
        <f t="shared" si="28"/>
        <v>0</v>
      </c>
      <c r="I139" s="124">
        <f t="shared" si="29"/>
        <v>0</v>
      </c>
    </row>
    <row r="140" spans="1:9">
      <c r="A140" s="125" t="s">
        <v>163</v>
      </c>
      <c r="B140" s="124">
        <v>2945.84</v>
      </c>
      <c r="C140" s="124">
        <v>0</v>
      </c>
      <c r="D140" s="124">
        <v>0</v>
      </c>
      <c r="E140" s="124">
        <v>0</v>
      </c>
      <c r="F140" s="124">
        <v>0</v>
      </c>
      <c r="G140" s="124">
        <f t="shared" si="27"/>
        <v>2945.84</v>
      </c>
      <c r="H140" s="124">
        <f t="shared" si="28"/>
        <v>0</v>
      </c>
      <c r="I140" s="124">
        <f t="shared" si="29"/>
        <v>2945.84</v>
      </c>
    </row>
    <row r="141" spans="1:9">
      <c r="A141" s="125" t="s">
        <v>164</v>
      </c>
      <c r="B141" s="124">
        <v>2945.84</v>
      </c>
      <c r="C141" s="124">
        <v>0</v>
      </c>
      <c r="D141" s="124">
        <v>0</v>
      </c>
      <c r="E141" s="124">
        <v>0</v>
      </c>
      <c r="F141" s="124">
        <v>0</v>
      </c>
      <c r="G141" s="124">
        <f t="shared" si="27"/>
        <v>2945.84</v>
      </c>
      <c r="H141" s="124">
        <f t="shared" si="28"/>
        <v>0</v>
      </c>
      <c r="I141" s="124">
        <f t="shared" si="29"/>
        <v>2945.84</v>
      </c>
    </row>
    <row r="142" spans="1:9">
      <c r="A142" s="125" t="s">
        <v>165</v>
      </c>
      <c r="B142" s="124">
        <v>2945.84</v>
      </c>
      <c r="C142" s="124">
        <v>0</v>
      </c>
      <c r="D142" s="124">
        <v>0</v>
      </c>
      <c r="E142" s="124">
        <v>0</v>
      </c>
      <c r="F142" s="124">
        <v>0</v>
      </c>
      <c r="G142" s="124">
        <f t="shared" si="27"/>
        <v>2945.84</v>
      </c>
      <c r="H142" s="124">
        <f t="shared" si="28"/>
        <v>0</v>
      </c>
      <c r="I142" s="124">
        <f t="shared" si="29"/>
        <v>2945.84</v>
      </c>
    </row>
    <row r="143" spans="1:9">
      <c r="A143" s="125" t="s">
        <v>166</v>
      </c>
      <c r="B143" s="124">
        <v>198015</v>
      </c>
      <c r="C143" s="124">
        <v>0</v>
      </c>
      <c r="D143" s="124">
        <v>0</v>
      </c>
      <c r="E143" s="124">
        <v>0</v>
      </c>
      <c r="F143" s="124">
        <v>0</v>
      </c>
      <c r="G143" s="124">
        <f t="shared" si="27"/>
        <v>198015</v>
      </c>
      <c r="H143" s="124">
        <f t="shared" si="28"/>
        <v>0</v>
      </c>
      <c r="I143" s="124">
        <f t="shared" si="29"/>
        <v>198015</v>
      </c>
    </row>
    <row r="144" spans="1:9">
      <c r="A144" s="125" t="s">
        <v>167</v>
      </c>
      <c r="B144" s="124">
        <v>0</v>
      </c>
      <c r="C144" s="124">
        <v>0</v>
      </c>
      <c r="D144" s="124">
        <v>0</v>
      </c>
      <c r="E144" s="124">
        <v>0</v>
      </c>
      <c r="F144" s="124">
        <v>0</v>
      </c>
      <c r="G144" s="124">
        <f t="shared" si="27"/>
        <v>0</v>
      </c>
      <c r="H144" s="124">
        <f t="shared" si="28"/>
        <v>0</v>
      </c>
      <c r="I144" s="124">
        <f t="shared" si="29"/>
        <v>0</v>
      </c>
    </row>
    <row r="145" spans="1:9">
      <c r="A145" s="125" t="s">
        <v>168</v>
      </c>
      <c r="B145" s="124">
        <v>263632.05</v>
      </c>
      <c r="C145" s="124">
        <v>0</v>
      </c>
      <c r="D145" s="124">
        <v>0</v>
      </c>
      <c r="E145" s="124">
        <v>0</v>
      </c>
      <c r="F145" s="124">
        <v>0</v>
      </c>
      <c r="G145" s="124">
        <f t="shared" si="27"/>
        <v>263632.05</v>
      </c>
      <c r="H145" s="124">
        <f t="shared" si="28"/>
        <v>0</v>
      </c>
      <c r="I145" s="124">
        <f t="shared" si="29"/>
        <v>263632.05</v>
      </c>
    </row>
    <row r="146" spans="1:9">
      <c r="A146" s="125" t="s">
        <v>169</v>
      </c>
      <c r="B146" s="124">
        <v>14280.83</v>
      </c>
      <c r="C146" s="124">
        <v>0</v>
      </c>
      <c r="D146" s="124">
        <v>0</v>
      </c>
      <c r="E146" s="124">
        <v>0</v>
      </c>
      <c r="F146" s="124">
        <v>0</v>
      </c>
      <c r="G146" s="124">
        <f t="shared" si="27"/>
        <v>14280.83</v>
      </c>
      <c r="H146" s="124">
        <f t="shared" si="28"/>
        <v>0</v>
      </c>
      <c r="I146" s="124">
        <f t="shared" si="29"/>
        <v>14280.83</v>
      </c>
    </row>
    <row r="147" spans="1:9">
      <c r="A147" s="125" t="s">
        <v>170</v>
      </c>
      <c r="B147" s="124">
        <v>91481.47</v>
      </c>
      <c r="C147" s="124">
        <v>0</v>
      </c>
      <c r="D147" s="124">
        <v>0</v>
      </c>
      <c r="E147" s="124">
        <v>0</v>
      </c>
      <c r="F147" s="124">
        <v>0</v>
      </c>
      <c r="G147" s="124">
        <f t="shared" si="27"/>
        <v>91481.47</v>
      </c>
      <c r="H147" s="124">
        <f t="shared" si="28"/>
        <v>0</v>
      </c>
      <c r="I147" s="124">
        <f t="shared" si="29"/>
        <v>91481.47</v>
      </c>
    </row>
    <row r="148" spans="1:9">
      <c r="A148" s="125" t="s">
        <v>171</v>
      </c>
      <c r="B148" s="124">
        <v>26867.229999999901</v>
      </c>
      <c r="C148" s="124">
        <v>0</v>
      </c>
      <c r="D148" s="124">
        <v>0</v>
      </c>
      <c r="E148" s="124">
        <v>0</v>
      </c>
      <c r="F148" s="124">
        <v>0</v>
      </c>
      <c r="G148" s="124">
        <f t="shared" si="27"/>
        <v>26867.229999999901</v>
      </c>
      <c r="H148" s="124">
        <f t="shared" si="28"/>
        <v>0</v>
      </c>
      <c r="I148" s="124">
        <f t="shared" si="29"/>
        <v>26867.229999999901</v>
      </c>
    </row>
    <row r="149" spans="1:9">
      <c r="A149" s="125" t="s">
        <v>172</v>
      </c>
      <c r="B149" s="124">
        <v>133333.079999999</v>
      </c>
      <c r="C149" s="124">
        <v>0</v>
      </c>
      <c r="D149" s="124">
        <v>0</v>
      </c>
      <c r="E149" s="124">
        <v>0</v>
      </c>
      <c r="F149" s="124">
        <v>0</v>
      </c>
      <c r="G149" s="124">
        <f t="shared" si="27"/>
        <v>133333.079999999</v>
      </c>
      <c r="H149" s="124">
        <f t="shared" si="28"/>
        <v>0</v>
      </c>
      <c r="I149" s="124">
        <f t="shared" si="29"/>
        <v>133333.079999999</v>
      </c>
    </row>
    <row r="150" spans="1:9">
      <c r="A150" s="125" t="s">
        <v>173</v>
      </c>
      <c r="B150" s="124">
        <v>-11234.03</v>
      </c>
      <c r="C150" s="124">
        <v>0</v>
      </c>
      <c r="D150" s="124">
        <v>0</v>
      </c>
      <c r="E150" s="124">
        <v>0</v>
      </c>
      <c r="F150" s="124">
        <v>0</v>
      </c>
      <c r="G150" s="124">
        <f t="shared" si="27"/>
        <v>-11234.03</v>
      </c>
      <c r="H150" s="124">
        <f t="shared" si="28"/>
        <v>0</v>
      </c>
      <c r="I150" s="124">
        <f t="shared" si="29"/>
        <v>-11234.03</v>
      </c>
    </row>
    <row r="151" spans="1:9">
      <c r="A151" s="125" t="s">
        <v>174</v>
      </c>
      <c r="B151" s="124">
        <v>4679.17</v>
      </c>
      <c r="C151" s="124">
        <v>0</v>
      </c>
      <c r="D151" s="124">
        <v>0</v>
      </c>
      <c r="E151" s="124">
        <v>0</v>
      </c>
      <c r="F151" s="124">
        <v>0</v>
      </c>
      <c r="G151" s="124">
        <f t="shared" si="27"/>
        <v>4679.17</v>
      </c>
      <c r="H151" s="124">
        <f t="shared" si="28"/>
        <v>0</v>
      </c>
      <c r="I151" s="124">
        <f t="shared" si="29"/>
        <v>4679.17</v>
      </c>
    </row>
    <row r="152" spans="1:9">
      <c r="A152" s="125" t="s">
        <v>175</v>
      </c>
      <c r="B152" s="124">
        <v>0</v>
      </c>
      <c r="C152" s="124">
        <v>0</v>
      </c>
      <c r="D152" s="124">
        <v>0</v>
      </c>
      <c r="E152" s="124">
        <v>0</v>
      </c>
      <c r="F152" s="124">
        <v>0</v>
      </c>
      <c r="G152" s="124">
        <f t="shared" si="27"/>
        <v>0</v>
      </c>
      <c r="H152" s="124">
        <f t="shared" si="28"/>
        <v>0</v>
      </c>
      <c r="I152" s="124">
        <f t="shared" si="29"/>
        <v>0</v>
      </c>
    </row>
    <row r="153" spans="1:9">
      <c r="A153" s="125" t="s">
        <v>176</v>
      </c>
      <c r="B153" s="124">
        <v>0</v>
      </c>
      <c r="C153" s="124">
        <v>0</v>
      </c>
      <c r="D153" s="124">
        <v>0</v>
      </c>
      <c r="E153" s="124">
        <v>0</v>
      </c>
      <c r="F153" s="124">
        <v>0</v>
      </c>
      <c r="G153" s="124">
        <f t="shared" si="27"/>
        <v>0</v>
      </c>
      <c r="H153" s="124">
        <f t="shared" si="28"/>
        <v>0</v>
      </c>
      <c r="I153" s="124">
        <f t="shared" si="29"/>
        <v>0</v>
      </c>
    </row>
    <row r="154" spans="1:9">
      <c r="A154" s="125" t="s">
        <v>177</v>
      </c>
      <c r="B154" s="124">
        <v>2198.3000000000002</v>
      </c>
      <c r="C154" s="124">
        <v>0</v>
      </c>
      <c r="D154" s="124">
        <v>0</v>
      </c>
      <c r="E154" s="124">
        <v>0</v>
      </c>
      <c r="F154" s="124">
        <v>0</v>
      </c>
      <c r="G154" s="124">
        <f t="shared" si="27"/>
        <v>2198.3000000000002</v>
      </c>
      <c r="H154" s="124">
        <f t="shared" si="28"/>
        <v>0</v>
      </c>
      <c r="I154" s="124">
        <f t="shared" si="29"/>
        <v>2198.3000000000002</v>
      </c>
    </row>
    <row r="155" spans="1:9">
      <c r="A155" s="125" t="s">
        <v>178</v>
      </c>
      <c r="B155" s="124">
        <v>138740.62</v>
      </c>
      <c r="C155" s="124">
        <v>0</v>
      </c>
      <c r="D155" s="124">
        <v>0</v>
      </c>
      <c r="E155" s="124">
        <v>0</v>
      </c>
      <c r="F155" s="124">
        <v>0</v>
      </c>
      <c r="G155" s="124">
        <f t="shared" si="27"/>
        <v>138740.62</v>
      </c>
      <c r="H155" s="124">
        <f t="shared" si="28"/>
        <v>0</v>
      </c>
      <c r="I155" s="124">
        <f t="shared" si="29"/>
        <v>138740.62</v>
      </c>
    </row>
    <row r="156" spans="1:9">
      <c r="A156" s="125" t="s">
        <v>179</v>
      </c>
      <c r="B156" s="124">
        <v>527266.94999999995</v>
      </c>
      <c r="C156" s="124">
        <v>0</v>
      </c>
      <c r="D156" s="124">
        <v>0</v>
      </c>
      <c r="E156" s="124">
        <v>0</v>
      </c>
      <c r="F156" s="124">
        <v>0</v>
      </c>
      <c r="G156" s="124">
        <f t="shared" si="27"/>
        <v>527266.94999999995</v>
      </c>
      <c r="H156" s="124">
        <f t="shared" si="28"/>
        <v>0</v>
      </c>
      <c r="I156" s="124">
        <f t="shared" si="29"/>
        <v>527266.94999999995</v>
      </c>
    </row>
    <row r="157" spans="1:9">
      <c r="A157" s="125" t="s">
        <v>180</v>
      </c>
      <c r="B157" s="124">
        <v>925.71</v>
      </c>
      <c r="C157" s="124">
        <v>0</v>
      </c>
      <c r="D157" s="124">
        <v>0</v>
      </c>
      <c r="E157" s="124">
        <v>0</v>
      </c>
      <c r="F157" s="124">
        <v>0</v>
      </c>
      <c r="G157" s="124">
        <f t="shared" si="27"/>
        <v>925.71</v>
      </c>
      <c r="H157" s="124">
        <f t="shared" si="28"/>
        <v>0</v>
      </c>
      <c r="I157" s="124">
        <f t="shared" si="29"/>
        <v>925.71</v>
      </c>
    </row>
    <row r="158" spans="1:9">
      <c r="A158" s="125" t="s">
        <v>181</v>
      </c>
      <c r="B158" s="124">
        <v>18138.68</v>
      </c>
      <c r="C158" s="124">
        <v>0</v>
      </c>
      <c r="D158" s="124">
        <v>0</v>
      </c>
      <c r="E158" s="124">
        <v>0</v>
      </c>
      <c r="F158" s="124">
        <v>0</v>
      </c>
      <c r="G158" s="124">
        <f t="shared" si="27"/>
        <v>18138.68</v>
      </c>
      <c r="H158" s="124">
        <f t="shared" si="28"/>
        <v>0</v>
      </c>
      <c r="I158" s="124">
        <f t="shared" si="29"/>
        <v>18138.68</v>
      </c>
    </row>
    <row r="159" spans="1:9">
      <c r="A159" s="125" t="s">
        <v>182</v>
      </c>
      <c r="B159" s="124">
        <v>0</v>
      </c>
      <c r="C159" s="124">
        <v>0</v>
      </c>
      <c r="D159" s="124">
        <v>0</v>
      </c>
      <c r="E159" s="124">
        <v>0</v>
      </c>
      <c r="F159" s="124">
        <v>0</v>
      </c>
      <c r="G159" s="124">
        <f t="shared" si="27"/>
        <v>0</v>
      </c>
      <c r="H159" s="124">
        <f t="shared" si="28"/>
        <v>0</v>
      </c>
      <c r="I159" s="124">
        <f t="shared" si="29"/>
        <v>0</v>
      </c>
    </row>
    <row r="160" spans="1:9">
      <c r="A160" s="125" t="s">
        <v>183</v>
      </c>
      <c r="B160" s="124">
        <v>0</v>
      </c>
      <c r="C160" s="124">
        <v>0</v>
      </c>
      <c r="D160" s="124">
        <v>0</v>
      </c>
      <c r="E160" s="124">
        <v>0</v>
      </c>
      <c r="F160" s="124">
        <v>0</v>
      </c>
      <c r="G160" s="124">
        <f t="shared" si="27"/>
        <v>0</v>
      </c>
      <c r="H160" s="124">
        <f t="shared" si="28"/>
        <v>0</v>
      </c>
      <c r="I160" s="124">
        <f t="shared" si="29"/>
        <v>0</v>
      </c>
    </row>
    <row r="161" spans="1:9">
      <c r="A161" s="125" t="s">
        <v>184</v>
      </c>
      <c r="B161" s="124">
        <v>0</v>
      </c>
      <c r="C161" s="124">
        <v>0</v>
      </c>
      <c r="D161" s="124">
        <v>0</v>
      </c>
      <c r="E161" s="124">
        <v>0</v>
      </c>
      <c r="F161" s="124">
        <v>0</v>
      </c>
      <c r="G161" s="124">
        <f t="shared" si="27"/>
        <v>0</v>
      </c>
      <c r="H161" s="124">
        <f t="shared" si="28"/>
        <v>0</v>
      </c>
      <c r="I161" s="124">
        <f t="shared" si="29"/>
        <v>0</v>
      </c>
    </row>
    <row r="162" spans="1:9">
      <c r="A162" s="125" t="s">
        <v>185</v>
      </c>
      <c r="B162" s="124">
        <v>0</v>
      </c>
      <c r="C162" s="124">
        <v>0</v>
      </c>
      <c r="D162" s="124">
        <v>0</v>
      </c>
      <c r="E162" s="124">
        <v>0</v>
      </c>
      <c r="F162" s="124">
        <v>0</v>
      </c>
      <c r="G162" s="124">
        <f t="shared" si="27"/>
        <v>0</v>
      </c>
      <c r="H162" s="124">
        <f t="shared" si="28"/>
        <v>0</v>
      </c>
      <c r="I162" s="124">
        <f t="shared" si="29"/>
        <v>0</v>
      </c>
    </row>
    <row r="163" spans="1:9">
      <c r="A163" s="125" t="s">
        <v>186</v>
      </c>
      <c r="B163" s="124">
        <v>0</v>
      </c>
      <c r="C163" s="124">
        <v>0</v>
      </c>
      <c r="D163" s="124">
        <v>0</v>
      </c>
      <c r="E163" s="124">
        <v>0</v>
      </c>
      <c r="F163" s="124">
        <v>0</v>
      </c>
      <c r="G163" s="124">
        <f t="shared" si="27"/>
        <v>0</v>
      </c>
      <c r="H163" s="124">
        <f t="shared" si="28"/>
        <v>0</v>
      </c>
      <c r="I163" s="124">
        <f t="shared" si="29"/>
        <v>0</v>
      </c>
    </row>
    <row r="164" spans="1:9">
      <c r="A164" s="125" t="s">
        <v>187</v>
      </c>
      <c r="B164" s="124">
        <v>0</v>
      </c>
      <c r="C164" s="124">
        <v>0</v>
      </c>
      <c r="D164" s="124">
        <v>0</v>
      </c>
      <c r="E164" s="124">
        <v>0</v>
      </c>
      <c r="F164" s="124">
        <v>0</v>
      </c>
      <c r="G164" s="124">
        <f t="shared" si="27"/>
        <v>0</v>
      </c>
      <c r="H164" s="124">
        <f t="shared" si="28"/>
        <v>0</v>
      </c>
      <c r="I164" s="124">
        <f t="shared" si="29"/>
        <v>0</v>
      </c>
    </row>
    <row r="165" spans="1:9">
      <c r="A165" s="125" t="s">
        <v>188</v>
      </c>
      <c r="B165" s="122">
        <v>0</v>
      </c>
      <c r="C165" s="122">
        <v>0</v>
      </c>
      <c r="D165" s="122">
        <v>0</v>
      </c>
      <c r="E165" s="122">
        <v>0</v>
      </c>
      <c r="F165" s="122">
        <v>0</v>
      </c>
      <c r="G165" s="122">
        <f t="shared" si="27"/>
        <v>0</v>
      </c>
      <c r="H165" s="122">
        <f t="shared" si="28"/>
        <v>0</v>
      </c>
      <c r="I165" s="122">
        <f t="shared" si="29"/>
        <v>0</v>
      </c>
    </row>
    <row r="166" spans="1:9">
      <c r="A166" s="125" t="s">
        <v>189</v>
      </c>
      <c r="B166" s="124">
        <f t="shared" ref="B166:I166" si="30">SUM(B137:B165)</f>
        <v>1467749.5699999987</v>
      </c>
      <c r="C166" s="124">
        <f t="shared" si="30"/>
        <v>0</v>
      </c>
      <c r="D166" s="124">
        <f t="shared" si="30"/>
        <v>0</v>
      </c>
      <c r="E166" s="124">
        <f t="shared" si="30"/>
        <v>0</v>
      </c>
      <c r="F166" s="124">
        <f t="shared" si="30"/>
        <v>0</v>
      </c>
      <c r="G166" s="124">
        <f t="shared" si="30"/>
        <v>1467749.5699999987</v>
      </c>
      <c r="H166" s="124">
        <f t="shared" si="30"/>
        <v>0</v>
      </c>
      <c r="I166" s="124">
        <f t="shared" si="30"/>
        <v>1467749.5699999987</v>
      </c>
    </row>
    <row r="167" spans="1:9">
      <c r="A167" s="134" t="s">
        <v>190</v>
      </c>
      <c r="B167" s="131"/>
      <c r="C167" s="131"/>
      <c r="D167" s="131"/>
      <c r="E167" s="131"/>
      <c r="F167" s="131"/>
      <c r="G167" s="131"/>
      <c r="H167" s="131"/>
      <c r="I167" s="131"/>
    </row>
    <row r="168" spans="1:9">
      <c r="A168" s="125" t="s">
        <v>191</v>
      </c>
      <c r="B168" s="124">
        <v>-825821.28</v>
      </c>
      <c r="C168" s="124">
        <v>0</v>
      </c>
      <c r="D168" s="124">
        <v>0</v>
      </c>
      <c r="E168" s="124">
        <v>0</v>
      </c>
      <c r="F168" s="124">
        <v>0</v>
      </c>
      <c r="G168" s="124">
        <f t="shared" ref="G168:G203" si="31">B168+E168</f>
        <v>-825821.28</v>
      </c>
      <c r="H168" s="124">
        <f t="shared" ref="H168:H203" si="32">C168+F168</f>
        <v>0</v>
      </c>
      <c r="I168" s="124">
        <f t="shared" ref="I168:I203" si="33">SUM(G168:H168)</f>
        <v>-825821.28</v>
      </c>
    </row>
    <row r="169" spans="1:9">
      <c r="A169" s="125" t="s">
        <v>192</v>
      </c>
      <c r="B169" s="124">
        <v>194948.71</v>
      </c>
      <c r="C169" s="124">
        <v>0</v>
      </c>
      <c r="D169" s="124">
        <v>0</v>
      </c>
      <c r="E169" s="124">
        <v>0</v>
      </c>
      <c r="F169" s="124">
        <v>0</v>
      </c>
      <c r="G169" s="124">
        <f t="shared" si="31"/>
        <v>194948.71</v>
      </c>
      <c r="H169" s="124">
        <f t="shared" si="32"/>
        <v>0</v>
      </c>
      <c r="I169" s="124">
        <f t="shared" si="33"/>
        <v>194948.71</v>
      </c>
    </row>
    <row r="170" spans="1:9">
      <c r="A170" s="125" t="s">
        <v>193</v>
      </c>
      <c r="B170" s="124">
        <v>80428</v>
      </c>
      <c r="C170" s="124">
        <v>0</v>
      </c>
      <c r="D170" s="124">
        <v>0</v>
      </c>
      <c r="E170" s="124">
        <v>0</v>
      </c>
      <c r="F170" s="124">
        <v>0</v>
      </c>
      <c r="G170" s="124">
        <f t="shared" si="31"/>
        <v>80428</v>
      </c>
      <c r="H170" s="124">
        <f t="shared" si="32"/>
        <v>0</v>
      </c>
      <c r="I170" s="124">
        <f t="shared" si="33"/>
        <v>80428</v>
      </c>
    </row>
    <row r="171" spans="1:9">
      <c r="A171" s="125" t="s">
        <v>194</v>
      </c>
      <c r="B171" s="124">
        <v>189949.94</v>
      </c>
      <c r="C171" s="124">
        <v>0</v>
      </c>
      <c r="D171" s="124">
        <v>0</v>
      </c>
      <c r="E171" s="124">
        <v>0</v>
      </c>
      <c r="F171" s="124">
        <v>0</v>
      </c>
      <c r="G171" s="124">
        <f t="shared" si="31"/>
        <v>189949.94</v>
      </c>
      <c r="H171" s="124">
        <f t="shared" si="32"/>
        <v>0</v>
      </c>
      <c r="I171" s="124">
        <f t="shared" si="33"/>
        <v>189949.94</v>
      </c>
    </row>
    <row r="172" spans="1:9">
      <c r="A172" s="125" t="s">
        <v>195</v>
      </c>
      <c r="B172" s="124">
        <v>793551.09999999905</v>
      </c>
      <c r="C172" s="124">
        <v>0</v>
      </c>
      <c r="D172" s="124">
        <v>0</v>
      </c>
      <c r="E172" s="124">
        <v>0</v>
      </c>
      <c r="F172" s="124">
        <v>0</v>
      </c>
      <c r="G172" s="124">
        <f t="shared" si="31"/>
        <v>793551.09999999905</v>
      </c>
      <c r="H172" s="124">
        <f t="shared" si="32"/>
        <v>0</v>
      </c>
      <c r="I172" s="124">
        <f t="shared" si="33"/>
        <v>793551.09999999905</v>
      </c>
    </row>
    <row r="173" spans="1:9">
      <c r="A173" s="125" t="s">
        <v>196</v>
      </c>
      <c r="B173" s="124">
        <v>-13363.42</v>
      </c>
      <c r="C173" s="124">
        <v>0</v>
      </c>
      <c r="D173" s="124">
        <v>0</v>
      </c>
      <c r="E173" s="124">
        <v>0</v>
      </c>
      <c r="F173" s="124">
        <v>0</v>
      </c>
      <c r="G173" s="124">
        <f t="shared" si="31"/>
        <v>-13363.42</v>
      </c>
      <c r="H173" s="124">
        <f t="shared" si="32"/>
        <v>0</v>
      </c>
      <c r="I173" s="124">
        <f t="shared" si="33"/>
        <v>-13363.42</v>
      </c>
    </row>
    <row r="174" spans="1:9">
      <c r="A174" s="125" t="s">
        <v>197</v>
      </c>
      <c r="B174" s="124">
        <v>-294894.36999999901</v>
      </c>
      <c r="C174" s="124">
        <v>0</v>
      </c>
      <c r="D174" s="124">
        <v>0</v>
      </c>
      <c r="E174" s="124">
        <v>0</v>
      </c>
      <c r="F174" s="124">
        <v>0</v>
      </c>
      <c r="G174" s="124">
        <f t="shared" si="31"/>
        <v>-294894.36999999901</v>
      </c>
      <c r="H174" s="124">
        <f t="shared" si="32"/>
        <v>0</v>
      </c>
      <c r="I174" s="124">
        <f t="shared" si="33"/>
        <v>-294894.36999999901</v>
      </c>
    </row>
    <row r="175" spans="1:9">
      <c r="A175" s="125" t="s">
        <v>198</v>
      </c>
      <c r="B175" s="124">
        <v>239110.179999999</v>
      </c>
      <c r="C175" s="124">
        <v>0</v>
      </c>
      <c r="D175" s="124">
        <v>0</v>
      </c>
      <c r="E175" s="124">
        <v>0</v>
      </c>
      <c r="F175" s="124">
        <v>0</v>
      </c>
      <c r="G175" s="124">
        <f t="shared" si="31"/>
        <v>239110.179999999</v>
      </c>
      <c r="H175" s="124">
        <f t="shared" si="32"/>
        <v>0</v>
      </c>
      <c r="I175" s="124">
        <f t="shared" si="33"/>
        <v>239110.179999999</v>
      </c>
    </row>
    <row r="176" spans="1:9">
      <c r="A176" s="125" t="s">
        <v>199</v>
      </c>
      <c r="B176" s="124">
        <v>1088283.3299999901</v>
      </c>
      <c r="C176" s="124">
        <v>0</v>
      </c>
      <c r="D176" s="124">
        <v>0</v>
      </c>
      <c r="E176" s="124">
        <v>0</v>
      </c>
      <c r="F176" s="124">
        <v>0</v>
      </c>
      <c r="G176" s="124">
        <f t="shared" si="31"/>
        <v>1088283.3299999901</v>
      </c>
      <c r="H176" s="124">
        <f t="shared" si="32"/>
        <v>0</v>
      </c>
      <c r="I176" s="124">
        <f t="shared" si="33"/>
        <v>1088283.3299999901</v>
      </c>
    </row>
    <row r="177" spans="1:9">
      <c r="A177" s="125" t="s">
        <v>200</v>
      </c>
      <c r="B177" s="124">
        <v>94145.95</v>
      </c>
      <c r="C177" s="124">
        <v>0</v>
      </c>
      <c r="D177" s="124">
        <v>0</v>
      </c>
      <c r="E177" s="124">
        <v>0</v>
      </c>
      <c r="F177" s="124">
        <v>0</v>
      </c>
      <c r="G177" s="124">
        <f t="shared" si="31"/>
        <v>94145.95</v>
      </c>
      <c r="H177" s="124">
        <f t="shared" si="32"/>
        <v>0</v>
      </c>
      <c r="I177" s="124">
        <f t="shared" si="33"/>
        <v>94145.95</v>
      </c>
    </row>
    <row r="178" spans="1:9">
      <c r="A178" s="125" t="s">
        <v>201</v>
      </c>
      <c r="B178" s="124">
        <v>33735.78</v>
      </c>
      <c r="C178" s="124">
        <v>0</v>
      </c>
      <c r="D178" s="124">
        <v>0</v>
      </c>
      <c r="E178" s="124">
        <v>0</v>
      </c>
      <c r="F178" s="124">
        <v>0</v>
      </c>
      <c r="G178" s="124">
        <f t="shared" si="31"/>
        <v>33735.78</v>
      </c>
      <c r="H178" s="124">
        <f t="shared" si="32"/>
        <v>0</v>
      </c>
      <c r="I178" s="124">
        <f t="shared" si="33"/>
        <v>33735.78</v>
      </c>
    </row>
    <row r="179" spans="1:9">
      <c r="A179" s="125" t="s">
        <v>202</v>
      </c>
      <c r="B179" s="124">
        <v>0</v>
      </c>
      <c r="C179" s="124">
        <v>0</v>
      </c>
      <c r="D179" s="124">
        <v>0</v>
      </c>
      <c r="E179" s="124">
        <v>0</v>
      </c>
      <c r="F179" s="124">
        <v>0</v>
      </c>
      <c r="G179" s="124">
        <f t="shared" si="31"/>
        <v>0</v>
      </c>
      <c r="H179" s="124">
        <f t="shared" si="32"/>
        <v>0</v>
      </c>
      <c r="I179" s="124">
        <f t="shared" si="33"/>
        <v>0</v>
      </c>
    </row>
    <row r="180" spans="1:9">
      <c r="A180" s="125" t="s">
        <v>203</v>
      </c>
      <c r="B180" s="124">
        <v>142936.31</v>
      </c>
      <c r="C180" s="124">
        <v>0</v>
      </c>
      <c r="D180" s="124">
        <v>0</v>
      </c>
      <c r="E180" s="124">
        <v>0</v>
      </c>
      <c r="F180" s="124">
        <v>0</v>
      </c>
      <c r="G180" s="124">
        <f t="shared" si="31"/>
        <v>142936.31</v>
      </c>
      <c r="H180" s="124">
        <f t="shared" si="32"/>
        <v>0</v>
      </c>
      <c r="I180" s="124">
        <f t="shared" si="33"/>
        <v>142936.31</v>
      </c>
    </row>
    <row r="181" spans="1:9">
      <c r="A181" s="125" t="s">
        <v>204</v>
      </c>
      <c r="B181" s="124">
        <v>1837870.8299999901</v>
      </c>
      <c r="C181" s="124">
        <v>0</v>
      </c>
      <c r="D181" s="124">
        <v>0</v>
      </c>
      <c r="E181" s="124">
        <v>0</v>
      </c>
      <c r="F181" s="124">
        <v>0</v>
      </c>
      <c r="G181" s="124">
        <f t="shared" si="31"/>
        <v>1837870.8299999901</v>
      </c>
      <c r="H181" s="124">
        <f t="shared" si="32"/>
        <v>0</v>
      </c>
      <c r="I181" s="124">
        <f t="shared" si="33"/>
        <v>1837870.8299999901</v>
      </c>
    </row>
    <row r="182" spans="1:9">
      <c r="A182" s="125" t="s">
        <v>205</v>
      </c>
      <c r="B182" s="124">
        <v>1219888.1099999901</v>
      </c>
      <c r="C182" s="124">
        <v>0</v>
      </c>
      <c r="D182" s="124">
        <v>0</v>
      </c>
      <c r="E182" s="124">
        <v>0</v>
      </c>
      <c r="F182" s="124">
        <v>0</v>
      </c>
      <c r="G182" s="124">
        <f t="shared" si="31"/>
        <v>1219888.1099999901</v>
      </c>
      <c r="H182" s="124">
        <f t="shared" si="32"/>
        <v>0</v>
      </c>
      <c r="I182" s="124">
        <f t="shared" si="33"/>
        <v>1219888.1099999901</v>
      </c>
    </row>
    <row r="183" spans="1:9">
      <c r="A183" s="125" t="s">
        <v>206</v>
      </c>
      <c r="B183" s="124">
        <v>8076.2</v>
      </c>
      <c r="C183" s="124">
        <v>0</v>
      </c>
      <c r="D183" s="124">
        <v>0</v>
      </c>
      <c r="E183" s="124">
        <v>0</v>
      </c>
      <c r="F183" s="124">
        <v>0</v>
      </c>
      <c r="G183" s="124">
        <f t="shared" si="31"/>
        <v>8076.2</v>
      </c>
      <c r="H183" s="124">
        <f t="shared" si="32"/>
        <v>0</v>
      </c>
      <c r="I183" s="124">
        <f t="shared" si="33"/>
        <v>8076.2</v>
      </c>
    </row>
    <row r="184" spans="1:9">
      <c r="A184" s="125" t="s">
        <v>207</v>
      </c>
      <c r="B184" s="124">
        <v>166386.19</v>
      </c>
      <c r="C184" s="124">
        <v>0</v>
      </c>
      <c r="D184" s="124">
        <v>0</v>
      </c>
      <c r="E184" s="124">
        <v>0</v>
      </c>
      <c r="F184" s="124">
        <v>0</v>
      </c>
      <c r="G184" s="124">
        <f t="shared" si="31"/>
        <v>166386.19</v>
      </c>
      <c r="H184" s="124">
        <f t="shared" si="32"/>
        <v>0</v>
      </c>
      <c r="I184" s="124">
        <f t="shared" si="33"/>
        <v>166386.19</v>
      </c>
    </row>
    <row r="185" spans="1:9">
      <c r="A185" s="125" t="s">
        <v>208</v>
      </c>
      <c r="B185" s="124">
        <v>44161.56</v>
      </c>
      <c r="C185" s="124">
        <v>0</v>
      </c>
      <c r="D185" s="124">
        <v>0</v>
      </c>
      <c r="E185" s="124">
        <v>0</v>
      </c>
      <c r="F185" s="124">
        <v>0</v>
      </c>
      <c r="G185" s="124">
        <f t="shared" si="31"/>
        <v>44161.56</v>
      </c>
      <c r="H185" s="124">
        <f t="shared" si="32"/>
        <v>0</v>
      </c>
      <c r="I185" s="124">
        <f t="shared" si="33"/>
        <v>44161.56</v>
      </c>
    </row>
    <row r="186" spans="1:9">
      <c r="A186" s="125" t="s">
        <v>209</v>
      </c>
      <c r="B186" s="124">
        <v>0</v>
      </c>
      <c r="C186" s="124">
        <v>0</v>
      </c>
      <c r="D186" s="124">
        <v>0</v>
      </c>
      <c r="E186" s="124">
        <v>0</v>
      </c>
      <c r="F186" s="124">
        <v>0</v>
      </c>
      <c r="G186" s="124">
        <f t="shared" si="31"/>
        <v>0</v>
      </c>
      <c r="H186" s="124">
        <f t="shared" si="32"/>
        <v>0</v>
      </c>
      <c r="I186" s="124">
        <f t="shared" si="33"/>
        <v>0</v>
      </c>
    </row>
    <row r="187" spans="1:9">
      <c r="A187" s="125" t="s">
        <v>210</v>
      </c>
      <c r="B187" s="124">
        <v>0</v>
      </c>
      <c r="C187" s="124">
        <v>140628.48000000001</v>
      </c>
      <c r="D187" s="124">
        <v>0</v>
      </c>
      <c r="E187" s="124">
        <v>0</v>
      </c>
      <c r="F187" s="124">
        <v>0</v>
      </c>
      <c r="G187" s="124">
        <f t="shared" si="31"/>
        <v>0</v>
      </c>
      <c r="H187" s="124">
        <f t="shared" si="32"/>
        <v>140628.48000000001</v>
      </c>
      <c r="I187" s="124">
        <f t="shared" si="33"/>
        <v>140628.48000000001</v>
      </c>
    </row>
    <row r="188" spans="1:9">
      <c r="A188" s="125" t="s">
        <v>211</v>
      </c>
      <c r="B188" s="124">
        <v>0</v>
      </c>
      <c r="C188" s="124">
        <v>14664.98</v>
      </c>
      <c r="D188" s="124">
        <v>0</v>
      </c>
      <c r="E188" s="124">
        <v>0</v>
      </c>
      <c r="F188" s="124">
        <v>0</v>
      </c>
      <c r="G188" s="124">
        <f t="shared" si="31"/>
        <v>0</v>
      </c>
      <c r="H188" s="124">
        <f t="shared" si="32"/>
        <v>14664.98</v>
      </c>
      <c r="I188" s="124">
        <f t="shared" si="33"/>
        <v>14664.98</v>
      </c>
    </row>
    <row r="189" spans="1:9">
      <c r="A189" s="125" t="s">
        <v>212</v>
      </c>
      <c r="B189" s="124">
        <v>0</v>
      </c>
      <c r="C189" s="124">
        <v>2200163.11</v>
      </c>
      <c r="D189" s="124">
        <v>0</v>
      </c>
      <c r="E189" s="124">
        <v>0</v>
      </c>
      <c r="F189" s="124">
        <v>0</v>
      </c>
      <c r="G189" s="124">
        <f t="shared" si="31"/>
        <v>0</v>
      </c>
      <c r="H189" s="124">
        <f t="shared" si="32"/>
        <v>2200163.11</v>
      </c>
      <c r="I189" s="124">
        <f t="shared" si="33"/>
        <v>2200163.11</v>
      </c>
    </row>
    <row r="190" spans="1:9">
      <c r="A190" s="125" t="s">
        <v>213</v>
      </c>
      <c r="B190" s="124">
        <v>0</v>
      </c>
      <c r="C190" s="124">
        <v>51724.17</v>
      </c>
      <c r="D190" s="124">
        <v>0</v>
      </c>
      <c r="E190" s="124">
        <v>0</v>
      </c>
      <c r="F190" s="124">
        <v>0</v>
      </c>
      <c r="G190" s="124">
        <f t="shared" si="31"/>
        <v>0</v>
      </c>
      <c r="H190" s="124">
        <f t="shared" si="32"/>
        <v>51724.17</v>
      </c>
      <c r="I190" s="124">
        <f t="shared" si="33"/>
        <v>51724.17</v>
      </c>
    </row>
    <row r="191" spans="1:9">
      <c r="A191" s="125" t="s">
        <v>214</v>
      </c>
      <c r="B191" s="124">
        <v>0</v>
      </c>
      <c r="C191" s="124">
        <v>24546.809999999899</v>
      </c>
      <c r="D191" s="124">
        <v>0</v>
      </c>
      <c r="E191" s="124">
        <v>0</v>
      </c>
      <c r="F191" s="124">
        <v>0</v>
      </c>
      <c r="G191" s="124">
        <f t="shared" si="31"/>
        <v>0</v>
      </c>
      <c r="H191" s="124">
        <f t="shared" si="32"/>
        <v>24546.809999999899</v>
      </c>
      <c r="I191" s="124">
        <f t="shared" si="33"/>
        <v>24546.809999999899</v>
      </c>
    </row>
    <row r="192" spans="1:9">
      <c r="A192" s="125" t="s">
        <v>215</v>
      </c>
      <c r="B192" s="124">
        <v>0</v>
      </c>
      <c r="C192" s="124">
        <v>178942.43</v>
      </c>
      <c r="D192" s="124">
        <v>0</v>
      </c>
      <c r="E192" s="124">
        <v>0</v>
      </c>
      <c r="F192" s="124">
        <v>0</v>
      </c>
      <c r="G192" s="124">
        <f t="shared" si="31"/>
        <v>0</v>
      </c>
      <c r="H192" s="124">
        <f t="shared" si="32"/>
        <v>178942.43</v>
      </c>
      <c r="I192" s="124">
        <f t="shared" si="33"/>
        <v>178942.43</v>
      </c>
    </row>
    <row r="193" spans="1:9">
      <c r="A193" s="125" t="s">
        <v>216</v>
      </c>
      <c r="B193" s="124">
        <v>0</v>
      </c>
      <c r="C193" s="124">
        <v>189968.09</v>
      </c>
      <c r="D193" s="124">
        <v>0</v>
      </c>
      <c r="E193" s="124">
        <v>0</v>
      </c>
      <c r="F193" s="124">
        <v>0</v>
      </c>
      <c r="G193" s="124">
        <f t="shared" si="31"/>
        <v>0</v>
      </c>
      <c r="H193" s="124">
        <f t="shared" si="32"/>
        <v>189968.09</v>
      </c>
      <c r="I193" s="124">
        <f t="shared" si="33"/>
        <v>189968.09</v>
      </c>
    </row>
    <row r="194" spans="1:9">
      <c r="A194" s="125" t="s">
        <v>217</v>
      </c>
      <c r="B194" s="124">
        <v>0</v>
      </c>
      <c r="C194" s="124">
        <v>1258843.79999999</v>
      </c>
      <c r="D194" s="124">
        <v>0</v>
      </c>
      <c r="E194" s="124">
        <v>0</v>
      </c>
      <c r="F194" s="124">
        <v>0</v>
      </c>
      <c r="G194" s="124">
        <f t="shared" si="31"/>
        <v>0</v>
      </c>
      <c r="H194" s="124">
        <f t="shared" si="32"/>
        <v>1258843.79999999</v>
      </c>
      <c r="I194" s="124">
        <f t="shared" si="33"/>
        <v>1258843.79999999</v>
      </c>
    </row>
    <row r="195" spans="1:9">
      <c r="A195" s="125" t="s">
        <v>218</v>
      </c>
      <c r="B195" s="124">
        <v>0</v>
      </c>
      <c r="C195" s="124">
        <v>19345.27</v>
      </c>
      <c r="D195" s="124">
        <v>0</v>
      </c>
      <c r="E195" s="124">
        <v>0</v>
      </c>
      <c r="F195" s="124">
        <v>0</v>
      </c>
      <c r="G195" s="124">
        <f t="shared" si="31"/>
        <v>0</v>
      </c>
      <c r="H195" s="124">
        <f t="shared" si="32"/>
        <v>19345.27</v>
      </c>
      <c r="I195" s="124">
        <f t="shared" si="33"/>
        <v>19345.27</v>
      </c>
    </row>
    <row r="196" spans="1:9">
      <c r="A196" s="125" t="s">
        <v>219</v>
      </c>
      <c r="B196" s="124">
        <v>0</v>
      </c>
      <c r="C196" s="124">
        <v>28516.869999999901</v>
      </c>
      <c r="D196" s="124">
        <v>0</v>
      </c>
      <c r="E196" s="124">
        <v>0</v>
      </c>
      <c r="F196" s="124">
        <v>0</v>
      </c>
      <c r="G196" s="124">
        <f t="shared" si="31"/>
        <v>0</v>
      </c>
      <c r="H196" s="124">
        <f t="shared" si="32"/>
        <v>28516.869999999901</v>
      </c>
      <c r="I196" s="124">
        <f t="shared" si="33"/>
        <v>28516.869999999901</v>
      </c>
    </row>
    <row r="197" spans="1:9">
      <c r="A197" s="125" t="s">
        <v>220</v>
      </c>
      <c r="B197" s="124">
        <v>0</v>
      </c>
      <c r="C197" s="124">
        <v>14177.99</v>
      </c>
      <c r="D197" s="124">
        <v>0</v>
      </c>
      <c r="E197" s="124">
        <v>0</v>
      </c>
      <c r="F197" s="124">
        <v>0</v>
      </c>
      <c r="G197" s="124">
        <f t="shared" si="31"/>
        <v>0</v>
      </c>
      <c r="H197" s="124">
        <f t="shared" si="32"/>
        <v>14177.99</v>
      </c>
      <c r="I197" s="124">
        <f t="shared" si="33"/>
        <v>14177.99</v>
      </c>
    </row>
    <row r="198" spans="1:9">
      <c r="A198" s="125" t="s">
        <v>221</v>
      </c>
      <c r="B198" s="124">
        <v>0</v>
      </c>
      <c r="C198" s="124">
        <v>658817.43000000005</v>
      </c>
      <c r="D198" s="124">
        <v>0</v>
      </c>
      <c r="E198" s="124">
        <v>0</v>
      </c>
      <c r="F198" s="124">
        <v>0</v>
      </c>
      <c r="G198" s="124">
        <f t="shared" si="31"/>
        <v>0</v>
      </c>
      <c r="H198" s="124">
        <f t="shared" si="32"/>
        <v>658817.43000000005</v>
      </c>
      <c r="I198" s="124">
        <f t="shared" si="33"/>
        <v>658817.43000000005</v>
      </c>
    </row>
    <row r="199" spans="1:9">
      <c r="A199" s="125" t="s">
        <v>222</v>
      </c>
      <c r="B199" s="124">
        <v>0</v>
      </c>
      <c r="C199" s="124">
        <v>48162.27</v>
      </c>
      <c r="D199" s="124">
        <v>0</v>
      </c>
      <c r="E199" s="124">
        <v>0</v>
      </c>
      <c r="F199" s="124">
        <v>0</v>
      </c>
      <c r="G199" s="124">
        <f t="shared" si="31"/>
        <v>0</v>
      </c>
      <c r="H199" s="124">
        <f t="shared" si="32"/>
        <v>48162.27</v>
      </c>
      <c r="I199" s="124">
        <f t="shared" si="33"/>
        <v>48162.27</v>
      </c>
    </row>
    <row r="200" spans="1:9">
      <c r="A200" s="125" t="s">
        <v>223</v>
      </c>
      <c r="B200" s="124">
        <v>0</v>
      </c>
      <c r="C200" s="124">
        <v>20969.219999999899</v>
      </c>
      <c r="D200" s="124">
        <v>0</v>
      </c>
      <c r="E200" s="124">
        <v>0</v>
      </c>
      <c r="F200" s="124">
        <v>0</v>
      </c>
      <c r="G200" s="124">
        <f t="shared" si="31"/>
        <v>0</v>
      </c>
      <c r="H200" s="124">
        <f t="shared" si="32"/>
        <v>20969.219999999899</v>
      </c>
      <c r="I200" s="124">
        <f t="shared" si="33"/>
        <v>20969.219999999899</v>
      </c>
    </row>
    <row r="201" spans="1:9">
      <c r="A201" s="125" t="s">
        <v>224</v>
      </c>
      <c r="B201" s="124">
        <v>0</v>
      </c>
      <c r="C201" s="124">
        <v>462444.72999999899</v>
      </c>
      <c r="D201" s="124">
        <v>0</v>
      </c>
      <c r="E201" s="124">
        <v>0</v>
      </c>
      <c r="F201" s="124">
        <v>0</v>
      </c>
      <c r="G201" s="124">
        <f t="shared" si="31"/>
        <v>0</v>
      </c>
      <c r="H201" s="124">
        <f t="shared" si="32"/>
        <v>462444.72999999899</v>
      </c>
      <c r="I201" s="124">
        <f t="shared" si="33"/>
        <v>462444.72999999899</v>
      </c>
    </row>
    <row r="202" spans="1:9">
      <c r="A202" s="125" t="s">
        <v>225</v>
      </c>
      <c r="B202" s="124">
        <v>0</v>
      </c>
      <c r="C202" s="124">
        <v>12488.44</v>
      </c>
      <c r="D202" s="124">
        <v>0</v>
      </c>
      <c r="E202" s="124">
        <v>0</v>
      </c>
      <c r="F202" s="124">
        <v>0</v>
      </c>
      <c r="G202" s="124">
        <f t="shared" si="31"/>
        <v>0</v>
      </c>
      <c r="H202" s="124">
        <f t="shared" si="32"/>
        <v>12488.44</v>
      </c>
      <c r="I202" s="124">
        <f t="shared" si="33"/>
        <v>12488.44</v>
      </c>
    </row>
    <row r="203" spans="1:9">
      <c r="A203" s="125" t="s">
        <v>226</v>
      </c>
      <c r="B203" s="122">
        <v>0</v>
      </c>
      <c r="C203" s="122">
        <v>37922.400000000001</v>
      </c>
      <c r="D203" s="122">
        <v>0</v>
      </c>
      <c r="E203" s="122">
        <v>0</v>
      </c>
      <c r="F203" s="122">
        <v>0</v>
      </c>
      <c r="G203" s="122">
        <f t="shared" si="31"/>
        <v>0</v>
      </c>
      <c r="H203" s="122">
        <f t="shared" si="32"/>
        <v>37922.400000000001</v>
      </c>
      <c r="I203" s="122">
        <f t="shared" si="33"/>
        <v>37922.400000000001</v>
      </c>
    </row>
    <row r="204" spans="1:9">
      <c r="A204" s="125" t="s">
        <v>227</v>
      </c>
      <c r="B204" s="124">
        <f t="shared" ref="B204:I204" si="34">SUM(B168:B203)</f>
        <v>4999393.1199999694</v>
      </c>
      <c r="C204" s="124">
        <f t="shared" si="34"/>
        <v>5362326.489999989</v>
      </c>
      <c r="D204" s="124">
        <f t="shared" si="34"/>
        <v>0</v>
      </c>
      <c r="E204" s="124">
        <f t="shared" si="34"/>
        <v>0</v>
      </c>
      <c r="F204" s="124">
        <f t="shared" si="34"/>
        <v>0</v>
      </c>
      <c r="G204" s="124">
        <f t="shared" si="34"/>
        <v>4999393.1199999694</v>
      </c>
      <c r="H204" s="124">
        <f t="shared" si="34"/>
        <v>5362326.489999989</v>
      </c>
      <c r="I204" s="124">
        <f t="shared" si="34"/>
        <v>10361719.609999957</v>
      </c>
    </row>
    <row r="205" spans="1:9">
      <c r="A205" s="126" t="s">
        <v>228</v>
      </c>
      <c r="B205" s="124"/>
      <c r="C205" s="124"/>
      <c r="D205" s="124"/>
      <c r="E205" s="124"/>
      <c r="F205" s="124"/>
      <c r="G205" s="124"/>
      <c r="H205" s="124"/>
      <c r="I205" s="124"/>
    </row>
    <row r="206" spans="1:9">
      <c r="A206" s="125" t="s">
        <v>229</v>
      </c>
      <c r="B206" s="124">
        <v>0</v>
      </c>
      <c r="C206" s="124">
        <v>0</v>
      </c>
      <c r="D206" s="124">
        <v>15709.58</v>
      </c>
      <c r="E206" s="124">
        <v>9127.2659800000001</v>
      </c>
      <c r="F206" s="124">
        <v>6582.3140199999998</v>
      </c>
      <c r="G206" s="124">
        <f t="shared" ref="G206:H210" si="35">B206+E206</f>
        <v>9127.2659800000001</v>
      </c>
      <c r="H206" s="124">
        <f t="shared" si="35"/>
        <v>6582.3140199999998</v>
      </c>
      <c r="I206" s="124">
        <f>SUM(G206:H206)</f>
        <v>15709.58</v>
      </c>
    </row>
    <row r="207" spans="1:9">
      <c r="A207" s="125" t="s">
        <v>230</v>
      </c>
      <c r="B207" s="124">
        <v>888607.59</v>
      </c>
      <c r="C207" s="124">
        <v>648833.80999999901</v>
      </c>
      <c r="D207" s="124">
        <v>101087.12</v>
      </c>
      <c r="E207" s="124">
        <v>63452.385223999998</v>
      </c>
      <c r="F207" s="124">
        <v>37634.734775999998</v>
      </c>
      <c r="G207" s="124">
        <f t="shared" si="35"/>
        <v>952059.97522399994</v>
      </c>
      <c r="H207" s="124">
        <f t="shared" si="35"/>
        <v>686468.54477599903</v>
      </c>
      <c r="I207" s="124">
        <f>SUM(G207:H207)</f>
        <v>1638528.5199999991</v>
      </c>
    </row>
    <row r="208" spans="1:9">
      <c r="A208" s="125" t="s">
        <v>231</v>
      </c>
      <c r="B208" s="124">
        <v>37638.089999999997</v>
      </c>
      <c r="C208" s="124">
        <v>72723.490000000005</v>
      </c>
      <c r="D208" s="124">
        <v>3235939.65</v>
      </c>
      <c r="E208" s="124">
        <v>1880080.93665</v>
      </c>
      <c r="F208" s="124">
        <v>1355858.7133500001</v>
      </c>
      <c r="G208" s="124">
        <f t="shared" si="35"/>
        <v>1917719.0266500001</v>
      </c>
      <c r="H208" s="124">
        <f t="shared" si="35"/>
        <v>1428582.2033500001</v>
      </c>
      <c r="I208" s="124">
        <f>SUM(G208:H208)</f>
        <v>3346301.2300000004</v>
      </c>
    </row>
    <row r="209" spans="1:9">
      <c r="A209" s="125" t="s">
        <v>232</v>
      </c>
      <c r="B209" s="124">
        <v>987266.91</v>
      </c>
      <c r="C209" s="124">
        <v>-218163.13</v>
      </c>
      <c r="D209" s="124">
        <v>0</v>
      </c>
      <c r="E209" s="124">
        <v>0</v>
      </c>
      <c r="F209" s="124">
        <v>0</v>
      </c>
      <c r="G209" s="124">
        <f t="shared" si="35"/>
        <v>987266.91</v>
      </c>
      <c r="H209" s="124">
        <f t="shared" si="35"/>
        <v>-218163.13</v>
      </c>
      <c r="I209" s="124">
        <f>SUM(G209:H209)</f>
        <v>769103.78</v>
      </c>
    </row>
    <row r="210" spans="1:9">
      <c r="A210" s="125" t="s">
        <v>233</v>
      </c>
      <c r="B210" s="122">
        <v>0</v>
      </c>
      <c r="C210" s="122">
        <v>0</v>
      </c>
      <c r="D210" s="122">
        <v>0</v>
      </c>
      <c r="E210" s="122">
        <v>0</v>
      </c>
      <c r="F210" s="122">
        <v>0</v>
      </c>
      <c r="G210" s="122">
        <f t="shared" si="35"/>
        <v>0</v>
      </c>
      <c r="H210" s="122">
        <f t="shared" si="35"/>
        <v>0</v>
      </c>
      <c r="I210" s="122">
        <f>SUM(G210:H210)</f>
        <v>0</v>
      </c>
    </row>
    <row r="211" spans="1:9">
      <c r="A211" s="125" t="s">
        <v>234</v>
      </c>
      <c r="B211" s="124">
        <f t="shared" ref="B211:I211" si="36">SUM(B206:B210)</f>
        <v>1913512.5899999999</v>
      </c>
      <c r="C211" s="124">
        <f t="shared" si="36"/>
        <v>503394.16999999899</v>
      </c>
      <c r="D211" s="124">
        <f t="shared" si="36"/>
        <v>3352736.35</v>
      </c>
      <c r="E211" s="124">
        <f t="shared" si="36"/>
        <v>1952660.587854</v>
      </c>
      <c r="F211" s="124">
        <f t="shared" si="36"/>
        <v>1400075.7621460001</v>
      </c>
      <c r="G211" s="124">
        <f t="shared" si="36"/>
        <v>3866173.1778540001</v>
      </c>
      <c r="H211" s="124">
        <f t="shared" si="36"/>
        <v>1903469.9321459993</v>
      </c>
      <c r="I211" s="124">
        <f t="shared" si="36"/>
        <v>5769643.1100000003</v>
      </c>
    </row>
    <row r="212" spans="1:9">
      <c r="A212" s="126" t="s">
        <v>235</v>
      </c>
      <c r="B212" s="124"/>
      <c r="C212" s="124"/>
      <c r="D212" s="124"/>
      <c r="E212" s="124"/>
      <c r="F212" s="124"/>
      <c r="G212" s="124"/>
      <c r="H212" s="124"/>
      <c r="I212" s="124"/>
    </row>
    <row r="213" spans="1:9">
      <c r="A213" s="125" t="s">
        <v>236</v>
      </c>
      <c r="B213" s="124">
        <v>1247410.1200000001</v>
      </c>
      <c r="C213" s="124">
        <v>191062.34</v>
      </c>
      <c r="D213" s="124">
        <v>98129.879999999903</v>
      </c>
      <c r="E213" s="124">
        <v>57013.460279999999</v>
      </c>
      <c r="F213" s="124">
        <v>41116.419719999903</v>
      </c>
      <c r="G213" s="124">
        <f t="shared" ref="G213:H219" si="37">B213+E213</f>
        <v>1304423.5802800001</v>
      </c>
      <c r="H213" s="124">
        <f t="shared" si="37"/>
        <v>232178.75971999991</v>
      </c>
      <c r="I213" s="124">
        <f t="shared" ref="I213:I219" si="38">SUM(G213:H213)</f>
        <v>1536602.34</v>
      </c>
    </row>
    <row r="214" spans="1:9">
      <c r="A214" s="125" t="s">
        <v>237</v>
      </c>
      <c r="B214" s="124">
        <v>133743.84</v>
      </c>
      <c r="C214" s="124">
        <v>3434.52</v>
      </c>
      <c r="D214" s="124">
        <v>148628.39000000001</v>
      </c>
      <c r="E214" s="124">
        <v>86353.094589999993</v>
      </c>
      <c r="F214" s="124">
        <v>62275.295409999999</v>
      </c>
      <c r="G214" s="124">
        <f t="shared" si="37"/>
        <v>220096.93458999999</v>
      </c>
      <c r="H214" s="124">
        <f t="shared" si="37"/>
        <v>65709.815409999996</v>
      </c>
      <c r="I214" s="124">
        <f t="shared" si="38"/>
        <v>285806.75</v>
      </c>
    </row>
    <row r="215" spans="1:9">
      <c r="A215" s="125" t="s">
        <v>238</v>
      </c>
      <c r="B215" s="124">
        <v>0</v>
      </c>
      <c r="C215" s="124">
        <v>0</v>
      </c>
      <c r="D215" s="124">
        <v>88.09</v>
      </c>
      <c r="E215" s="124">
        <v>51.180289999999999</v>
      </c>
      <c r="F215" s="124">
        <v>36.909709999999997</v>
      </c>
      <c r="G215" s="124">
        <f t="shared" si="37"/>
        <v>51.180289999999999</v>
      </c>
      <c r="H215" s="124">
        <f t="shared" si="37"/>
        <v>36.909709999999997</v>
      </c>
      <c r="I215" s="124">
        <f t="shared" si="38"/>
        <v>88.09</v>
      </c>
    </row>
    <row r="216" spans="1:9">
      <c r="A216" s="125" t="s">
        <v>239</v>
      </c>
      <c r="B216" s="124">
        <v>0</v>
      </c>
      <c r="C216" s="124">
        <v>0</v>
      </c>
      <c r="D216" s="124">
        <v>0</v>
      </c>
      <c r="E216" s="124">
        <v>0</v>
      </c>
      <c r="F216" s="124">
        <v>0</v>
      </c>
      <c r="G216" s="124">
        <f t="shared" si="37"/>
        <v>0</v>
      </c>
      <c r="H216" s="124">
        <f t="shared" si="37"/>
        <v>0</v>
      </c>
      <c r="I216" s="124">
        <f t="shared" si="38"/>
        <v>0</v>
      </c>
    </row>
    <row r="217" spans="1:9">
      <c r="A217" s="125" t="s">
        <v>240</v>
      </c>
      <c r="B217" s="124">
        <v>57737.08</v>
      </c>
      <c r="C217" s="124">
        <v>0</v>
      </c>
      <c r="D217" s="124">
        <v>0</v>
      </c>
      <c r="E217" s="124">
        <v>0</v>
      </c>
      <c r="F217" s="124">
        <v>0</v>
      </c>
      <c r="G217" s="124">
        <f t="shared" si="37"/>
        <v>57737.08</v>
      </c>
      <c r="H217" s="124">
        <f t="shared" si="37"/>
        <v>0</v>
      </c>
      <c r="I217" s="124">
        <f t="shared" si="38"/>
        <v>57737.08</v>
      </c>
    </row>
    <row r="218" spans="1:9">
      <c r="A218" s="125" t="s">
        <v>241</v>
      </c>
      <c r="B218" s="124">
        <v>0</v>
      </c>
      <c r="C218" s="124">
        <v>0</v>
      </c>
      <c r="D218" s="124">
        <v>0</v>
      </c>
      <c r="E218" s="124">
        <v>0</v>
      </c>
      <c r="F218" s="124">
        <v>0</v>
      </c>
      <c r="G218" s="124">
        <f t="shared" si="37"/>
        <v>0</v>
      </c>
      <c r="H218" s="124">
        <f t="shared" si="37"/>
        <v>0</v>
      </c>
      <c r="I218" s="124">
        <f t="shared" si="38"/>
        <v>0</v>
      </c>
    </row>
    <row r="219" spans="1:9">
      <c r="A219" s="125" t="s">
        <v>242</v>
      </c>
      <c r="B219" s="122">
        <v>0</v>
      </c>
      <c r="C219" s="122">
        <v>0</v>
      </c>
      <c r="D219" s="122">
        <v>0</v>
      </c>
      <c r="E219" s="122">
        <v>0</v>
      </c>
      <c r="F219" s="122">
        <v>0</v>
      </c>
      <c r="G219" s="122">
        <f t="shared" si="37"/>
        <v>0</v>
      </c>
      <c r="H219" s="122">
        <f t="shared" si="37"/>
        <v>0</v>
      </c>
      <c r="I219" s="122">
        <f t="shared" si="38"/>
        <v>0</v>
      </c>
    </row>
    <row r="220" spans="1:9">
      <c r="A220" s="125" t="s">
        <v>243</v>
      </c>
      <c r="B220" s="124">
        <f t="shared" ref="B220:I220" si="39">SUM(B213:B219)</f>
        <v>1438891.0400000003</v>
      </c>
      <c r="C220" s="124">
        <f t="shared" si="39"/>
        <v>194496.86</v>
      </c>
      <c r="D220" s="124">
        <f t="shared" si="39"/>
        <v>246846.3599999999</v>
      </c>
      <c r="E220" s="124">
        <f t="shared" si="39"/>
        <v>143417.73515999998</v>
      </c>
      <c r="F220" s="124">
        <f t="shared" si="39"/>
        <v>103428.62483999992</v>
      </c>
      <c r="G220" s="124">
        <f t="shared" si="39"/>
        <v>1582308.7751600002</v>
      </c>
      <c r="H220" s="124">
        <f t="shared" si="39"/>
        <v>297925.48483999987</v>
      </c>
      <c r="I220" s="124">
        <f t="shared" si="39"/>
        <v>1880234.2600000002</v>
      </c>
    </row>
    <row r="221" spans="1:9">
      <c r="A221" s="126" t="s">
        <v>244</v>
      </c>
      <c r="B221" s="124"/>
      <c r="C221" s="124"/>
      <c r="D221" s="124"/>
      <c r="E221" s="124"/>
      <c r="F221" s="124"/>
      <c r="G221" s="124"/>
      <c r="H221" s="124"/>
      <c r="I221" s="124"/>
    </row>
    <row r="222" spans="1:9">
      <c r="A222" s="133" t="s">
        <v>245</v>
      </c>
      <c r="B222" s="122">
        <v>7960951.7999999998</v>
      </c>
      <c r="C222" s="122">
        <v>452268.29</v>
      </c>
      <c r="D222" s="122">
        <v>0</v>
      </c>
      <c r="E222" s="122">
        <v>0</v>
      </c>
      <c r="F222" s="122">
        <v>0</v>
      </c>
      <c r="G222" s="122">
        <f>B222+E222</f>
        <v>7960951.7999999998</v>
      </c>
      <c r="H222" s="122">
        <f>C222+F222</f>
        <v>452268.29</v>
      </c>
      <c r="I222" s="122">
        <f>SUM(G222:H222)</f>
        <v>8413220.0899999999</v>
      </c>
    </row>
    <row r="223" spans="1:9">
      <c r="A223" s="125" t="s">
        <v>246</v>
      </c>
      <c r="B223" s="124">
        <f t="shared" ref="B223:I223" si="40">SUM(B222)</f>
        <v>7960951.7999999998</v>
      </c>
      <c r="C223" s="124">
        <f t="shared" si="40"/>
        <v>452268.29</v>
      </c>
      <c r="D223" s="124">
        <f t="shared" si="40"/>
        <v>0</v>
      </c>
      <c r="E223" s="124">
        <f t="shared" si="40"/>
        <v>0</v>
      </c>
      <c r="F223" s="124">
        <f t="shared" si="40"/>
        <v>0</v>
      </c>
      <c r="G223" s="124">
        <f t="shared" si="40"/>
        <v>7960951.7999999998</v>
      </c>
      <c r="H223" s="124">
        <f t="shared" si="40"/>
        <v>452268.29</v>
      </c>
      <c r="I223" s="124">
        <f t="shared" si="40"/>
        <v>8413220.0899999999</v>
      </c>
    </row>
    <row r="224" spans="1:9">
      <c r="A224" s="126" t="s">
        <v>247</v>
      </c>
      <c r="B224" s="127"/>
      <c r="C224" s="127"/>
      <c r="D224" s="127"/>
      <c r="E224" s="127"/>
      <c r="F224" s="127"/>
      <c r="G224" s="127"/>
      <c r="H224" s="127"/>
      <c r="I224" s="127"/>
    </row>
    <row r="225" spans="1:10">
      <c r="A225" s="125" t="s">
        <v>248</v>
      </c>
      <c r="B225" s="124">
        <v>201584.44</v>
      </c>
      <c r="C225" s="124">
        <v>101103.72</v>
      </c>
      <c r="D225" s="124">
        <v>5962569.7599999998</v>
      </c>
      <c r="E225" s="124">
        <v>3981207.8287519999</v>
      </c>
      <c r="F225" s="124">
        <v>1981361.9312480001</v>
      </c>
      <c r="G225" s="124">
        <f t="shared" ref="G225:G237" si="41">B225+E225</f>
        <v>4182792.2687519998</v>
      </c>
      <c r="H225" s="124">
        <f t="shared" ref="H225:H237" si="42">C225+F225</f>
        <v>2082465.6512480001</v>
      </c>
      <c r="I225" s="124">
        <f t="shared" ref="I225:I237" si="43">SUM(G225:H225)</f>
        <v>6265257.9199999999</v>
      </c>
      <c r="J225" s="132"/>
    </row>
    <row r="226" spans="1:10">
      <c r="A226" s="125" t="s">
        <v>249</v>
      </c>
      <c r="B226" s="124">
        <v>25710.400000000001</v>
      </c>
      <c r="C226" s="124">
        <v>9010.81</v>
      </c>
      <c r="D226" s="124">
        <v>-188904.87999999899</v>
      </c>
      <c r="E226" s="124">
        <v>-126131.78837599901</v>
      </c>
      <c r="F226" s="124">
        <v>-62773.091623999899</v>
      </c>
      <c r="G226" s="124">
        <f t="shared" si="41"/>
        <v>-100421.388375999</v>
      </c>
      <c r="H226" s="124">
        <f t="shared" si="42"/>
        <v>-53762.281623999901</v>
      </c>
      <c r="I226" s="124">
        <f t="shared" si="43"/>
        <v>-154183.66999999891</v>
      </c>
    </row>
    <row r="227" spans="1:10">
      <c r="A227" s="125" t="s">
        <v>250</v>
      </c>
      <c r="B227" s="124">
        <v>0</v>
      </c>
      <c r="C227" s="124">
        <v>0</v>
      </c>
      <c r="D227" s="124">
        <v>-2904457.31</v>
      </c>
      <c r="E227" s="124">
        <v>-1939306.145887</v>
      </c>
      <c r="F227" s="124">
        <v>-965151.16411299899</v>
      </c>
      <c r="G227" s="124">
        <f t="shared" si="41"/>
        <v>-1939306.145887</v>
      </c>
      <c r="H227" s="124">
        <f t="shared" si="42"/>
        <v>-965151.16411299899</v>
      </c>
      <c r="I227" s="124">
        <f t="shared" si="43"/>
        <v>-2904457.3099999991</v>
      </c>
    </row>
    <row r="228" spans="1:10">
      <c r="A228" s="125" t="s">
        <v>251</v>
      </c>
      <c r="B228" s="124">
        <v>115299.09</v>
      </c>
      <c r="C228" s="124">
        <v>71439.81</v>
      </c>
      <c r="D228" s="124">
        <v>1264436.26</v>
      </c>
      <c r="E228" s="124">
        <v>844264.09080199897</v>
      </c>
      <c r="F228" s="124">
        <v>420172.16919799999</v>
      </c>
      <c r="G228" s="124">
        <f t="shared" si="41"/>
        <v>959563.18080199894</v>
      </c>
      <c r="H228" s="124">
        <f t="shared" si="42"/>
        <v>491611.97919799999</v>
      </c>
      <c r="I228" s="124">
        <f t="shared" si="43"/>
        <v>1451175.159999999</v>
      </c>
    </row>
    <row r="229" spans="1:10">
      <c r="A229" s="125" t="s">
        <v>252</v>
      </c>
      <c r="B229" s="124">
        <v>416402.06</v>
      </c>
      <c r="C229" s="124">
        <v>12454.69</v>
      </c>
      <c r="D229" s="124">
        <v>4087.3799999999901</v>
      </c>
      <c r="E229" s="124">
        <v>2484.3095639999901</v>
      </c>
      <c r="F229" s="124">
        <v>1603.07043599999</v>
      </c>
      <c r="G229" s="124">
        <f t="shared" si="41"/>
        <v>418886.36956399999</v>
      </c>
      <c r="H229" s="124">
        <f t="shared" si="42"/>
        <v>14057.76043599999</v>
      </c>
      <c r="I229" s="124">
        <f t="shared" si="43"/>
        <v>432944.13</v>
      </c>
    </row>
    <row r="230" spans="1:10">
      <c r="A230" s="125" t="s">
        <v>253</v>
      </c>
      <c r="B230" s="124">
        <v>0</v>
      </c>
      <c r="C230" s="124">
        <v>102117.73</v>
      </c>
      <c r="D230" s="124">
        <v>564941.179999999</v>
      </c>
      <c r="E230" s="124">
        <v>328230.82558</v>
      </c>
      <c r="F230" s="124">
        <v>236710.354419999</v>
      </c>
      <c r="G230" s="124">
        <f t="shared" si="41"/>
        <v>328230.82558</v>
      </c>
      <c r="H230" s="124">
        <f t="shared" si="42"/>
        <v>338828.08441999898</v>
      </c>
      <c r="I230" s="124">
        <f t="shared" si="43"/>
        <v>667058.90999999898</v>
      </c>
    </row>
    <row r="231" spans="1:10">
      <c r="A231" s="125" t="s">
        <v>254</v>
      </c>
      <c r="B231" s="124">
        <v>1321040.5999999901</v>
      </c>
      <c r="C231" s="124">
        <v>726316.5</v>
      </c>
      <c r="D231" s="124">
        <v>1533641.16</v>
      </c>
      <c r="E231" s="124">
        <v>1035667.875348</v>
      </c>
      <c r="F231" s="124">
        <v>497973.284652</v>
      </c>
      <c r="G231" s="124">
        <f t="shared" si="41"/>
        <v>2356708.4753479902</v>
      </c>
      <c r="H231" s="124">
        <f t="shared" si="42"/>
        <v>1224289.7846520001</v>
      </c>
      <c r="I231" s="124">
        <f t="shared" si="43"/>
        <v>3580998.2599999905</v>
      </c>
    </row>
    <row r="232" spans="1:10">
      <c r="A232" s="125" t="s">
        <v>255</v>
      </c>
      <c r="B232" s="124">
        <v>559852.01</v>
      </c>
      <c r="C232" s="124">
        <v>-852899.13</v>
      </c>
      <c r="D232" s="124">
        <v>154816.49</v>
      </c>
      <c r="E232" s="124">
        <v>103370.970373</v>
      </c>
      <c r="F232" s="124">
        <v>51445.519627000001</v>
      </c>
      <c r="G232" s="124">
        <f t="shared" si="41"/>
        <v>663222.98037300003</v>
      </c>
      <c r="H232" s="124">
        <f t="shared" si="42"/>
        <v>-801453.61037300003</v>
      </c>
      <c r="I232" s="124">
        <f t="shared" si="43"/>
        <v>-138230.63</v>
      </c>
    </row>
    <row r="233" spans="1:10">
      <c r="A233" s="125" t="s">
        <v>256</v>
      </c>
      <c r="B233" s="124">
        <v>0</v>
      </c>
      <c r="C233" s="124">
        <v>0</v>
      </c>
      <c r="D233" s="124">
        <v>0</v>
      </c>
      <c r="E233" s="124">
        <v>0</v>
      </c>
      <c r="F233" s="124">
        <v>0</v>
      </c>
      <c r="G233" s="124">
        <f t="shared" si="41"/>
        <v>0</v>
      </c>
      <c r="H233" s="124">
        <f t="shared" si="42"/>
        <v>0</v>
      </c>
      <c r="I233" s="124">
        <f t="shared" si="43"/>
        <v>0</v>
      </c>
    </row>
    <row r="234" spans="1:10">
      <c r="A234" s="125" t="s">
        <v>257</v>
      </c>
      <c r="B234" s="124">
        <v>51763.26</v>
      </c>
      <c r="C234" s="124">
        <v>42320.5</v>
      </c>
      <c r="D234" s="124">
        <v>49349.98</v>
      </c>
      <c r="E234" s="124">
        <v>32950.981646</v>
      </c>
      <c r="F234" s="124">
        <v>16398.998353999999</v>
      </c>
      <c r="G234" s="124">
        <f t="shared" si="41"/>
        <v>84714.241646000009</v>
      </c>
      <c r="H234" s="124">
        <f t="shared" si="42"/>
        <v>58719.498353999996</v>
      </c>
      <c r="I234" s="124">
        <f t="shared" si="43"/>
        <v>143433.74</v>
      </c>
    </row>
    <row r="235" spans="1:10">
      <c r="A235" s="125" t="s">
        <v>258</v>
      </c>
      <c r="B235" s="124">
        <v>18490</v>
      </c>
      <c r="C235" s="124">
        <v>0</v>
      </c>
      <c r="D235" s="124">
        <v>1713766.8699999901</v>
      </c>
      <c r="E235" s="124">
        <v>1144282.13909899</v>
      </c>
      <c r="F235" s="124">
        <v>569484.73090099997</v>
      </c>
      <c r="G235" s="124">
        <f t="shared" si="41"/>
        <v>1162772.13909899</v>
      </c>
      <c r="H235" s="124">
        <f t="shared" si="42"/>
        <v>569484.73090099997</v>
      </c>
      <c r="I235" s="124">
        <f t="shared" si="43"/>
        <v>1732256.8699999899</v>
      </c>
    </row>
    <row r="236" spans="1:10">
      <c r="A236" s="125" t="s">
        <v>259</v>
      </c>
      <c r="B236" s="124">
        <v>0</v>
      </c>
      <c r="C236" s="124">
        <v>66755.88</v>
      </c>
      <c r="D236" s="124">
        <v>0</v>
      </c>
      <c r="E236" s="124">
        <v>0</v>
      </c>
      <c r="F236" s="124">
        <v>0</v>
      </c>
      <c r="G236" s="124">
        <f t="shared" si="41"/>
        <v>0</v>
      </c>
      <c r="H236" s="124">
        <f t="shared" si="42"/>
        <v>66755.88</v>
      </c>
      <c r="I236" s="124">
        <f t="shared" si="43"/>
        <v>66755.88</v>
      </c>
    </row>
    <row r="237" spans="1:10">
      <c r="A237" s="125" t="s">
        <v>260</v>
      </c>
      <c r="B237" s="122">
        <v>51396.93</v>
      </c>
      <c r="C237" s="122">
        <v>0</v>
      </c>
      <c r="D237" s="122">
        <v>2207018.0199999898</v>
      </c>
      <c r="E237" s="122">
        <v>1473625.9319539899</v>
      </c>
      <c r="F237" s="122">
        <v>733392.08804599894</v>
      </c>
      <c r="G237" s="122">
        <f t="shared" si="41"/>
        <v>1525022.8619539898</v>
      </c>
      <c r="H237" s="122">
        <f t="shared" si="42"/>
        <v>733392.08804599894</v>
      </c>
      <c r="I237" s="122">
        <f t="shared" si="43"/>
        <v>2258414.949999989</v>
      </c>
    </row>
    <row r="238" spans="1:10">
      <c r="A238" s="125" t="s">
        <v>261</v>
      </c>
      <c r="B238" s="131">
        <f t="shared" ref="B238:I238" si="44">SUM(B225:B237)</f>
        <v>2761538.7899999903</v>
      </c>
      <c r="C238" s="131">
        <f t="shared" si="44"/>
        <v>278620.51</v>
      </c>
      <c r="D238" s="131">
        <f t="shared" si="44"/>
        <v>10361264.90999998</v>
      </c>
      <c r="E238" s="131">
        <f t="shared" si="44"/>
        <v>6880647.0188549794</v>
      </c>
      <c r="F238" s="131">
        <f t="shared" si="44"/>
        <v>3480617.8911449993</v>
      </c>
      <c r="G238" s="131">
        <f t="shared" si="44"/>
        <v>9642185.8088549692</v>
      </c>
      <c r="H238" s="131">
        <f t="shared" si="44"/>
        <v>3759238.4011449991</v>
      </c>
      <c r="I238" s="131">
        <f t="shared" si="44"/>
        <v>13401424.209999971</v>
      </c>
    </row>
    <row r="239" spans="1:10" ht="15" thickBot="1">
      <c r="A239" s="125" t="s">
        <v>262</v>
      </c>
      <c r="B239" s="130">
        <f t="shared" ref="B239:I239" si="45">B136+B166+B204+B211+B220+B223+B238</f>
        <v>30601616.379999954</v>
      </c>
      <c r="C239" s="130">
        <f t="shared" si="45"/>
        <v>7062231.8499999875</v>
      </c>
      <c r="D239" s="130">
        <f t="shared" si="45"/>
        <v>13960847.619999979</v>
      </c>
      <c r="E239" s="130">
        <f t="shared" si="45"/>
        <v>8976725.3418689799</v>
      </c>
      <c r="F239" s="130">
        <f t="shared" si="45"/>
        <v>4984122.2781309988</v>
      </c>
      <c r="G239" s="130">
        <f t="shared" si="45"/>
        <v>39578341.721868932</v>
      </c>
      <c r="H239" s="130">
        <f t="shared" si="45"/>
        <v>12046354.128130987</v>
      </c>
      <c r="I239" s="130">
        <f t="shared" si="45"/>
        <v>51624695.84999992</v>
      </c>
    </row>
    <row r="240" spans="1:10" ht="15" thickTop="1">
      <c r="A240" s="123"/>
      <c r="B240" s="129"/>
      <c r="C240" s="129"/>
      <c r="D240" s="129"/>
      <c r="E240" s="129"/>
      <c r="F240" s="129"/>
      <c r="G240" s="129"/>
      <c r="H240" s="129"/>
      <c r="I240" s="129"/>
    </row>
    <row r="241" spans="1:9">
      <c r="A241" s="125" t="s">
        <v>263</v>
      </c>
      <c r="B241" s="127"/>
      <c r="C241" s="127"/>
      <c r="D241" s="127"/>
      <c r="E241" s="127"/>
      <c r="F241" s="127"/>
      <c r="G241" s="127"/>
      <c r="H241" s="127"/>
      <c r="I241" s="127"/>
    </row>
    <row r="242" spans="1:9">
      <c r="A242" s="126" t="s">
        <v>264</v>
      </c>
      <c r="B242" s="127"/>
      <c r="C242" s="127"/>
      <c r="D242" s="127"/>
      <c r="E242" s="127"/>
      <c r="F242" s="127"/>
      <c r="G242" s="127"/>
      <c r="H242" s="127"/>
      <c r="I242" s="127"/>
    </row>
    <row r="243" spans="1:9">
      <c r="A243" s="125" t="s">
        <v>265</v>
      </c>
      <c r="B243" s="124">
        <v>21441738.620000001</v>
      </c>
      <c r="C243" s="124">
        <v>10223200.880000001</v>
      </c>
      <c r="D243" s="124">
        <v>2077212.97</v>
      </c>
      <c r="E243" s="124">
        <v>1386955.1000689999</v>
      </c>
      <c r="F243" s="124">
        <v>690257.869930999</v>
      </c>
      <c r="G243" s="124">
        <f>B243+E243</f>
        <v>22828693.720069002</v>
      </c>
      <c r="H243" s="124">
        <f>C243+F243</f>
        <v>10913458.749931</v>
      </c>
      <c r="I243" s="124">
        <f>SUM(G243:H243)</f>
        <v>33742152.469999999</v>
      </c>
    </row>
    <row r="244" spans="1:9">
      <c r="A244" s="125" t="s">
        <v>266</v>
      </c>
      <c r="B244" s="122">
        <v>600548.68000000005</v>
      </c>
      <c r="C244" s="122">
        <v>10805.04</v>
      </c>
      <c r="D244" s="122">
        <v>0</v>
      </c>
      <c r="E244" s="122">
        <v>0</v>
      </c>
      <c r="F244" s="122">
        <v>0</v>
      </c>
      <c r="G244" s="122">
        <f>B244+E244</f>
        <v>600548.68000000005</v>
      </c>
      <c r="H244" s="122">
        <f>C244+F244</f>
        <v>10805.04</v>
      </c>
      <c r="I244" s="122">
        <f>SUM(G244:H244)</f>
        <v>611353.72000000009</v>
      </c>
    </row>
    <row r="245" spans="1:9">
      <c r="A245" s="125" t="s">
        <v>267</v>
      </c>
      <c r="B245" s="124">
        <f t="shared" ref="B245:I245" si="46">SUM(B243:B244)</f>
        <v>22042287.300000001</v>
      </c>
      <c r="C245" s="124">
        <f t="shared" si="46"/>
        <v>10234005.92</v>
      </c>
      <c r="D245" s="124">
        <f t="shared" si="46"/>
        <v>2077212.97</v>
      </c>
      <c r="E245" s="124">
        <f t="shared" si="46"/>
        <v>1386955.1000689999</v>
      </c>
      <c r="F245" s="124">
        <f t="shared" si="46"/>
        <v>690257.869930999</v>
      </c>
      <c r="G245" s="124">
        <f t="shared" si="46"/>
        <v>23429242.400069002</v>
      </c>
      <c r="H245" s="124">
        <f t="shared" si="46"/>
        <v>10924263.789930999</v>
      </c>
      <c r="I245" s="124">
        <f t="shared" si="46"/>
        <v>34353506.189999998</v>
      </c>
    </row>
    <row r="246" spans="1:9">
      <c r="A246" s="126" t="s">
        <v>268</v>
      </c>
      <c r="B246" s="124"/>
      <c r="C246" s="124"/>
      <c r="D246" s="124"/>
      <c r="E246" s="124"/>
      <c r="F246" s="124"/>
      <c r="G246" s="124"/>
      <c r="H246" s="124"/>
      <c r="I246" s="124"/>
    </row>
    <row r="247" spans="1:9">
      <c r="A247" s="125" t="s">
        <v>269</v>
      </c>
      <c r="B247" s="124">
        <v>1252763.74</v>
      </c>
      <c r="C247" s="124">
        <v>318677.62</v>
      </c>
      <c r="D247" s="124">
        <v>3524766.87</v>
      </c>
      <c r="E247" s="124">
        <v>2353486.83909899</v>
      </c>
      <c r="F247" s="124">
        <v>1171280.0309009999</v>
      </c>
      <c r="G247" s="124">
        <f t="shared" ref="G247:H249" si="47">B247+E247</f>
        <v>3606250.5790989902</v>
      </c>
      <c r="H247" s="124">
        <f t="shared" si="47"/>
        <v>1489957.650901</v>
      </c>
      <c r="I247" s="124">
        <f>SUM(G247:H247)</f>
        <v>5096208.2299999902</v>
      </c>
    </row>
    <row r="248" spans="1:9">
      <c r="A248" s="125" t="s">
        <v>270</v>
      </c>
      <c r="B248" s="124">
        <v>971432.45</v>
      </c>
      <c r="C248" s="124">
        <v>0</v>
      </c>
      <c r="D248" s="124">
        <v>0</v>
      </c>
      <c r="E248" s="124">
        <v>0</v>
      </c>
      <c r="F248" s="124">
        <v>0</v>
      </c>
      <c r="G248" s="124">
        <f t="shared" si="47"/>
        <v>971432.45</v>
      </c>
      <c r="H248" s="124">
        <f t="shared" si="47"/>
        <v>0</v>
      </c>
      <c r="I248" s="124">
        <f>SUM(G248:H248)</f>
        <v>971432.45</v>
      </c>
    </row>
    <row r="249" spans="1:9">
      <c r="A249" s="125" t="s">
        <v>271</v>
      </c>
      <c r="B249" s="122">
        <v>456977.99</v>
      </c>
      <c r="C249" s="122">
        <v>1927.48</v>
      </c>
      <c r="D249" s="122">
        <v>0</v>
      </c>
      <c r="E249" s="122">
        <v>0</v>
      </c>
      <c r="F249" s="122">
        <v>0</v>
      </c>
      <c r="G249" s="122">
        <f t="shared" si="47"/>
        <v>456977.99</v>
      </c>
      <c r="H249" s="122">
        <f t="shared" si="47"/>
        <v>1927.48</v>
      </c>
      <c r="I249" s="122">
        <f>SUM(G249:H249)</f>
        <v>458905.47</v>
      </c>
    </row>
    <row r="250" spans="1:9">
      <c r="A250" s="125" t="s">
        <v>272</v>
      </c>
      <c r="B250" s="124">
        <f t="shared" ref="B250:I250" si="48">SUM(B247:B249)</f>
        <v>2681174.1799999997</v>
      </c>
      <c r="C250" s="124">
        <f t="shared" si="48"/>
        <v>320605.09999999998</v>
      </c>
      <c r="D250" s="124">
        <f t="shared" si="48"/>
        <v>3524766.87</v>
      </c>
      <c r="E250" s="124">
        <f t="shared" si="48"/>
        <v>2353486.83909899</v>
      </c>
      <c r="F250" s="124">
        <f t="shared" si="48"/>
        <v>1171280.0309009999</v>
      </c>
      <c r="G250" s="124">
        <f t="shared" si="48"/>
        <v>5034661.0190989906</v>
      </c>
      <c r="H250" s="124">
        <f t="shared" si="48"/>
        <v>1491885.130901</v>
      </c>
      <c r="I250" s="124">
        <f t="shared" si="48"/>
        <v>6526546.1499999901</v>
      </c>
    </row>
    <row r="251" spans="1:9">
      <c r="A251" s="126" t="s">
        <v>273</v>
      </c>
      <c r="B251" s="124"/>
      <c r="C251" s="124"/>
      <c r="D251" s="124"/>
      <c r="E251" s="124"/>
      <c r="F251" s="124"/>
      <c r="G251" s="124"/>
      <c r="H251" s="124"/>
      <c r="I251" s="124"/>
    </row>
    <row r="252" spans="1:9">
      <c r="A252" s="125" t="s">
        <v>274</v>
      </c>
      <c r="B252" s="122">
        <v>1696966.5</v>
      </c>
      <c r="C252" s="122">
        <v>0</v>
      </c>
      <c r="D252" s="122">
        <v>0</v>
      </c>
      <c r="E252" s="122">
        <v>0</v>
      </c>
      <c r="F252" s="122">
        <v>0</v>
      </c>
      <c r="G252" s="122">
        <f>B252+E252</f>
        <v>1696966.5</v>
      </c>
      <c r="H252" s="122">
        <f>C252+F252</f>
        <v>0</v>
      </c>
      <c r="I252" s="122">
        <f>SUM(G252:H252)</f>
        <v>1696966.5</v>
      </c>
    </row>
    <row r="253" spans="1:9">
      <c r="A253" s="125" t="s">
        <v>275</v>
      </c>
      <c r="B253" s="124">
        <f t="shared" ref="B253:I253" si="49">SUM(B252)</f>
        <v>1696966.5</v>
      </c>
      <c r="C253" s="124">
        <f t="shared" si="49"/>
        <v>0</v>
      </c>
      <c r="D253" s="124">
        <f t="shared" si="49"/>
        <v>0</v>
      </c>
      <c r="E253" s="124">
        <f t="shared" si="49"/>
        <v>0</v>
      </c>
      <c r="F253" s="124">
        <f t="shared" si="49"/>
        <v>0</v>
      </c>
      <c r="G253" s="124">
        <f t="shared" si="49"/>
        <v>1696966.5</v>
      </c>
      <c r="H253" s="124">
        <f t="shared" si="49"/>
        <v>0</v>
      </c>
      <c r="I253" s="124">
        <f t="shared" si="49"/>
        <v>1696966.5</v>
      </c>
    </row>
    <row r="254" spans="1:9">
      <c r="A254" s="126" t="s">
        <v>276</v>
      </c>
      <c r="B254" s="124"/>
      <c r="C254" s="124"/>
      <c r="D254" s="124"/>
      <c r="E254" s="124"/>
      <c r="F254" s="124"/>
      <c r="G254" s="124"/>
      <c r="H254" s="124"/>
      <c r="I254" s="124"/>
    </row>
    <row r="255" spans="1:9">
      <c r="A255" s="125" t="s">
        <v>277</v>
      </c>
      <c r="B255" s="124">
        <v>950865</v>
      </c>
      <c r="C255" s="124">
        <v>0</v>
      </c>
      <c r="D255" s="124">
        <v>0</v>
      </c>
      <c r="E255" s="124">
        <v>0</v>
      </c>
      <c r="F255" s="124">
        <v>0</v>
      </c>
      <c r="G255" s="124">
        <f t="shared" ref="G255:H260" si="50">B255+E255</f>
        <v>950865</v>
      </c>
      <c r="H255" s="124">
        <f t="shared" si="50"/>
        <v>0</v>
      </c>
      <c r="I255" s="124">
        <f t="shared" ref="I255:I260" si="51">SUM(G255:H255)</f>
        <v>950865</v>
      </c>
    </row>
    <row r="256" spans="1:9">
      <c r="A256" s="125" t="s">
        <v>278</v>
      </c>
      <c r="B256" s="124">
        <v>-3092533.56</v>
      </c>
      <c r="C256" s="124">
        <v>0</v>
      </c>
      <c r="D256" s="124">
        <v>0</v>
      </c>
      <c r="E256" s="124">
        <v>0</v>
      </c>
      <c r="F256" s="124">
        <v>0</v>
      </c>
      <c r="G256" s="124">
        <f t="shared" si="50"/>
        <v>-3092533.56</v>
      </c>
      <c r="H256" s="124">
        <f t="shared" si="50"/>
        <v>0</v>
      </c>
      <c r="I256" s="124">
        <f t="shared" si="51"/>
        <v>-3092533.56</v>
      </c>
    </row>
    <row r="257" spans="1:9">
      <c r="A257" s="125" t="s">
        <v>279</v>
      </c>
      <c r="B257" s="124">
        <v>-52750.64</v>
      </c>
      <c r="C257" s="124">
        <v>-5154.09</v>
      </c>
      <c r="D257" s="124">
        <v>0</v>
      </c>
      <c r="E257" s="124">
        <v>0</v>
      </c>
      <c r="F257" s="124">
        <v>0</v>
      </c>
      <c r="G257" s="124">
        <f t="shared" si="50"/>
        <v>-52750.64</v>
      </c>
      <c r="H257" s="124">
        <f t="shared" si="50"/>
        <v>-5154.09</v>
      </c>
      <c r="I257" s="124">
        <f t="shared" si="51"/>
        <v>-57904.729999999996</v>
      </c>
    </row>
    <row r="258" spans="1:9">
      <c r="A258" s="125" t="s">
        <v>280</v>
      </c>
      <c r="B258" s="124">
        <v>11054.05</v>
      </c>
      <c r="C258" s="124">
        <v>1373.24</v>
      </c>
      <c r="D258" s="124">
        <v>0</v>
      </c>
      <c r="E258" s="124">
        <v>0</v>
      </c>
      <c r="F258" s="124">
        <v>0</v>
      </c>
      <c r="G258" s="124">
        <f t="shared" si="50"/>
        <v>11054.05</v>
      </c>
      <c r="H258" s="124">
        <f t="shared" si="50"/>
        <v>1373.24</v>
      </c>
      <c r="I258" s="124">
        <f t="shared" si="51"/>
        <v>12427.289999999999</v>
      </c>
    </row>
    <row r="259" spans="1:9">
      <c r="A259" s="125" t="s">
        <v>281</v>
      </c>
      <c r="B259" s="124">
        <v>-710.61</v>
      </c>
      <c r="C259" s="124">
        <v>0</v>
      </c>
      <c r="D259" s="124">
        <v>0</v>
      </c>
      <c r="E259" s="124">
        <v>0</v>
      </c>
      <c r="F259" s="124">
        <v>0</v>
      </c>
      <c r="G259" s="124">
        <f t="shared" si="50"/>
        <v>-710.61</v>
      </c>
      <c r="H259" s="124">
        <f t="shared" si="50"/>
        <v>0</v>
      </c>
      <c r="I259" s="124">
        <f t="shared" si="51"/>
        <v>-710.61</v>
      </c>
    </row>
    <row r="260" spans="1:9">
      <c r="A260" s="125" t="s">
        <v>282</v>
      </c>
      <c r="B260" s="122">
        <v>0</v>
      </c>
      <c r="C260" s="122">
        <v>0</v>
      </c>
      <c r="D260" s="122">
        <v>0</v>
      </c>
      <c r="E260" s="122">
        <v>0</v>
      </c>
      <c r="F260" s="122">
        <v>0</v>
      </c>
      <c r="G260" s="122">
        <f t="shared" si="50"/>
        <v>0</v>
      </c>
      <c r="H260" s="122">
        <f t="shared" si="50"/>
        <v>0</v>
      </c>
      <c r="I260" s="122">
        <f t="shared" si="51"/>
        <v>0</v>
      </c>
    </row>
    <row r="261" spans="1:9">
      <c r="A261" s="125" t="s">
        <v>283</v>
      </c>
      <c r="B261" s="124">
        <f t="shared" ref="B261:I261" si="52">SUM(B255:B260)</f>
        <v>-2184075.7600000002</v>
      </c>
      <c r="C261" s="124">
        <f t="shared" si="52"/>
        <v>-3780.8500000000004</v>
      </c>
      <c r="D261" s="124">
        <f t="shared" si="52"/>
        <v>0</v>
      </c>
      <c r="E261" s="124">
        <f t="shared" si="52"/>
        <v>0</v>
      </c>
      <c r="F261" s="124">
        <f t="shared" si="52"/>
        <v>0</v>
      </c>
      <c r="G261" s="124">
        <f t="shared" si="52"/>
        <v>-2184075.7600000002</v>
      </c>
      <c r="H261" s="124">
        <f t="shared" si="52"/>
        <v>-3780.8500000000004</v>
      </c>
      <c r="I261" s="124">
        <f t="shared" si="52"/>
        <v>-2187856.61</v>
      </c>
    </row>
    <row r="262" spans="1:9">
      <c r="A262" s="126" t="s">
        <v>284</v>
      </c>
      <c r="B262" s="124"/>
      <c r="C262" s="124"/>
      <c r="D262" s="124"/>
      <c r="E262" s="124"/>
      <c r="F262" s="124"/>
      <c r="G262" s="124"/>
      <c r="H262" s="124"/>
      <c r="I262" s="124"/>
    </row>
    <row r="263" spans="1:9">
      <c r="A263" s="125" t="s">
        <v>285</v>
      </c>
      <c r="B263" s="124">
        <v>-608084.81000000006</v>
      </c>
      <c r="C263" s="124">
        <v>0</v>
      </c>
      <c r="D263" s="124">
        <v>0</v>
      </c>
      <c r="E263" s="124">
        <v>0</v>
      </c>
      <c r="F263" s="124">
        <v>0</v>
      </c>
      <c r="G263" s="124">
        <f>B263+E263</f>
        <v>-608084.81000000006</v>
      </c>
      <c r="H263" s="124">
        <f>C263+F263</f>
        <v>0</v>
      </c>
      <c r="I263" s="124">
        <f>SUM(G263:H263)</f>
        <v>-608084.81000000006</v>
      </c>
    </row>
    <row r="264" spans="1:9">
      <c r="A264" s="125" t="s">
        <v>286</v>
      </c>
      <c r="B264" s="122">
        <v>6942802.9799999902</v>
      </c>
      <c r="C264" s="122">
        <v>0</v>
      </c>
      <c r="D264" s="122">
        <v>0</v>
      </c>
      <c r="E264" s="122">
        <v>0</v>
      </c>
      <c r="F264" s="122">
        <v>0</v>
      </c>
      <c r="G264" s="122">
        <f>B264+E264</f>
        <v>6942802.9799999902</v>
      </c>
      <c r="H264" s="122">
        <f>C264+F264</f>
        <v>0</v>
      </c>
      <c r="I264" s="122">
        <f>SUM(G264:H264)</f>
        <v>6942802.9799999902</v>
      </c>
    </row>
    <row r="265" spans="1:9">
      <c r="A265" s="125" t="s">
        <v>287</v>
      </c>
      <c r="B265" s="124">
        <f t="shared" ref="B265:I265" si="53">SUM(B263:B264)</f>
        <v>6334718.1699999906</v>
      </c>
      <c r="C265" s="124">
        <f t="shared" si="53"/>
        <v>0</v>
      </c>
      <c r="D265" s="124">
        <f t="shared" si="53"/>
        <v>0</v>
      </c>
      <c r="E265" s="124">
        <f t="shared" si="53"/>
        <v>0</v>
      </c>
      <c r="F265" s="124">
        <f t="shared" si="53"/>
        <v>0</v>
      </c>
      <c r="G265" s="124">
        <f t="shared" si="53"/>
        <v>6334718.1699999906</v>
      </c>
      <c r="H265" s="124">
        <f t="shared" si="53"/>
        <v>0</v>
      </c>
      <c r="I265" s="124">
        <f t="shared" si="53"/>
        <v>6334718.1699999906</v>
      </c>
    </row>
    <row r="266" spans="1:9" ht="15" thickBot="1">
      <c r="A266" s="125" t="s">
        <v>288</v>
      </c>
      <c r="B266" s="130">
        <f t="shared" ref="B266:I266" si="54">B245+B250+B253+B261+B265</f>
        <v>30571070.389999989</v>
      </c>
      <c r="C266" s="130">
        <f t="shared" si="54"/>
        <v>10550830.17</v>
      </c>
      <c r="D266" s="130">
        <f t="shared" si="54"/>
        <v>5601979.8399999999</v>
      </c>
      <c r="E266" s="130">
        <f t="shared" si="54"/>
        <v>3740441.9391679899</v>
      </c>
      <c r="F266" s="130">
        <f t="shared" si="54"/>
        <v>1861537.9008319988</v>
      </c>
      <c r="G266" s="130">
        <f t="shared" si="54"/>
        <v>34311512.329167977</v>
      </c>
      <c r="H266" s="130">
        <f t="shared" si="54"/>
        <v>12412368.070831999</v>
      </c>
      <c r="I266" s="130">
        <f t="shared" si="54"/>
        <v>46723880.399999976</v>
      </c>
    </row>
    <row r="267" spans="1:9" ht="15" thickTop="1">
      <c r="A267" s="125" t="s">
        <v>289</v>
      </c>
      <c r="B267" s="129"/>
      <c r="C267" s="129"/>
      <c r="D267" s="129"/>
      <c r="E267" s="129"/>
      <c r="F267" s="129"/>
      <c r="G267" s="129"/>
      <c r="H267" s="129"/>
      <c r="I267" s="129"/>
    </row>
    <row r="268" spans="1:9">
      <c r="A268" s="126" t="s">
        <v>290</v>
      </c>
      <c r="B268" s="127"/>
      <c r="C268" s="127"/>
      <c r="D268" s="127"/>
      <c r="E268" s="127"/>
      <c r="F268" s="127"/>
      <c r="G268" s="127"/>
      <c r="H268" s="127"/>
      <c r="I268" s="127"/>
    </row>
    <row r="269" spans="1:9">
      <c r="A269" s="125" t="s">
        <v>291</v>
      </c>
      <c r="B269" s="122">
        <v>17217243.280000001</v>
      </c>
      <c r="C269" s="122">
        <v>4182218.1</v>
      </c>
      <c r="D269" s="122">
        <v>524140.06999999005</v>
      </c>
      <c r="E269" s="122">
        <v>349968.32473899901</v>
      </c>
      <c r="F269" s="122">
        <v>174171.74526099901</v>
      </c>
      <c r="G269" s="122">
        <f>B269+E269</f>
        <v>17567211.604738999</v>
      </c>
      <c r="H269" s="122">
        <f>C269+F269</f>
        <v>4356389.8452609992</v>
      </c>
      <c r="I269" s="122">
        <f>SUM(G269:H269)</f>
        <v>21923601.449999999</v>
      </c>
    </row>
    <row r="270" spans="1:9">
      <c r="A270" s="125" t="s">
        <v>292</v>
      </c>
      <c r="B270" s="124">
        <f t="shared" ref="B270:I270" si="55">SUM(B269)</f>
        <v>17217243.280000001</v>
      </c>
      <c r="C270" s="124">
        <f t="shared" si="55"/>
        <v>4182218.1</v>
      </c>
      <c r="D270" s="124">
        <f t="shared" si="55"/>
        <v>524140.06999999005</v>
      </c>
      <c r="E270" s="124">
        <f t="shared" si="55"/>
        <v>349968.32473899901</v>
      </c>
      <c r="F270" s="124">
        <f t="shared" si="55"/>
        <v>174171.74526099901</v>
      </c>
      <c r="G270" s="124">
        <f t="shared" si="55"/>
        <v>17567211.604738999</v>
      </c>
      <c r="H270" s="124">
        <f t="shared" si="55"/>
        <v>4356389.8452609992</v>
      </c>
      <c r="I270" s="124">
        <f t="shared" si="55"/>
        <v>21923601.449999999</v>
      </c>
    </row>
    <row r="271" spans="1:9">
      <c r="A271" s="126" t="s">
        <v>293</v>
      </c>
      <c r="B271" s="127"/>
      <c r="C271" s="127"/>
      <c r="D271" s="127"/>
      <c r="E271" s="127"/>
      <c r="F271" s="127"/>
      <c r="G271" s="127"/>
      <c r="H271" s="127"/>
      <c r="I271" s="127"/>
    </row>
    <row r="272" spans="1:9">
      <c r="A272" s="125" t="s">
        <v>294</v>
      </c>
      <c r="B272" s="124">
        <v>0</v>
      </c>
      <c r="C272" s="124">
        <v>0</v>
      </c>
      <c r="D272" s="124">
        <v>0</v>
      </c>
      <c r="E272" s="124">
        <v>0</v>
      </c>
      <c r="F272" s="124">
        <v>0</v>
      </c>
      <c r="G272" s="124">
        <f t="shared" ref="G272:H274" si="56">B272+E272</f>
        <v>0</v>
      </c>
      <c r="H272" s="124">
        <f t="shared" si="56"/>
        <v>0</v>
      </c>
      <c r="I272" s="124">
        <f>SUM(G272:H272)</f>
        <v>0</v>
      </c>
    </row>
    <row r="273" spans="1:10">
      <c r="A273" s="125" t="s">
        <v>295</v>
      </c>
      <c r="B273" s="124">
        <v>0</v>
      </c>
      <c r="C273" s="124">
        <v>0</v>
      </c>
      <c r="D273" s="124">
        <v>0</v>
      </c>
      <c r="E273" s="124">
        <v>0</v>
      </c>
      <c r="F273" s="124">
        <v>0</v>
      </c>
      <c r="G273" s="124">
        <f t="shared" si="56"/>
        <v>0</v>
      </c>
      <c r="H273" s="124">
        <f t="shared" si="56"/>
        <v>0</v>
      </c>
      <c r="I273" s="124">
        <f>SUM(G273:H273)</f>
        <v>0</v>
      </c>
    </row>
    <row r="274" spans="1:10">
      <c r="A274" s="125" t="s">
        <v>296</v>
      </c>
      <c r="B274" s="122">
        <v>8252508.1399999997</v>
      </c>
      <c r="C274" s="122">
        <v>-2359734.77</v>
      </c>
      <c r="D274" s="122">
        <v>0</v>
      </c>
      <c r="E274" s="122">
        <v>0</v>
      </c>
      <c r="F274" s="122">
        <v>0</v>
      </c>
      <c r="G274" s="122">
        <f t="shared" si="56"/>
        <v>8252508.1399999997</v>
      </c>
      <c r="H274" s="122">
        <f t="shared" si="56"/>
        <v>-2359734.77</v>
      </c>
      <c r="I274" s="122">
        <f>SUM(G274:H274)</f>
        <v>5892773.3699999992</v>
      </c>
    </row>
    <row r="275" spans="1:10">
      <c r="A275" s="125" t="s">
        <v>297</v>
      </c>
      <c r="B275" s="124">
        <f t="shared" ref="B275:I275" si="57">SUM(B272:B274)</f>
        <v>8252508.1399999997</v>
      </c>
      <c r="C275" s="124">
        <f t="shared" si="57"/>
        <v>-2359734.77</v>
      </c>
      <c r="D275" s="124">
        <f t="shared" si="57"/>
        <v>0</v>
      </c>
      <c r="E275" s="124">
        <f t="shared" si="57"/>
        <v>0</v>
      </c>
      <c r="F275" s="124">
        <f t="shared" si="57"/>
        <v>0</v>
      </c>
      <c r="G275" s="124">
        <f t="shared" si="57"/>
        <v>8252508.1399999997</v>
      </c>
      <c r="H275" s="124">
        <f t="shared" si="57"/>
        <v>-2359734.77</v>
      </c>
      <c r="I275" s="124">
        <f t="shared" si="57"/>
        <v>5892773.3699999992</v>
      </c>
    </row>
    <row r="276" spans="1:10">
      <c r="A276" s="126" t="s">
        <v>298</v>
      </c>
      <c r="B276" s="127"/>
      <c r="C276" s="127"/>
      <c r="D276" s="127"/>
      <c r="E276" s="127"/>
      <c r="F276" s="127"/>
      <c r="G276" s="127"/>
      <c r="H276" s="127"/>
      <c r="I276" s="127"/>
    </row>
    <row r="277" spans="1:10">
      <c r="A277" s="125" t="s">
        <v>299</v>
      </c>
      <c r="B277" s="124">
        <v>27599516.77</v>
      </c>
      <c r="C277" s="124">
        <v>8162847.6699999999</v>
      </c>
      <c r="D277" s="124">
        <v>0</v>
      </c>
      <c r="E277" s="124">
        <v>0</v>
      </c>
      <c r="F277" s="124">
        <v>0</v>
      </c>
      <c r="G277" s="124">
        <f t="shared" ref="G277:H279" si="58">B277+E277</f>
        <v>27599516.77</v>
      </c>
      <c r="H277" s="124">
        <f t="shared" si="58"/>
        <v>8162847.6699999999</v>
      </c>
      <c r="I277" s="124">
        <f>SUM(G277:H277)</f>
        <v>35762364.439999998</v>
      </c>
    </row>
    <row r="278" spans="1:10">
      <c r="A278" s="125" t="s">
        <v>300</v>
      </c>
      <c r="B278" s="124">
        <v>-25184245.399999999</v>
      </c>
      <c r="C278" s="124">
        <v>-5463510.1600000001</v>
      </c>
      <c r="D278" s="124">
        <v>0</v>
      </c>
      <c r="E278" s="124">
        <v>0</v>
      </c>
      <c r="F278" s="124">
        <v>0</v>
      </c>
      <c r="G278" s="124">
        <f t="shared" si="58"/>
        <v>-25184245.399999999</v>
      </c>
      <c r="H278" s="124">
        <f t="shared" si="58"/>
        <v>-5463510.1600000001</v>
      </c>
      <c r="I278" s="124">
        <f>SUM(G278:H278)</f>
        <v>-30647755.559999999</v>
      </c>
    </row>
    <row r="279" spans="1:10">
      <c r="A279" s="125" t="s">
        <v>301</v>
      </c>
      <c r="B279" s="122">
        <v>0</v>
      </c>
      <c r="C279" s="122">
        <v>0</v>
      </c>
      <c r="D279" s="122">
        <v>0</v>
      </c>
      <c r="E279" s="122">
        <v>0</v>
      </c>
      <c r="F279" s="122">
        <v>0</v>
      </c>
      <c r="G279" s="122">
        <f t="shared" si="58"/>
        <v>0</v>
      </c>
      <c r="H279" s="122">
        <f t="shared" si="58"/>
        <v>0</v>
      </c>
      <c r="I279" s="122">
        <f>SUM(G279:H279)</f>
        <v>0</v>
      </c>
    </row>
    <row r="280" spans="1:10">
      <c r="A280" s="125" t="s">
        <v>302</v>
      </c>
      <c r="B280" s="124">
        <f t="shared" ref="B280:I280" si="59">SUM(B277:B279)</f>
        <v>2415271.370000001</v>
      </c>
      <c r="C280" s="124">
        <f t="shared" si="59"/>
        <v>2699337.51</v>
      </c>
      <c r="D280" s="124">
        <f t="shared" si="59"/>
        <v>0</v>
      </c>
      <c r="E280" s="124">
        <f t="shared" si="59"/>
        <v>0</v>
      </c>
      <c r="F280" s="124">
        <f t="shared" si="59"/>
        <v>0</v>
      </c>
      <c r="G280" s="124">
        <f t="shared" si="59"/>
        <v>2415271.370000001</v>
      </c>
      <c r="H280" s="124">
        <f t="shared" si="59"/>
        <v>2699337.51</v>
      </c>
      <c r="I280" s="124">
        <f t="shared" si="59"/>
        <v>5114608.879999999</v>
      </c>
    </row>
    <row r="281" spans="1:10">
      <c r="A281" s="123"/>
      <c r="B281" s="122"/>
      <c r="C281" s="122"/>
      <c r="D281" s="122"/>
      <c r="E281" s="122"/>
      <c r="F281" s="122"/>
      <c r="G281" s="122"/>
      <c r="H281" s="122"/>
      <c r="I281" s="122"/>
    </row>
    <row r="282" spans="1:10" ht="15" thickBot="1">
      <c r="A282" s="121" t="s">
        <v>6</v>
      </c>
      <c r="B282" s="120">
        <f t="shared" ref="B282:I282" si="60">B64-B239-B266-B270-B275-B280</f>
        <v>37122440.670000076</v>
      </c>
      <c r="C282" s="120">
        <f t="shared" si="60"/>
        <v>5507398.5500000101</v>
      </c>
      <c r="D282" s="120">
        <f t="shared" si="60"/>
        <v>-20086967.529999968</v>
      </c>
      <c r="E282" s="120">
        <f t="shared" si="60"/>
        <v>-13067135.605775969</v>
      </c>
      <c r="F282" s="120">
        <f t="shared" si="60"/>
        <v>-7019831.9242239967</v>
      </c>
      <c r="G282" s="120">
        <f t="shared" si="60"/>
        <v>24055305.064224113</v>
      </c>
      <c r="H282" s="120">
        <f t="shared" si="60"/>
        <v>-1512433.374223989</v>
      </c>
      <c r="I282" s="120">
        <f t="shared" si="60"/>
        <v>22542871.690000091</v>
      </c>
      <c r="J282" s="128"/>
    </row>
    <row r="283" spans="1:10" ht="15" thickTop="1">
      <c r="A283" s="123"/>
      <c r="B283" s="127"/>
      <c r="C283" s="127"/>
      <c r="D283" s="127"/>
      <c r="E283" s="127"/>
      <c r="F283" s="127"/>
      <c r="G283" s="127"/>
      <c r="H283" s="127"/>
      <c r="I283" s="127"/>
    </row>
    <row r="284" spans="1:10">
      <c r="A284" s="121" t="s">
        <v>5</v>
      </c>
      <c r="B284" s="127"/>
      <c r="C284" s="127"/>
      <c r="D284" s="127"/>
      <c r="E284" s="127"/>
      <c r="F284" s="127"/>
      <c r="G284" s="127"/>
      <c r="H284" s="127"/>
      <c r="I284" s="127"/>
    </row>
    <row r="285" spans="1:10">
      <c r="A285" s="126" t="s">
        <v>303</v>
      </c>
      <c r="B285" s="127"/>
      <c r="C285" s="127"/>
      <c r="D285" s="127"/>
      <c r="E285" s="127"/>
      <c r="F285" s="127"/>
      <c r="G285" s="127"/>
      <c r="H285" s="127"/>
      <c r="I285" s="127"/>
    </row>
    <row r="286" spans="1:10">
      <c r="A286" s="125" t="s">
        <v>304</v>
      </c>
      <c r="B286" s="124">
        <v>28231.69</v>
      </c>
      <c r="C286" s="124">
        <v>0</v>
      </c>
      <c r="D286" s="124">
        <v>0</v>
      </c>
      <c r="E286" s="124">
        <v>0</v>
      </c>
      <c r="F286" s="124">
        <v>0</v>
      </c>
      <c r="G286" s="124">
        <f t="shared" ref="G286:G309" si="61">B286+E286</f>
        <v>28231.69</v>
      </c>
      <c r="H286" s="124">
        <f t="shared" ref="H286:H309" si="62">C286+F286</f>
        <v>0</v>
      </c>
      <c r="I286" s="124">
        <f t="shared" ref="I286:I309" si="63">SUM(G286:H286)</f>
        <v>28231.69</v>
      </c>
    </row>
    <row r="287" spans="1:10">
      <c r="A287" s="125" t="s">
        <v>305</v>
      </c>
      <c r="B287" s="124">
        <v>0</v>
      </c>
      <c r="C287" s="124">
        <v>0</v>
      </c>
      <c r="D287" s="124">
        <v>-5892773.3600000003</v>
      </c>
      <c r="E287" s="124">
        <v>-3934604.7724720002</v>
      </c>
      <c r="F287" s="124">
        <v>-1958168.5875279999</v>
      </c>
      <c r="G287" s="124">
        <f t="shared" si="61"/>
        <v>-3934604.7724720002</v>
      </c>
      <c r="H287" s="124">
        <f t="shared" si="62"/>
        <v>-1958168.5875279999</v>
      </c>
      <c r="I287" s="124">
        <f t="shared" si="63"/>
        <v>-5892773.3600000003</v>
      </c>
    </row>
    <row r="288" spans="1:10">
      <c r="A288" s="125" t="s">
        <v>306</v>
      </c>
      <c r="B288" s="124">
        <v>0</v>
      </c>
      <c r="C288" s="124">
        <v>0</v>
      </c>
      <c r="D288" s="124">
        <v>35277.129999999997</v>
      </c>
      <c r="E288" s="124">
        <v>23554.5397009999</v>
      </c>
      <c r="F288" s="124">
        <v>11722.590298999899</v>
      </c>
      <c r="G288" s="124">
        <f t="shared" si="61"/>
        <v>23554.5397009999</v>
      </c>
      <c r="H288" s="124">
        <f t="shared" si="62"/>
        <v>11722.590298999899</v>
      </c>
      <c r="I288" s="124">
        <f t="shared" si="63"/>
        <v>35277.129999999801</v>
      </c>
    </row>
    <row r="289" spans="1:9">
      <c r="A289" s="125" t="s">
        <v>307</v>
      </c>
      <c r="B289" s="124">
        <v>0</v>
      </c>
      <c r="C289" s="124">
        <v>0</v>
      </c>
      <c r="D289" s="124">
        <v>0</v>
      </c>
      <c r="E289" s="124">
        <v>0</v>
      </c>
      <c r="F289" s="124">
        <v>0</v>
      </c>
      <c r="G289" s="124">
        <f t="shared" si="61"/>
        <v>0</v>
      </c>
      <c r="H289" s="124">
        <f t="shared" si="62"/>
        <v>0</v>
      </c>
      <c r="I289" s="124">
        <f t="shared" si="63"/>
        <v>0</v>
      </c>
    </row>
    <row r="290" spans="1:9">
      <c r="A290" s="125" t="s">
        <v>308</v>
      </c>
      <c r="B290" s="124">
        <v>0</v>
      </c>
      <c r="C290" s="124">
        <v>0</v>
      </c>
      <c r="D290" s="124">
        <v>-10270.06</v>
      </c>
      <c r="E290" s="124">
        <v>-6857.3190619999996</v>
      </c>
      <c r="F290" s="124">
        <v>-3412.7409379999899</v>
      </c>
      <c r="G290" s="124">
        <f t="shared" si="61"/>
        <v>-6857.3190619999996</v>
      </c>
      <c r="H290" s="124">
        <f t="shared" si="62"/>
        <v>-3412.7409379999899</v>
      </c>
      <c r="I290" s="124">
        <f t="shared" si="63"/>
        <v>-10270.05999999999</v>
      </c>
    </row>
    <row r="291" spans="1:9">
      <c r="A291" s="125" t="s">
        <v>309</v>
      </c>
      <c r="B291" s="124">
        <v>0</v>
      </c>
      <c r="C291" s="124">
        <v>0</v>
      </c>
      <c r="D291" s="124">
        <v>10269.969999999999</v>
      </c>
      <c r="E291" s="124">
        <v>6857.2589690000004</v>
      </c>
      <c r="F291" s="124">
        <v>3412.7110309999998</v>
      </c>
      <c r="G291" s="124">
        <f t="shared" si="61"/>
        <v>6857.2589690000004</v>
      </c>
      <c r="H291" s="124">
        <f t="shared" si="62"/>
        <v>3412.7110309999998</v>
      </c>
      <c r="I291" s="124">
        <f t="shared" si="63"/>
        <v>10269.970000000001</v>
      </c>
    </row>
    <row r="292" spans="1:9">
      <c r="A292" s="125" t="s">
        <v>310</v>
      </c>
      <c r="B292" s="124">
        <v>0</v>
      </c>
      <c r="C292" s="124">
        <v>0</v>
      </c>
      <c r="D292" s="124">
        <v>-4003844.65</v>
      </c>
      <c r="E292" s="124">
        <v>-2673367.072805</v>
      </c>
      <c r="F292" s="124">
        <v>-1330477.5771949999</v>
      </c>
      <c r="G292" s="124">
        <f t="shared" si="61"/>
        <v>-2673367.072805</v>
      </c>
      <c r="H292" s="124">
        <f t="shared" si="62"/>
        <v>-1330477.5771949999</v>
      </c>
      <c r="I292" s="124">
        <f t="shared" si="63"/>
        <v>-4003844.65</v>
      </c>
    </row>
    <row r="293" spans="1:9">
      <c r="A293" s="125" t="s">
        <v>311</v>
      </c>
      <c r="B293" s="124">
        <v>0</v>
      </c>
      <c r="C293" s="124">
        <v>0</v>
      </c>
      <c r="D293" s="124">
        <v>0</v>
      </c>
      <c r="E293" s="124">
        <v>0</v>
      </c>
      <c r="F293" s="124">
        <v>0</v>
      </c>
      <c r="G293" s="124">
        <f t="shared" si="61"/>
        <v>0</v>
      </c>
      <c r="H293" s="124">
        <f t="shared" si="62"/>
        <v>0</v>
      </c>
      <c r="I293" s="124">
        <f t="shared" si="63"/>
        <v>0</v>
      </c>
    </row>
    <row r="294" spans="1:9">
      <c r="A294" s="125" t="s">
        <v>312</v>
      </c>
      <c r="B294" s="124">
        <v>0</v>
      </c>
      <c r="C294" s="124">
        <v>0</v>
      </c>
      <c r="D294" s="124">
        <v>2588396.63</v>
      </c>
      <c r="E294" s="124">
        <v>1728272.42985099</v>
      </c>
      <c r="F294" s="124">
        <v>860124.20014899899</v>
      </c>
      <c r="G294" s="124">
        <f t="shared" si="61"/>
        <v>1728272.42985099</v>
      </c>
      <c r="H294" s="124">
        <f t="shared" si="62"/>
        <v>860124.20014899899</v>
      </c>
      <c r="I294" s="124">
        <f t="shared" si="63"/>
        <v>2588396.6299999887</v>
      </c>
    </row>
    <row r="295" spans="1:9">
      <c r="A295" s="125" t="s">
        <v>313</v>
      </c>
      <c r="B295" s="124">
        <v>0</v>
      </c>
      <c r="C295" s="124">
        <v>0</v>
      </c>
      <c r="D295" s="124">
        <v>0</v>
      </c>
      <c r="E295" s="124">
        <v>0</v>
      </c>
      <c r="F295" s="124">
        <v>0</v>
      </c>
      <c r="G295" s="124">
        <f t="shared" si="61"/>
        <v>0</v>
      </c>
      <c r="H295" s="124">
        <f t="shared" si="62"/>
        <v>0</v>
      </c>
      <c r="I295" s="124">
        <f t="shared" si="63"/>
        <v>0</v>
      </c>
    </row>
    <row r="296" spans="1:9">
      <c r="A296" s="125" t="s">
        <v>314</v>
      </c>
      <c r="B296" s="124">
        <v>0</v>
      </c>
      <c r="C296" s="124">
        <v>0</v>
      </c>
      <c r="D296" s="124">
        <v>0</v>
      </c>
      <c r="E296" s="124">
        <v>0</v>
      </c>
      <c r="F296" s="124">
        <v>0</v>
      </c>
      <c r="G296" s="124">
        <f t="shared" si="61"/>
        <v>0</v>
      </c>
      <c r="H296" s="124">
        <f t="shared" si="62"/>
        <v>0</v>
      </c>
      <c r="I296" s="124">
        <f t="shared" si="63"/>
        <v>0</v>
      </c>
    </row>
    <row r="297" spans="1:9">
      <c r="A297" s="125" t="s">
        <v>315</v>
      </c>
      <c r="B297" s="124">
        <v>0</v>
      </c>
      <c r="C297" s="124">
        <v>0</v>
      </c>
      <c r="D297" s="124">
        <v>-614534.76999999897</v>
      </c>
      <c r="E297" s="124">
        <v>-410324.86592899897</v>
      </c>
      <c r="F297" s="124">
        <v>-204209.90407099901</v>
      </c>
      <c r="G297" s="124">
        <f t="shared" si="61"/>
        <v>-410324.86592899897</v>
      </c>
      <c r="H297" s="124">
        <f t="shared" si="62"/>
        <v>-204209.90407099901</v>
      </c>
      <c r="I297" s="124">
        <f t="shared" si="63"/>
        <v>-614534.76999999792</v>
      </c>
    </row>
    <row r="298" spans="1:9">
      <c r="A298" s="125" t="s">
        <v>316</v>
      </c>
      <c r="B298" s="124">
        <v>-745019.33</v>
      </c>
      <c r="C298" s="124">
        <v>-352495.83</v>
      </c>
      <c r="D298" s="124">
        <v>-331199.06</v>
      </c>
      <c r="E298" s="124">
        <v>-221141.612361999</v>
      </c>
      <c r="F298" s="124">
        <v>-110057.447638</v>
      </c>
      <c r="G298" s="124">
        <f t="shared" si="61"/>
        <v>-966160.94236199895</v>
      </c>
      <c r="H298" s="124">
        <f t="shared" si="62"/>
        <v>-462553.27763800003</v>
      </c>
      <c r="I298" s="124">
        <f t="shared" si="63"/>
        <v>-1428714.219999999</v>
      </c>
    </row>
    <row r="299" spans="1:9">
      <c r="A299" s="125" t="s">
        <v>317</v>
      </c>
      <c r="B299" s="124">
        <v>-150</v>
      </c>
      <c r="C299" s="124">
        <v>-950</v>
      </c>
      <c r="D299" s="124">
        <v>-324.07</v>
      </c>
      <c r="E299" s="124">
        <v>-216.38153899999901</v>
      </c>
      <c r="F299" s="124">
        <v>-107.68846099999899</v>
      </c>
      <c r="G299" s="124">
        <f t="shared" si="61"/>
        <v>-366.38153899999901</v>
      </c>
      <c r="H299" s="124">
        <f t="shared" si="62"/>
        <v>-1057.6884609999991</v>
      </c>
      <c r="I299" s="124">
        <f t="shared" si="63"/>
        <v>-1424.0699999999981</v>
      </c>
    </row>
    <row r="300" spans="1:9">
      <c r="A300" s="125" t="s">
        <v>318</v>
      </c>
      <c r="B300" s="124">
        <v>0</v>
      </c>
      <c r="C300" s="124">
        <v>0</v>
      </c>
      <c r="D300" s="124">
        <v>0</v>
      </c>
      <c r="E300" s="124">
        <v>0</v>
      </c>
      <c r="F300" s="124">
        <v>0</v>
      </c>
      <c r="G300" s="124">
        <f t="shared" si="61"/>
        <v>0</v>
      </c>
      <c r="H300" s="124">
        <f t="shared" si="62"/>
        <v>0</v>
      </c>
      <c r="I300" s="124">
        <f t="shared" si="63"/>
        <v>0</v>
      </c>
    </row>
    <row r="301" spans="1:9">
      <c r="A301" s="125" t="s">
        <v>319</v>
      </c>
      <c r="B301" s="124">
        <v>0</v>
      </c>
      <c r="C301" s="124">
        <v>0</v>
      </c>
      <c r="D301" s="124">
        <v>0</v>
      </c>
      <c r="E301" s="124">
        <v>0</v>
      </c>
      <c r="F301" s="124">
        <v>0</v>
      </c>
      <c r="G301" s="124">
        <f t="shared" si="61"/>
        <v>0</v>
      </c>
      <c r="H301" s="124">
        <f t="shared" si="62"/>
        <v>0</v>
      </c>
      <c r="I301" s="124">
        <f t="shared" si="63"/>
        <v>0</v>
      </c>
    </row>
    <row r="302" spans="1:9">
      <c r="A302" s="125" t="s">
        <v>320</v>
      </c>
      <c r="B302" s="124">
        <v>60724.81</v>
      </c>
      <c r="C302" s="124">
        <v>0</v>
      </c>
      <c r="D302" s="124">
        <v>0</v>
      </c>
      <c r="E302" s="124">
        <v>0</v>
      </c>
      <c r="F302" s="124">
        <v>0</v>
      </c>
      <c r="G302" s="124">
        <f t="shared" si="61"/>
        <v>60724.81</v>
      </c>
      <c r="H302" s="124">
        <f t="shared" si="62"/>
        <v>0</v>
      </c>
      <c r="I302" s="124">
        <f t="shared" si="63"/>
        <v>60724.81</v>
      </c>
    </row>
    <row r="303" spans="1:9">
      <c r="A303" s="125" t="s">
        <v>321</v>
      </c>
      <c r="B303" s="124">
        <v>0</v>
      </c>
      <c r="C303" s="124">
        <v>0</v>
      </c>
      <c r="D303" s="124">
        <v>0</v>
      </c>
      <c r="E303" s="124">
        <v>0</v>
      </c>
      <c r="F303" s="124">
        <v>0</v>
      </c>
      <c r="G303" s="124">
        <f t="shared" si="61"/>
        <v>0</v>
      </c>
      <c r="H303" s="124">
        <f t="shared" si="62"/>
        <v>0</v>
      </c>
      <c r="I303" s="124">
        <f t="shared" si="63"/>
        <v>0</v>
      </c>
    </row>
    <row r="304" spans="1:9">
      <c r="A304" s="125" t="s">
        <v>322</v>
      </c>
      <c r="B304" s="124">
        <v>0</v>
      </c>
      <c r="C304" s="124">
        <v>0</v>
      </c>
      <c r="D304" s="124">
        <v>0</v>
      </c>
      <c r="E304" s="124">
        <v>0</v>
      </c>
      <c r="F304" s="124">
        <v>0</v>
      </c>
      <c r="G304" s="124">
        <f t="shared" si="61"/>
        <v>0</v>
      </c>
      <c r="H304" s="124">
        <f t="shared" si="62"/>
        <v>0</v>
      </c>
      <c r="I304" s="124">
        <f t="shared" si="63"/>
        <v>0</v>
      </c>
    </row>
    <row r="305" spans="1:9">
      <c r="A305" s="125" t="s">
        <v>323</v>
      </c>
      <c r="B305" s="124">
        <v>0</v>
      </c>
      <c r="C305" s="124">
        <v>0</v>
      </c>
      <c r="D305" s="124">
        <v>1233.0899999999999</v>
      </c>
      <c r="E305" s="124">
        <v>823.334192999999</v>
      </c>
      <c r="F305" s="124">
        <v>409.75580699999898</v>
      </c>
      <c r="G305" s="124">
        <f t="shared" si="61"/>
        <v>823.334192999999</v>
      </c>
      <c r="H305" s="124">
        <f t="shared" si="62"/>
        <v>409.75580699999898</v>
      </c>
      <c r="I305" s="124">
        <f t="shared" si="63"/>
        <v>1233.0899999999979</v>
      </c>
    </row>
    <row r="306" spans="1:9">
      <c r="A306" s="125" t="s">
        <v>324</v>
      </c>
      <c r="B306" s="124">
        <v>0</v>
      </c>
      <c r="C306" s="124">
        <v>0</v>
      </c>
      <c r="D306" s="124">
        <v>0</v>
      </c>
      <c r="E306" s="124">
        <v>0</v>
      </c>
      <c r="F306" s="124">
        <v>0</v>
      </c>
      <c r="G306" s="124">
        <f t="shared" si="61"/>
        <v>0</v>
      </c>
      <c r="H306" s="124">
        <f t="shared" si="62"/>
        <v>0</v>
      </c>
      <c r="I306" s="124">
        <f t="shared" si="63"/>
        <v>0</v>
      </c>
    </row>
    <row r="307" spans="1:9">
      <c r="A307" s="125" t="s">
        <v>325</v>
      </c>
      <c r="B307" s="124">
        <v>0</v>
      </c>
      <c r="C307" s="124">
        <v>0</v>
      </c>
      <c r="D307" s="124">
        <v>20000</v>
      </c>
      <c r="E307" s="124">
        <v>13354</v>
      </c>
      <c r="F307" s="124">
        <v>6646</v>
      </c>
      <c r="G307" s="124">
        <f t="shared" si="61"/>
        <v>13354</v>
      </c>
      <c r="H307" s="124">
        <f t="shared" si="62"/>
        <v>6646</v>
      </c>
      <c r="I307" s="124">
        <f t="shared" si="63"/>
        <v>20000</v>
      </c>
    </row>
    <row r="308" spans="1:9">
      <c r="A308" s="125" t="s">
        <v>326</v>
      </c>
      <c r="B308" s="124">
        <v>0</v>
      </c>
      <c r="C308" s="124">
        <v>0</v>
      </c>
      <c r="D308" s="124">
        <v>370618.48</v>
      </c>
      <c r="E308" s="124">
        <v>247461.95909599899</v>
      </c>
      <c r="F308" s="124">
        <v>123156.520903999</v>
      </c>
      <c r="G308" s="124">
        <f t="shared" si="61"/>
        <v>247461.95909599899</v>
      </c>
      <c r="H308" s="124">
        <f t="shared" si="62"/>
        <v>123156.520903999</v>
      </c>
      <c r="I308" s="124">
        <f t="shared" si="63"/>
        <v>370618.479999998</v>
      </c>
    </row>
    <row r="309" spans="1:9">
      <c r="A309" s="125" t="s">
        <v>327</v>
      </c>
      <c r="B309" s="122">
        <v>0</v>
      </c>
      <c r="C309" s="122">
        <v>0</v>
      </c>
      <c r="D309" s="122">
        <v>1011473.72</v>
      </c>
      <c r="E309" s="122">
        <v>675361.002844</v>
      </c>
      <c r="F309" s="122">
        <v>336112.71715600003</v>
      </c>
      <c r="G309" s="122">
        <f t="shared" si="61"/>
        <v>675361.002844</v>
      </c>
      <c r="H309" s="122">
        <f t="shared" si="62"/>
        <v>336112.71715600003</v>
      </c>
      <c r="I309" s="122">
        <f t="shared" si="63"/>
        <v>1011473.72</v>
      </c>
    </row>
    <row r="310" spans="1:9">
      <c r="A310" s="125" t="s">
        <v>328</v>
      </c>
      <c r="B310" s="124">
        <f t="shared" ref="B310:I310" si="64">SUM(B286:B309)</f>
        <v>-656212.83000000007</v>
      </c>
      <c r="C310" s="124">
        <f t="shared" si="64"/>
        <v>-353445.83</v>
      </c>
      <c r="D310" s="124">
        <f t="shared" si="64"/>
        <v>-6815676.9500000002</v>
      </c>
      <c r="E310" s="124">
        <f t="shared" si="64"/>
        <v>-4550827.499515011</v>
      </c>
      <c r="F310" s="124">
        <f t="shared" si="64"/>
        <v>-2264849.4504850009</v>
      </c>
      <c r="G310" s="124">
        <f t="shared" si="64"/>
        <v>-5207040.329515011</v>
      </c>
      <c r="H310" s="124">
        <f t="shared" si="64"/>
        <v>-2618295.2804850009</v>
      </c>
      <c r="I310" s="124">
        <f t="shared" si="64"/>
        <v>-7825335.6100000096</v>
      </c>
    </row>
    <row r="311" spans="1:9">
      <c r="A311" s="126" t="s">
        <v>329</v>
      </c>
      <c r="B311" s="124"/>
      <c r="C311" s="124"/>
      <c r="D311" s="124"/>
      <c r="E311" s="124"/>
      <c r="F311" s="124"/>
      <c r="G311" s="124"/>
      <c r="H311" s="124"/>
      <c r="I311" s="124"/>
    </row>
    <row r="312" spans="1:9">
      <c r="A312" s="125" t="s">
        <v>330</v>
      </c>
      <c r="B312" s="124">
        <v>0</v>
      </c>
      <c r="C312" s="124">
        <v>0</v>
      </c>
      <c r="D312" s="124">
        <v>18178069.5</v>
      </c>
      <c r="E312" s="124">
        <v>12137497.00515</v>
      </c>
      <c r="F312" s="124">
        <v>6040572.4948499901</v>
      </c>
      <c r="G312" s="124">
        <f t="shared" ref="G312:G320" si="65">B312+E312</f>
        <v>12137497.00515</v>
      </c>
      <c r="H312" s="124">
        <f t="shared" ref="H312:H320" si="66">C312+F312</f>
        <v>6040572.4948499901</v>
      </c>
      <c r="I312" s="124">
        <f t="shared" ref="I312:I320" si="67">SUM(G312:H312)</f>
        <v>18178069.499999989</v>
      </c>
    </row>
    <row r="313" spans="1:9">
      <c r="A313" s="125" t="s">
        <v>331</v>
      </c>
      <c r="B313" s="124">
        <v>0</v>
      </c>
      <c r="C313" s="124">
        <v>0</v>
      </c>
      <c r="D313" s="124">
        <v>0</v>
      </c>
      <c r="E313" s="124">
        <v>0</v>
      </c>
      <c r="F313" s="124">
        <v>0</v>
      </c>
      <c r="G313" s="124">
        <f t="shared" si="65"/>
        <v>0</v>
      </c>
      <c r="H313" s="124">
        <f t="shared" si="66"/>
        <v>0</v>
      </c>
      <c r="I313" s="124">
        <f t="shared" si="67"/>
        <v>0</v>
      </c>
    </row>
    <row r="314" spans="1:9">
      <c r="A314" s="125" t="s">
        <v>332</v>
      </c>
      <c r="B314" s="124">
        <v>0</v>
      </c>
      <c r="C314" s="124">
        <v>0</v>
      </c>
      <c r="D314" s="124">
        <v>209093.64</v>
      </c>
      <c r="E314" s="124">
        <v>139611.823428</v>
      </c>
      <c r="F314" s="124">
        <v>69481.816571999996</v>
      </c>
      <c r="G314" s="124">
        <f t="shared" si="65"/>
        <v>139611.823428</v>
      </c>
      <c r="H314" s="124">
        <f t="shared" si="66"/>
        <v>69481.816571999996</v>
      </c>
      <c r="I314" s="124">
        <f t="shared" si="67"/>
        <v>209093.64</v>
      </c>
    </row>
    <row r="315" spans="1:9">
      <c r="A315" s="125" t="s">
        <v>333</v>
      </c>
      <c r="B315" s="124">
        <v>774.98</v>
      </c>
      <c r="C315" s="124">
        <v>474.99</v>
      </c>
      <c r="D315" s="124">
        <v>213821.49</v>
      </c>
      <c r="E315" s="124">
        <v>142768.60887299999</v>
      </c>
      <c r="F315" s="124">
        <v>71052.881127000001</v>
      </c>
      <c r="G315" s="124">
        <f t="shared" si="65"/>
        <v>143543.588873</v>
      </c>
      <c r="H315" s="124">
        <f t="shared" si="66"/>
        <v>71527.871127000006</v>
      </c>
      <c r="I315" s="124">
        <f t="shared" si="67"/>
        <v>215071.46000000002</v>
      </c>
    </row>
    <row r="316" spans="1:9">
      <c r="A316" s="125" t="s">
        <v>334</v>
      </c>
      <c r="B316" s="124">
        <v>0</v>
      </c>
      <c r="C316" s="124">
        <v>0</v>
      </c>
      <c r="D316" s="124">
        <v>0</v>
      </c>
      <c r="E316" s="124">
        <v>0</v>
      </c>
      <c r="F316" s="124">
        <v>0</v>
      </c>
      <c r="G316" s="124">
        <f t="shared" si="65"/>
        <v>0</v>
      </c>
      <c r="H316" s="124">
        <f t="shared" si="66"/>
        <v>0</v>
      </c>
      <c r="I316" s="124">
        <f t="shared" si="67"/>
        <v>0</v>
      </c>
    </row>
    <row r="317" spans="1:9">
      <c r="A317" s="125" t="s">
        <v>335</v>
      </c>
      <c r="B317" s="124">
        <v>0</v>
      </c>
      <c r="C317" s="124">
        <v>0</v>
      </c>
      <c r="D317" s="124">
        <v>0</v>
      </c>
      <c r="E317" s="124">
        <v>0</v>
      </c>
      <c r="F317" s="124">
        <v>0</v>
      </c>
      <c r="G317" s="124">
        <f t="shared" si="65"/>
        <v>0</v>
      </c>
      <c r="H317" s="124">
        <f t="shared" si="66"/>
        <v>0</v>
      </c>
      <c r="I317" s="124">
        <f t="shared" si="67"/>
        <v>0</v>
      </c>
    </row>
    <row r="318" spans="1:9">
      <c r="A318" s="125" t="s">
        <v>336</v>
      </c>
      <c r="B318" s="124">
        <v>0</v>
      </c>
      <c r="C318" s="124">
        <v>0</v>
      </c>
      <c r="D318" s="124">
        <v>0</v>
      </c>
      <c r="E318" s="124">
        <v>0</v>
      </c>
      <c r="F318" s="124">
        <v>0</v>
      </c>
      <c r="G318" s="124">
        <f t="shared" si="65"/>
        <v>0</v>
      </c>
      <c r="H318" s="124">
        <f t="shared" si="66"/>
        <v>0</v>
      </c>
      <c r="I318" s="124">
        <f t="shared" si="67"/>
        <v>0</v>
      </c>
    </row>
    <row r="319" spans="1:9">
      <c r="A319" s="125" t="s">
        <v>337</v>
      </c>
      <c r="B319" s="124">
        <v>1081464.05</v>
      </c>
      <c r="C319" s="124">
        <v>50236.49</v>
      </c>
      <c r="D319" s="124">
        <v>137995.93</v>
      </c>
      <c r="E319" s="124">
        <v>92139.882460999899</v>
      </c>
      <c r="F319" s="124">
        <v>45856.047538999897</v>
      </c>
      <c r="G319" s="124">
        <f t="shared" si="65"/>
        <v>1173603.932461</v>
      </c>
      <c r="H319" s="124">
        <f t="shared" si="66"/>
        <v>96092.537538999895</v>
      </c>
      <c r="I319" s="124">
        <f t="shared" si="67"/>
        <v>1269696.47</v>
      </c>
    </row>
    <row r="320" spans="1:9">
      <c r="A320" s="125" t="s">
        <v>338</v>
      </c>
      <c r="B320" s="122">
        <v>-521584.37</v>
      </c>
      <c r="C320" s="122">
        <v>-230202.92</v>
      </c>
      <c r="D320" s="122">
        <v>-226707.14</v>
      </c>
      <c r="E320" s="122">
        <v>-151372.35737799999</v>
      </c>
      <c r="F320" s="122">
        <v>-75334.782621999999</v>
      </c>
      <c r="G320" s="122">
        <f t="shared" si="65"/>
        <v>-672956.72737800004</v>
      </c>
      <c r="H320" s="122">
        <f t="shared" si="66"/>
        <v>-305537.70262200001</v>
      </c>
      <c r="I320" s="122">
        <f t="shared" si="67"/>
        <v>-978494.43</v>
      </c>
    </row>
    <row r="321" spans="1:9">
      <c r="A321" s="125" t="s">
        <v>339</v>
      </c>
      <c r="B321" s="124">
        <f t="shared" ref="B321:I321" si="68">SUM(B312:B320)</f>
        <v>560654.66</v>
      </c>
      <c r="C321" s="124">
        <f t="shared" si="68"/>
        <v>-179491.44</v>
      </c>
      <c r="D321" s="124">
        <f t="shared" si="68"/>
        <v>18512273.419999998</v>
      </c>
      <c r="E321" s="124">
        <f t="shared" si="68"/>
        <v>12360644.962533999</v>
      </c>
      <c r="F321" s="124">
        <f t="shared" si="68"/>
        <v>6151628.4574659895</v>
      </c>
      <c r="G321" s="124">
        <f t="shared" si="68"/>
        <v>12921299.622533999</v>
      </c>
      <c r="H321" s="124">
        <f t="shared" si="68"/>
        <v>5972137.01746599</v>
      </c>
      <c r="I321" s="124">
        <f t="shared" si="68"/>
        <v>18893436.639999989</v>
      </c>
    </row>
    <row r="322" spans="1:9">
      <c r="A322" s="126" t="s">
        <v>340</v>
      </c>
      <c r="B322" s="124"/>
      <c r="C322" s="124"/>
      <c r="D322" s="124"/>
      <c r="E322" s="124"/>
      <c r="F322" s="124"/>
      <c r="G322" s="124"/>
      <c r="H322" s="124"/>
      <c r="I322" s="124"/>
    </row>
    <row r="323" spans="1:9">
      <c r="A323" s="125" t="s">
        <v>341</v>
      </c>
      <c r="B323" s="124">
        <v>0</v>
      </c>
      <c r="C323" s="124">
        <v>0</v>
      </c>
      <c r="D323" s="124">
        <v>0</v>
      </c>
      <c r="E323" s="124">
        <v>0</v>
      </c>
      <c r="F323" s="124">
        <v>0</v>
      </c>
      <c r="G323" s="124">
        <f>B323+E323</f>
        <v>0</v>
      </c>
      <c r="H323" s="124">
        <f>C323+F323</f>
        <v>0</v>
      </c>
      <c r="I323" s="124">
        <f>SUM(G323:H323)</f>
        <v>0</v>
      </c>
    </row>
    <row r="324" spans="1:9">
      <c r="A324" s="125" t="s">
        <v>342</v>
      </c>
      <c r="B324" s="122">
        <v>0</v>
      </c>
      <c r="C324" s="122">
        <v>0</v>
      </c>
      <c r="D324" s="122">
        <v>0</v>
      </c>
      <c r="E324" s="122">
        <v>0</v>
      </c>
      <c r="F324" s="122">
        <v>0</v>
      </c>
      <c r="G324" s="122">
        <f>B324+E324</f>
        <v>0</v>
      </c>
      <c r="H324" s="122">
        <f>C324+F324</f>
        <v>0</v>
      </c>
      <c r="I324" s="122">
        <f>SUM(G324:H324)</f>
        <v>0</v>
      </c>
    </row>
    <row r="325" spans="1:9">
      <c r="A325" s="125" t="s">
        <v>343</v>
      </c>
      <c r="B325" s="124">
        <f t="shared" ref="B325:I325" si="69">SUM(B323:B324)</f>
        <v>0</v>
      </c>
      <c r="C325" s="124">
        <f t="shared" si="69"/>
        <v>0</v>
      </c>
      <c r="D325" s="124">
        <f t="shared" si="69"/>
        <v>0</v>
      </c>
      <c r="E325" s="124">
        <f t="shared" si="69"/>
        <v>0</v>
      </c>
      <c r="F325" s="124">
        <f t="shared" si="69"/>
        <v>0</v>
      </c>
      <c r="G325" s="124">
        <f t="shared" si="69"/>
        <v>0</v>
      </c>
      <c r="H325" s="124">
        <f t="shared" si="69"/>
        <v>0</v>
      </c>
      <c r="I325" s="124">
        <f t="shared" si="69"/>
        <v>0</v>
      </c>
    </row>
    <row r="326" spans="1:9">
      <c r="A326" s="123"/>
      <c r="B326" s="124">
        <v>0</v>
      </c>
      <c r="C326" s="124">
        <v>0</v>
      </c>
      <c r="D326" s="124">
        <v>0</v>
      </c>
      <c r="E326" s="124">
        <v>0</v>
      </c>
      <c r="F326" s="124">
        <v>0</v>
      </c>
      <c r="G326" s="124">
        <v>0</v>
      </c>
      <c r="H326" s="124">
        <v>0</v>
      </c>
      <c r="I326" s="124">
        <v>0</v>
      </c>
    </row>
    <row r="327" spans="1:9">
      <c r="A327" s="121" t="s">
        <v>1</v>
      </c>
      <c r="B327" s="124">
        <f t="shared" ref="B327:I327" si="70">B310+B321+B325</f>
        <v>-95558.170000000042</v>
      </c>
      <c r="C327" s="124">
        <f t="shared" si="70"/>
        <v>-532937.27</v>
      </c>
      <c r="D327" s="124">
        <f t="shared" si="70"/>
        <v>11696596.469999999</v>
      </c>
      <c r="E327" s="124">
        <f t="shared" si="70"/>
        <v>7809817.4630189883</v>
      </c>
      <c r="F327" s="124">
        <f t="shared" si="70"/>
        <v>3886779.0069809887</v>
      </c>
      <c r="G327" s="124">
        <f t="shared" si="70"/>
        <v>7714259.2930189883</v>
      </c>
      <c r="H327" s="124">
        <f t="shared" si="70"/>
        <v>3353841.7369809891</v>
      </c>
      <c r="I327" s="124">
        <f t="shared" si="70"/>
        <v>11068101.029999979</v>
      </c>
    </row>
    <row r="328" spans="1:9">
      <c r="A328" s="123"/>
      <c r="B328" s="122"/>
      <c r="C328" s="122"/>
      <c r="D328" s="122"/>
      <c r="E328" s="122"/>
      <c r="F328" s="122"/>
      <c r="G328" s="122"/>
      <c r="H328" s="122"/>
      <c r="I328" s="122"/>
    </row>
    <row r="329" spans="1:9" ht="15" thickBot="1">
      <c r="A329" s="121" t="s">
        <v>0</v>
      </c>
      <c r="B329" s="120">
        <f t="shared" ref="B329:I329" si="71">B282-B327</f>
        <v>37217998.840000078</v>
      </c>
      <c r="C329" s="120">
        <f t="shared" si="71"/>
        <v>6040335.8200000096</v>
      </c>
      <c r="D329" s="120">
        <f t="shared" si="71"/>
        <v>-31783563.999999966</v>
      </c>
      <c r="E329" s="120">
        <f t="shared" si="71"/>
        <v>-20876953.068794958</v>
      </c>
      <c r="F329" s="120">
        <f t="shared" si="71"/>
        <v>-10906610.931204986</v>
      </c>
      <c r="G329" s="120">
        <f t="shared" si="71"/>
        <v>16341045.771205124</v>
      </c>
      <c r="H329" s="120">
        <f t="shared" si="71"/>
        <v>-4866275.1112049781</v>
      </c>
      <c r="I329" s="120">
        <f t="shared" si="71"/>
        <v>11474770.660000112</v>
      </c>
    </row>
    <row r="330" spans="1:9" ht="15" thickTop="1"/>
    <row r="331" spans="1:9">
      <c r="A331" s="6" t="s">
        <v>344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</row>
    <row r="332" spans="1:9">
      <c r="B332" s="5"/>
      <c r="C332" s="5"/>
      <c r="D332" s="5"/>
      <c r="E332" s="5"/>
      <c r="F332" s="5"/>
      <c r="G332" s="5"/>
      <c r="H332" s="5"/>
      <c r="I332" s="5"/>
    </row>
  </sheetData>
  <mergeCells count="3">
    <mergeCell ref="A1:I1"/>
    <mergeCell ref="A2:I2"/>
    <mergeCell ref="A3:I3"/>
  </mergeCells>
  <pageMargins left="0.7" right="0.7" top="0.75" bottom="0.75" header="0.3" footer="0.3"/>
  <pageSetup scale="77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tabSelected="1" topLeftCell="A42" zoomScaleNormal="100" workbookViewId="0">
      <selection activeCell="E69" sqref="E69"/>
    </sheetView>
  </sheetViews>
  <sheetFormatPr defaultColWidth="8.88671875" defaultRowHeight="13.2" outlineLevelCol="1"/>
  <cols>
    <col min="1" max="1" width="3.33203125" style="59" customWidth="1"/>
    <col min="2" max="2" width="43.5546875" style="59" customWidth="1"/>
    <col min="3" max="3" width="15.109375" style="59" customWidth="1"/>
    <col min="4" max="4" width="13.88671875" style="59" customWidth="1"/>
    <col min="5" max="5" width="11" style="59" customWidth="1"/>
    <col min="6" max="6" width="13.6640625" style="59" customWidth="1"/>
    <col min="7" max="7" width="12.33203125" style="59" customWidth="1"/>
    <col min="8" max="8" width="17.88671875" style="59" customWidth="1"/>
    <col min="9" max="9" width="5" style="59" hidden="1" customWidth="1" outlineLevel="1"/>
    <col min="10" max="10" width="4.5546875" style="59" hidden="1" customWidth="1" outlineLevel="1"/>
    <col min="11" max="11" width="12.5546875" style="59" customWidth="1" collapsed="1"/>
    <col min="12" max="16384" width="8.88671875" style="59"/>
  </cols>
  <sheetData>
    <row r="1" spans="1:10" ht="15.9" customHeight="1">
      <c r="A1" s="118"/>
      <c r="B1" s="144" t="s">
        <v>358</v>
      </c>
      <c r="C1" s="144"/>
      <c r="D1" s="144"/>
      <c r="E1" s="144"/>
      <c r="F1" s="144"/>
      <c r="G1" s="144"/>
      <c r="H1" s="144"/>
    </row>
    <row r="2" spans="1:10" ht="15.9" customHeight="1">
      <c r="A2" s="117"/>
      <c r="B2" s="143" t="s">
        <v>420</v>
      </c>
      <c r="C2" s="143"/>
      <c r="D2" s="143"/>
      <c r="E2" s="143"/>
      <c r="F2" s="143"/>
      <c r="G2" s="143"/>
      <c r="H2" s="143"/>
    </row>
    <row r="3" spans="1:10" ht="15.9" customHeight="1">
      <c r="A3" s="143" t="str">
        <f>Allocated!A3</f>
        <v>FOR THE MONTH ENDED JULY 31, 2017</v>
      </c>
      <c r="B3" s="143"/>
      <c r="C3" s="143"/>
      <c r="D3" s="143"/>
      <c r="E3" s="143"/>
      <c r="F3" s="143"/>
      <c r="G3" s="143"/>
      <c r="H3" s="143"/>
    </row>
    <row r="4" spans="1:10" ht="15.9" customHeight="1">
      <c r="A4" s="64"/>
      <c r="B4" s="145" t="str">
        <f>Allocated!A5</f>
        <v>(Based on allocation factors developed using 12 ME 12/31/2016 information)</v>
      </c>
      <c r="C4" s="145"/>
      <c r="D4" s="145"/>
      <c r="E4" s="145"/>
      <c r="F4" s="145"/>
      <c r="G4" s="145"/>
      <c r="H4" s="145"/>
      <c r="J4" s="59" t="s">
        <v>419</v>
      </c>
    </row>
    <row r="5" spans="1:10" ht="52.8">
      <c r="A5" s="116"/>
      <c r="B5" s="115" t="s">
        <v>418</v>
      </c>
      <c r="C5" s="112" t="s">
        <v>417</v>
      </c>
      <c r="D5" s="112" t="s">
        <v>416</v>
      </c>
      <c r="E5" s="114" t="s">
        <v>415</v>
      </c>
      <c r="F5" s="113" t="s">
        <v>414</v>
      </c>
      <c r="G5" s="113" t="s">
        <v>413</v>
      </c>
      <c r="H5" s="112" t="s">
        <v>35</v>
      </c>
    </row>
    <row r="6" spans="1:10" ht="15.9" customHeight="1">
      <c r="A6" s="65" t="s">
        <v>18</v>
      </c>
      <c r="B6" s="88"/>
      <c r="C6" s="111"/>
      <c r="D6" s="111"/>
      <c r="E6" s="110"/>
      <c r="F6" s="109"/>
      <c r="G6" s="109"/>
      <c r="H6" s="27"/>
    </row>
    <row r="7" spans="1:10" ht="15.9" customHeight="1">
      <c r="A7" s="65"/>
      <c r="B7" s="105" t="s">
        <v>412</v>
      </c>
      <c r="C7" s="106">
        <f t="shared" ref="C7:D10" si="0">$H7*F7</f>
        <v>9127.2659800000001</v>
      </c>
      <c r="D7" s="106">
        <f t="shared" si="0"/>
        <v>6582.3140199999998</v>
      </c>
      <c r="E7" s="99">
        <v>1</v>
      </c>
      <c r="F7" s="98">
        <f>VLOOKUP($E7,$B$60:$G$66,5,FALSE)</f>
        <v>0.58099999999999996</v>
      </c>
      <c r="G7" s="98">
        <f>VLOOKUP($E7,$B$60:$G$66,6,FALSE)</f>
        <v>0.41899999999999998</v>
      </c>
      <c r="H7" s="18">
        <f>'Unallocated Detail'!D206</f>
        <v>15709.58</v>
      </c>
    </row>
    <row r="8" spans="1:10" ht="15.9" customHeight="1">
      <c r="A8" s="65" t="s">
        <v>376</v>
      </c>
      <c r="B8" s="105" t="s">
        <v>411</v>
      </c>
      <c r="C8" s="108">
        <f t="shared" si="0"/>
        <v>63452.385223999998</v>
      </c>
      <c r="D8" s="108">
        <f t="shared" si="0"/>
        <v>37634.734775999998</v>
      </c>
      <c r="E8" s="99">
        <v>2</v>
      </c>
      <c r="F8" s="98">
        <f>VLOOKUP($E8,$B$60:$G$66,5,FALSE)</f>
        <v>0.62770000000000004</v>
      </c>
      <c r="G8" s="98">
        <f>VLOOKUP($E8,$B$60:$G$66,6,FALSE)</f>
        <v>0.37230000000000002</v>
      </c>
      <c r="H8" s="100">
        <f>'Unallocated Detail'!D207</f>
        <v>101087.12</v>
      </c>
    </row>
    <row r="9" spans="1:10" ht="15.9" customHeight="1">
      <c r="A9" s="65" t="s">
        <v>376</v>
      </c>
      <c r="B9" s="105" t="s">
        <v>410</v>
      </c>
      <c r="C9" s="108">
        <f t="shared" si="0"/>
        <v>1880080.9366499998</v>
      </c>
      <c r="D9" s="108">
        <f t="shared" si="0"/>
        <v>1355858.7133499999</v>
      </c>
      <c r="E9" s="99">
        <v>1</v>
      </c>
      <c r="F9" s="98">
        <f>VLOOKUP($E9,$B$60:$G$66,5,FALSE)</f>
        <v>0.58099999999999996</v>
      </c>
      <c r="G9" s="98">
        <f>VLOOKUP($E9,$B$60:$G$66,6,FALSE)</f>
        <v>0.41899999999999998</v>
      </c>
      <c r="H9" s="100">
        <f>'Unallocated Detail'!D208</f>
        <v>3235939.65</v>
      </c>
    </row>
    <row r="10" spans="1:10" ht="15.9" customHeight="1">
      <c r="A10" s="65" t="s">
        <v>376</v>
      </c>
      <c r="B10" s="105" t="s">
        <v>409</v>
      </c>
      <c r="C10" s="107">
        <f t="shared" si="0"/>
        <v>0</v>
      </c>
      <c r="D10" s="107">
        <f t="shared" si="0"/>
        <v>0</v>
      </c>
      <c r="E10" s="91">
        <v>1</v>
      </c>
      <c r="F10" s="93">
        <f>VLOOKUP($E10,$B$60:$G$66,5,FALSE)</f>
        <v>0.58099999999999996</v>
      </c>
      <c r="G10" s="93">
        <f>VLOOKUP($E10,$B$60:$G$66,6,FALSE)</f>
        <v>0.41899999999999998</v>
      </c>
      <c r="H10" s="92">
        <f>'Unallocated Detail'!D210</f>
        <v>0</v>
      </c>
      <c r="J10" s="28">
        <f>+C11+D11-H11</f>
        <v>0</v>
      </c>
    </row>
    <row r="11" spans="1:10" ht="15.9" customHeight="1">
      <c r="A11" s="65" t="s">
        <v>376</v>
      </c>
      <c r="B11" s="88" t="s">
        <v>375</v>
      </c>
      <c r="C11" s="96">
        <f>SUM(C7:C10)</f>
        <v>1952660.5878539998</v>
      </c>
      <c r="D11" s="96">
        <f>SUM(D7:D10)</f>
        <v>1400075.7621459998</v>
      </c>
      <c r="E11" s="99"/>
      <c r="F11" s="106"/>
      <c r="G11" s="86"/>
      <c r="H11" s="100">
        <f>SUM(H7:H10)</f>
        <v>3352736.35</v>
      </c>
      <c r="J11" s="28" t="e">
        <f>H11-#REF!</f>
        <v>#REF!</v>
      </c>
    </row>
    <row r="12" spans="1:10" ht="15.9" customHeight="1">
      <c r="A12" s="65" t="s">
        <v>17</v>
      </c>
      <c r="B12" s="88"/>
      <c r="C12" s="96"/>
      <c r="D12" s="96"/>
      <c r="E12" s="99"/>
      <c r="F12" s="86"/>
      <c r="G12" s="86"/>
      <c r="H12" s="27"/>
    </row>
    <row r="13" spans="1:10" ht="15.9" customHeight="1">
      <c r="A13" s="65"/>
      <c r="B13" s="105" t="s">
        <v>408</v>
      </c>
      <c r="C13" s="96">
        <f t="shared" ref="C13:D19" si="1">$H13*F13</f>
        <v>57013.460279999941</v>
      </c>
      <c r="D13" s="96">
        <f t="shared" si="1"/>
        <v>41116.419719999954</v>
      </c>
      <c r="E13" s="99">
        <v>1</v>
      </c>
      <c r="F13" s="98">
        <f t="shared" ref="F13:F19" si="2">VLOOKUP($E13,$B$60:$G$66,5,FALSE)</f>
        <v>0.58099999999999996</v>
      </c>
      <c r="G13" s="98">
        <f t="shared" ref="G13:G19" si="3">VLOOKUP($E13,$B$60:$G$66,6,FALSE)</f>
        <v>0.41899999999999998</v>
      </c>
      <c r="H13" s="100">
        <f>'Unallocated Detail'!D213</f>
        <v>98129.879999999903</v>
      </c>
    </row>
    <row r="14" spans="1:10" ht="15.9" customHeight="1">
      <c r="A14" s="65" t="s">
        <v>376</v>
      </c>
      <c r="B14" s="105" t="s">
        <v>407</v>
      </c>
      <c r="C14" s="96">
        <f t="shared" si="1"/>
        <v>86353.094590000008</v>
      </c>
      <c r="D14" s="96">
        <f t="shared" si="1"/>
        <v>62275.295410000006</v>
      </c>
      <c r="E14" s="99">
        <v>1</v>
      </c>
      <c r="F14" s="98">
        <f t="shared" si="2"/>
        <v>0.58099999999999996</v>
      </c>
      <c r="G14" s="98">
        <f t="shared" si="3"/>
        <v>0.41899999999999998</v>
      </c>
      <c r="H14" s="100">
        <f>'Unallocated Detail'!D214</f>
        <v>148628.39000000001</v>
      </c>
    </row>
    <row r="15" spans="1:10" ht="15.9" customHeight="1">
      <c r="A15" s="65" t="s">
        <v>376</v>
      </c>
      <c r="B15" s="105" t="s">
        <v>406</v>
      </c>
      <c r="C15" s="96">
        <f t="shared" si="1"/>
        <v>51.180289999999999</v>
      </c>
      <c r="D15" s="96">
        <f t="shared" si="1"/>
        <v>36.909709999999997</v>
      </c>
      <c r="E15" s="99">
        <v>1</v>
      </c>
      <c r="F15" s="98">
        <f t="shared" si="2"/>
        <v>0.58099999999999996</v>
      </c>
      <c r="G15" s="98">
        <f t="shared" si="3"/>
        <v>0.41899999999999998</v>
      </c>
      <c r="H15" s="100">
        <f>'Unallocated Detail'!D215</f>
        <v>88.09</v>
      </c>
    </row>
    <row r="16" spans="1:10" ht="15.9" customHeight="1">
      <c r="A16" s="65"/>
      <c r="B16" s="105" t="s">
        <v>405</v>
      </c>
      <c r="C16" s="96">
        <f t="shared" si="1"/>
        <v>0</v>
      </c>
      <c r="D16" s="96">
        <f t="shared" si="1"/>
        <v>0</v>
      </c>
      <c r="E16" s="99">
        <v>1</v>
      </c>
      <c r="F16" s="98">
        <f t="shared" si="2"/>
        <v>0.58099999999999996</v>
      </c>
      <c r="G16" s="98">
        <f t="shared" si="3"/>
        <v>0.41899999999999998</v>
      </c>
      <c r="H16" s="100">
        <f>'Unallocated Detail'!D216</f>
        <v>0</v>
      </c>
    </row>
    <row r="17" spans="1:11" ht="15.9" customHeight="1">
      <c r="A17" s="65" t="s">
        <v>376</v>
      </c>
      <c r="B17" s="105" t="s">
        <v>404</v>
      </c>
      <c r="C17" s="96">
        <f t="shared" si="1"/>
        <v>0</v>
      </c>
      <c r="D17" s="96">
        <f t="shared" si="1"/>
        <v>0</v>
      </c>
      <c r="E17" s="99">
        <v>1</v>
      </c>
      <c r="F17" s="98">
        <f t="shared" si="2"/>
        <v>0.58099999999999996</v>
      </c>
      <c r="G17" s="98">
        <f t="shared" si="3"/>
        <v>0.41899999999999998</v>
      </c>
      <c r="H17" s="100">
        <f>'Unallocated Detail'!D217</f>
        <v>0</v>
      </c>
    </row>
    <row r="18" spans="1:11" ht="15.9" customHeight="1">
      <c r="A18" s="65"/>
      <c r="B18" s="105" t="s">
        <v>403</v>
      </c>
      <c r="C18" s="96">
        <f t="shared" si="1"/>
        <v>0</v>
      </c>
      <c r="D18" s="96">
        <f t="shared" si="1"/>
        <v>0</v>
      </c>
      <c r="E18" s="99">
        <v>1</v>
      </c>
      <c r="F18" s="98">
        <f t="shared" si="2"/>
        <v>0.58099999999999996</v>
      </c>
      <c r="G18" s="98">
        <f t="shared" si="3"/>
        <v>0.41899999999999998</v>
      </c>
      <c r="H18" s="100">
        <f>'Unallocated Detail'!D218</f>
        <v>0</v>
      </c>
    </row>
    <row r="19" spans="1:11" ht="15.9" customHeight="1">
      <c r="A19" s="65"/>
      <c r="B19" s="105" t="s">
        <v>402</v>
      </c>
      <c r="C19" s="92">
        <f t="shared" si="1"/>
        <v>0</v>
      </c>
      <c r="D19" s="92">
        <f t="shared" si="1"/>
        <v>0</v>
      </c>
      <c r="E19" s="91">
        <v>1</v>
      </c>
      <c r="F19" s="93">
        <f t="shared" si="2"/>
        <v>0.58099999999999996</v>
      </c>
      <c r="G19" s="93">
        <f t="shared" si="3"/>
        <v>0.41899999999999998</v>
      </c>
      <c r="H19" s="92">
        <f>'Unallocated Detail'!D219</f>
        <v>0</v>
      </c>
      <c r="J19" s="28">
        <f>+C20+D20-H20</f>
        <v>0</v>
      </c>
    </row>
    <row r="20" spans="1:11" ht="15.9" customHeight="1">
      <c r="A20" s="65" t="s">
        <v>376</v>
      </c>
      <c r="B20" s="88" t="s">
        <v>375</v>
      </c>
      <c r="C20" s="96">
        <f>SUM(C13:C18)</f>
        <v>143417.73515999992</v>
      </c>
      <c r="D20" s="96">
        <f>SUM(D13:D18)</f>
        <v>103428.62483999997</v>
      </c>
      <c r="E20" s="99"/>
      <c r="F20" s="106"/>
      <c r="G20" s="86"/>
      <c r="H20" s="100">
        <f>SUM(H13:H18)</f>
        <v>246846.3599999999</v>
      </c>
      <c r="J20" s="28" t="e">
        <f>H20-#REF!</f>
        <v>#REF!</v>
      </c>
    </row>
    <row r="21" spans="1:11" ht="15.9" customHeight="1">
      <c r="A21" s="65" t="s">
        <v>15</v>
      </c>
      <c r="B21" s="88"/>
      <c r="C21" s="96"/>
      <c r="D21" s="96"/>
      <c r="E21" s="99"/>
      <c r="F21" s="86"/>
      <c r="G21" s="86"/>
      <c r="H21" s="100"/>
    </row>
    <row r="22" spans="1:11" ht="15.9" customHeight="1">
      <c r="A22" s="65"/>
      <c r="B22" s="105" t="s">
        <v>401</v>
      </c>
      <c r="C22" s="96">
        <f t="shared" ref="C22:C34" si="4">$H22*F22</f>
        <v>3981207.8287519994</v>
      </c>
      <c r="D22" s="96">
        <f t="shared" ref="D22:D34" si="5">$H22*G22</f>
        <v>1981361.9312479999</v>
      </c>
      <c r="E22" s="99">
        <v>4</v>
      </c>
      <c r="F22" s="98">
        <f t="shared" ref="F22:F34" si="6">VLOOKUP($E22,$B$60:$G$66,5,FALSE)</f>
        <v>0.66769999999999996</v>
      </c>
      <c r="G22" s="98">
        <f t="shared" ref="G22:G34" si="7">VLOOKUP($E22,$B$60:$G$66,6,FALSE)</f>
        <v>0.33229999999999998</v>
      </c>
      <c r="H22" s="100">
        <f>'Unallocated Detail'!D225</f>
        <v>5962569.7599999998</v>
      </c>
      <c r="K22" s="5"/>
    </row>
    <row r="23" spans="1:11" ht="15.9" customHeight="1">
      <c r="A23" s="65"/>
      <c r="B23" s="105" t="s">
        <v>400</v>
      </c>
      <c r="C23" s="96">
        <f t="shared" si="4"/>
        <v>-126131.78837599931</v>
      </c>
      <c r="D23" s="96">
        <f t="shared" si="5"/>
        <v>-62773.091623999659</v>
      </c>
      <c r="E23" s="99">
        <v>4</v>
      </c>
      <c r="F23" s="98">
        <f t="shared" si="6"/>
        <v>0.66769999999999996</v>
      </c>
      <c r="G23" s="98">
        <f t="shared" si="7"/>
        <v>0.33229999999999998</v>
      </c>
      <c r="H23" s="100">
        <f>'Unallocated Detail'!D226</f>
        <v>-188904.87999999899</v>
      </c>
      <c r="K23" s="5"/>
    </row>
    <row r="24" spans="1:11" ht="15.9" customHeight="1">
      <c r="A24" s="65" t="s">
        <v>376</v>
      </c>
      <c r="B24" s="105" t="s">
        <v>399</v>
      </c>
      <c r="C24" s="96">
        <f t="shared" si="4"/>
        <v>-1939306.145887</v>
      </c>
      <c r="D24" s="96">
        <f t="shared" si="5"/>
        <v>-965151.16411299992</v>
      </c>
      <c r="E24" s="99">
        <v>4</v>
      </c>
      <c r="F24" s="98">
        <f t="shared" si="6"/>
        <v>0.66769999999999996</v>
      </c>
      <c r="G24" s="98">
        <f t="shared" si="7"/>
        <v>0.33229999999999998</v>
      </c>
      <c r="H24" s="100">
        <f>'Unallocated Detail'!D227</f>
        <v>-2904457.31</v>
      </c>
      <c r="K24" s="5"/>
    </row>
    <row r="25" spans="1:11" ht="15.9" customHeight="1">
      <c r="A25" s="65" t="s">
        <v>376</v>
      </c>
      <c r="B25" s="105" t="s">
        <v>398</v>
      </c>
      <c r="C25" s="96">
        <f t="shared" si="4"/>
        <v>844264.0908019999</v>
      </c>
      <c r="D25" s="96">
        <f t="shared" si="5"/>
        <v>420172.16919799999</v>
      </c>
      <c r="E25" s="99">
        <v>4</v>
      </c>
      <c r="F25" s="98">
        <f t="shared" si="6"/>
        <v>0.66769999999999996</v>
      </c>
      <c r="G25" s="98">
        <f t="shared" si="7"/>
        <v>0.33229999999999998</v>
      </c>
      <c r="H25" s="100">
        <f>'Unallocated Detail'!D228</f>
        <v>1264436.26</v>
      </c>
      <c r="K25" s="5"/>
    </row>
    <row r="26" spans="1:11" ht="15.9" customHeight="1">
      <c r="A26" s="65" t="s">
        <v>376</v>
      </c>
      <c r="B26" s="105" t="s">
        <v>397</v>
      </c>
      <c r="C26" s="96">
        <f t="shared" si="4"/>
        <v>2484.3095639999942</v>
      </c>
      <c r="D26" s="96">
        <f t="shared" si="5"/>
        <v>1603.0704359999961</v>
      </c>
      <c r="E26" s="99">
        <v>3</v>
      </c>
      <c r="F26" s="98">
        <f t="shared" si="6"/>
        <v>0.60780000000000001</v>
      </c>
      <c r="G26" s="98">
        <f t="shared" si="7"/>
        <v>0.39219999999999999</v>
      </c>
      <c r="H26" s="100">
        <f>'Unallocated Detail'!D229</f>
        <v>4087.3799999999901</v>
      </c>
      <c r="K26" s="5"/>
    </row>
    <row r="27" spans="1:11" ht="15.9" customHeight="1">
      <c r="A27" s="65" t="s">
        <v>376</v>
      </c>
      <c r="B27" s="105" t="s">
        <v>396</v>
      </c>
      <c r="C27" s="96">
        <f t="shared" si="4"/>
        <v>328230.82557999942</v>
      </c>
      <c r="D27" s="96">
        <f t="shared" si="5"/>
        <v>236710.35441999958</v>
      </c>
      <c r="E27" s="99">
        <v>1</v>
      </c>
      <c r="F27" s="98">
        <f t="shared" si="6"/>
        <v>0.58099999999999996</v>
      </c>
      <c r="G27" s="98">
        <f t="shared" si="7"/>
        <v>0.41899999999999998</v>
      </c>
      <c r="H27" s="100">
        <f>'Unallocated Detail'!D230</f>
        <v>564941.179999999</v>
      </c>
      <c r="K27" s="5"/>
    </row>
    <row r="28" spans="1:11" ht="15.9" customHeight="1">
      <c r="A28" s="65" t="s">
        <v>376</v>
      </c>
      <c r="B28" s="105" t="s">
        <v>395</v>
      </c>
      <c r="C28" s="96">
        <f t="shared" si="4"/>
        <v>1035667.875348</v>
      </c>
      <c r="D28" s="96">
        <f t="shared" si="5"/>
        <v>497973.28465199994</v>
      </c>
      <c r="E28" s="99">
        <v>5</v>
      </c>
      <c r="F28" s="98">
        <f t="shared" si="6"/>
        <v>0.67530000000000001</v>
      </c>
      <c r="G28" s="98">
        <f t="shared" si="7"/>
        <v>0.32469999999999999</v>
      </c>
      <c r="H28" s="100">
        <f>'Unallocated Detail'!D231</f>
        <v>1533641.16</v>
      </c>
      <c r="K28" s="5"/>
    </row>
    <row r="29" spans="1:11" ht="15.9" customHeight="1">
      <c r="A29" s="65"/>
      <c r="B29" s="105" t="s">
        <v>394</v>
      </c>
      <c r="C29" s="96">
        <f t="shared" si="4"/>
        <v>103370.97037299999</v>
      </c>
      <c r="D29" s="96">
        <f t="shared" si="5"/>
        <v>51445.519626999994</v>
      </c>
      <c r="E29" s="99">
        <v>4</v>
      </c>
      <c r="F29" s="98">
        <f t="shared" si="6"/>
        <v>0.66769999999999996</v>
      </c>
      <c r="G29" s="98">
        <f t="shared" si="7"/>
        <v>0.33229999999999998</v>
      </c>
      <c r="H29" s="100">
        <f>'Unallocated Detail'!D232</f>
        <v>154816.49</v>
      </c>
      <c r="K29" s="5"/>
    </row>
    <row r="30" spans="1:11" ht="15.9" customHeight="1">
      <c r="A30" s="65" t="s">
        <v>376</v>
      </c>
      <c r="B30" s="105" t="s">
        <v>393</v>
      </c>
      <c r="C30" s="96">
        <f t="shared" si="4"/>
        <v>0</v>
      </c>
      <c r="D30" s="96">
        <f t="shared" si="5"/>
        <v>0</v>
      </c>
      <c r="E30" s="99">
        <v>4</v>
      </c>
      <c r="F30" s="98">
        <f t="shared" si="6"/>
        <v>0.66769999999999996</v>
      </c>
      <c r="G30" s="98">
        <f t="shared" si="7"/>
        <v>0.33229999999999998</v>
      </c>
      <c r="H30" s="100">
        <f>'Unallocated Detail'!D233</f>
        <v>0</v>
      </c>
      <c r="K30" s="5"/>
    </row>
    <row r="31" spans="1:11" ht="15.9" customHeight="1">
      <c r="A31" s="65" t="s">
        <v>376</v>
      </c>
      <c r="B31" s="105" t="s">
        <v>392</v>
      </c>
      <c r="C31" s="96">
        <f t="shared" si="4"/>
        <v>32950.981646</v>
      </c>
      <c r="D31" s="96">
        <f t="shared" si="5"/>
        <v>16398.998353999999</v>
      </c>
      <c r="E31" s="99">
        <v>4</v>
      </c>
      <c r="F31" s="98">
        <f t="shared" si="6"/>
        <v>0.66769999999999996</v>
      </c>
      <c r="G31" s="98">
        <f t="shared" si="7"/>
        <v>0.33229999999999998</v>
      </c>
      <c r="H31" s="100">
        <f>'Unallocated Detail'!D234</f>
        <v>49349.98</v>
      </c>
      <c r="K31" s="5"/>
    </row>
    <row r="32" spans="1:11" ht="15.9" customHeight="1">
      <c r="A32" s="65" t="s">
        <v>376</v>
      </c>
      <c r="B32" s="105" t="s">
        <v>391</v>
      </c>
      <c r="C32" s="96">
        <f t="shared" si="4"/>
        <v>1144282.1390989933</v>
      </c>
      <c r="D32" s="96">
        <f t="shared" si="5"/>
        <v>569484.73090099671</v>
      </c>
      <c r="E32" s="99">
        <v>4</v>
      </c>
      <c r="F32" s="98">
        <f t="shared" si="6"/>
        <v>0.66769999999999996</v>
      </c>
      <c r="G32" s="98">
        <f t="shared" si="7"/>
        <v>0.33229999999999998</v>
      </c>
      <c r="H32" s="100">
        <f>'Unallocated Detail'!D235</f>
        <v>1713766.8699999901</v>
      </c>
      <c r="K32" s="5"/>
    </row>
    <row r="33" spans="1:11" ht="15.9" customHeight="1">
      <c r="A33" s="65"/>
      <c r="B33" s="105" t="s">
        <v>390</v>
      </c>
      <c r="C33" s="96">
        <f t="shared" si="4"/>
        <v>0</v>
      </c>
      <c r="D33" s="96">
        <f t="shared" si="5"/>
        <v>0</v>
      </c>
      <c r="E33" s="99">
        <v>4</v>
      </c>
      <c r="F33" s="98">
        <f t="shared" si="6"/>
        <v>0.66769999999999996</v>
      </c>
      <c r="G33" s="98">
        <f t="shared" si="7"/>
        <v>0.33229999999999998</v>
      </c>
      <c r="H33" s="100">
        <f>'Unallocated Detail'!D236</f>
        <v>0</v>
      </c>
      <c r="K33" s="5">
        <v>0</v>
      </c>
    </row>
    <row r="34" spans="1:11" ht="15.9" customHeight="1">
      <c r="A34" s="65"/>
      <c r="B34" s="105" t="s">
        <v>389</v>
      </c>
      <c r="C34" s="92">
        <f t="shared" si="4"/>
        <v>1473625.9319539932</v>
      </c>
      <c r="D34" s="92">
        <f t="shared" si="5"/>
        <v>733392.08804599661</v>
      </c>
      <c r="E34" s="91">
        <v>4</v>
      </c>
      <c r="F34" s="93">
        <f t="shared" si="6"/>
        <v>0.66769999999999996</v>
      </c>
      <c r="G34" s="93">
        <f t="shared" si="7"/>
        <v>0.33229999999999998</v>
      </c>
      <c r="H34" s="92">
        <f>'Unallocated Detail'!D237</f>
        <v>2207018.0199999898</v>
      </c>
      <c r="J34" s="28">
        <f>+C35+D35-H35</f>
        <v>0</v>
      </c>
      <c r="K34" s="5"/>
    </row>
    <row r="35" spans="1:11" ht="15.9" customHeight="1">
      <c r="A35" s="65" t="s">
        <v>376</v>
      </c>
      <c r="B35" s="88" t="s">
        <v>375</v>
      </c>
      <c r="C35" s="96">
        <f>SUM(C22:C34)</f>
        <v>6880647.0188549869</v>
      </c>
      <c r="D35" s="96">
        <f>SUM(D22:D34)</f>
        <v>3480617.8911449932</v>
      </c>
      <c r="E35" s="99"/>
      <c r="F35" s="106"/>
      <c r="G35" s="86"/>
      <c r="H35" s="100">
        <f>SUM(H22:H34)</f>
        <v>10361264.90999998</v>
      </c>
      <c r="J35" s="28" t="e">
        <f>H35-#REF!</f>
        <v>#REF!</v>
      </c>
    </row>
    <row r="36" spans="1:11" ht="15.9" customHeight="1">
      <c r="A36" s="65" t="s">
        <v>388</v>
      </c>
      <c r="B36" s="88"/>
      <c r="C36" s="96"/>
      <c r="D36" s="96"/>
      <c r="E36" s="99"/>
      <c r="F36" s="86"/>
      <c r="G36" s="86"/>
      <c r="H36" s="27"/>
    </row>
    <row r="37" spans="1:11" ht="15.9" customHeight="1">
      <c r="A37" s="65"/>
      <c r="B37" s="105" t="s">
        <v>387</v>
      </c>
      <c r="C37" s="96">
        <f>$H37*F37</f>
        <v>1386955.1000689999</v>
      </c>
      <c r="D37" s="96">
        <f>$H37*G37</f>
        <v>690257.86993099994</v>
      </c>
      <c r="E37" s="99">
        <v>4</v>
      </c>
      <c r="F37" s="98">
        <f>VLOOKUP($E37,$B$60:$G$66,5,FALSE)</f>
        <v>0.66769999999999996</v>
      </c>
      <c r="G37" s="98">
        <f>VLOOKUP($E37,$B$60:$G$66,6,FALSE)</f>
        <v>0.33229999999999998</v>
      </c>
      <c r="H37" s="96">
        <f>'Unallocated Detail'!D243</f>
        <v>2077212.97</v>
      </c>
    </row>
    <row r="38" spans="1:11" ht="15.9" customHeight="1">
      <c r="A38" s="65"/>
      <c r="B38" s="95" t="s">
        <v>386</v>
      </c>
      <c r="C38" s="92">
        <f>$H38*F38</f>
        <v>0</v>
      </c>
      <c r="D38" s="92">
        <f>$H38*G38</f>
        <v>0</v>
      </c>
      <c r="E38" s="91">
        <v>4</v>
      </c>
      <c r="F38" s="93">
        <f>VLOOKUP($E38,$B$60:$G$66,5,FALSE)</f>
        <v>0.66769999999999996</v>
      </c>
      <c r="G38" s="93">
        <f>VLOOKUP($E38,$B$60:$G$66,6,FALSE)</f>
        <v>0.33229999999999998</v>
      </c>
      <c r="H38" s="92">
        <f>'Unallocated Detail'!D244</f>
        <v>0</v>
      </c>
      <c r="J38" s="28">
        <f>+C39+D39-H39</f>
        <v>0</v>
      </c>
    </row>
    <row r="39" spans="1:11" ht="15.9" customHeight="1">
      <c r="A39" s="65"/>
      <c r="B39" s="88" t="s">
        <v>375</v>
      </c>
      <c r="C39" s="96">
        <f>SUM(C37:C38)</f>
        <v>1386955.1000689999</v>
      </c>
      <c r="D39" s="96">
        <f>SUM(D37:D38)</f>
        <v>690257.86993099994</v>
      </c>
      <c r="E39" s="99"/>
      <c r="F39" s="86"/>
      <c r="G39" s="86"/>
      <c r="H39" s="104">
        <f>SUM(H37:H38)</f>
        <v>2077212.97</v>
      </c>
      <c r="J39" s="28" t="e">
        <f>H39-#REF!</f>
        <v>#REF!</v>
      </c>
    </row>
    <row r="40" spans="1:11" ht="15.9" customHeight="1">
      <c r="A40" s="65" t="s">
        <v>13</v>
      </c>
      <c r="B40" s="105"/>
      <c r="C40" s="96"/>
      <c r="D40" s="96"/>
      <c r="E40" s="99"/>
      <c r="F40" s="86"/>
      <c r="G40" s="86"/>
      <c r="H40" s="100"/>
    </row>
    <row r="41" spans="1:11" ht="15.9" customHeight="1">
      <c r="A41" s="65"/>
      <c r="B41" s="105" t="s">
        <v>385</v>
      </c>
      <c r="C41" s="96">
        <f t="shared" ref="C41:D43" si="8">$H41*F41</f>
        <v>2353486.8390989997</v>
      </c>
      <c r="D41" s="96">
        <f t="shared" si="8"/>
        <v>1171280.0309009999</v>
      </c>
      <c r="E41" s="99">
        <v>4</v>
      </c>
      <c r="F41" s="98">
        <f>VLOOKUP($E41,$B$60:$G$66,5,FALSE)</f>
        <v>0.66769999999999996</v>
      </c>
      <c r="G41" s="98">
        <f>VLOOKUP($E41,$B$60:$G$66,6,FALSE)</f>
        <v>0.33229999999999998</v>
      </c>
      <c r="H41" s="96">
        <f>'Unallocated Detail'!D247</f>
        <v>3524766.87</v>
      </c>
    </row>
    <row r="42" spans="1:11" ht="15.9" customHeight="1">
      <c r="A42" s="65"/>
      <c r="B42" s="105" t="s">
        <v>384</v>
      </c>
      <c r="C42" s="96">
        <f t="shared" si="8"/>
        <v>0</v>
      </c>
      <c r="D42" s="96">
        <f t="shared" si="8"/>
        <v>0</v>
      </c>
      <c r="E42" s="99">
        <v>4</v>
      </c>
      <c r="F42" s="98">
        <f>VLOOKUP($E42,$B$60:$G$66,5,FALSE)</f>
        <v>0.66769999999999996</v>
      </c>
      <c r="G42" s="98">
        <f>VLOOKUP($E42,$B$60:$G$66,6,FALSE)</f>
        <v>0.33229999999999998</v>
      </c>
      <c r="H42" s="96">
        <f>'Unallocated Detail'!D248</f>
        <v>0</v>
      </c>
    </row>
    <row r="43" spans="1:11" ht="15.9" customHeight="1">
      <c r="A43" s="65"/>
      <c r="B43" s="95" t="s">
        <v>383</v>
      </c>
      <c r="C43" s="92">
        <f t="shared" si="8"/>
        <v>0</v>
      </c>
      <c r="D43" s="92">
        <f t="shared" si="8"/>
        <v>0</v>
      </c>
      <c r="E43" s="91">
        <v>4</v>
      </c>
      <c r="F43" s="93">
        <f>VLOOKUP($E43,$B$60:$G$66,5,FALSE)</f>
        <v>0.66769999999999996</v>
      </c>
      <c r="G43" s="93">
        <f>VLOOKUP($E43,$B$60:$G$66,6,FALSE)</f>
        <v>0.33229999999999998</v>
      </c>
      <c r="H43" s="96">
        <f>'Unallocated Detail'!D249</f>
        <v>0</v>
      </c>
      <c r="J43" s="28">
        <f>+C44+D44-H44</f>
        <v>0</v>
      </c>
    </row>
    <row r="44" spans="1:11" ht="15.9" customHeight="1">
      <c r="A44" s="65" t="s">
        <v>376</v>
      </c>
      <c r="B44" s="88" t="s">
        <v>375</v>
      </c>
      <c r="C44" s="96">
        <f>SUM(C41:C43)</f>
        <v>2353486.8390989997</v>
      </c>
      <c r="D44" s="96">
        <f>SUM(D41:D43)</f>
        <v>1171280.0309009999</v>
      </c>
      <c r="E44" s="99"/>
      <c r="F44" s="86"/>
      <c r="G44" s="86"/>
      <c r="H44" s="104">
        <f>SUM(H41:H43)</f>
        <v>3524766.87</v>
      </c>
      <c r="J44" s="28" t="e">
        <f>H44-#REF!</f>
        <v>#REF!</v>
      </c>
    </row>
    <row r="45" spans="1:11" ht="15.9" customHeight="1">
      <c r="A45" s="65" t="s">
        <v>382</v>
      </c>
      <c r="B45" s="88"/>
      <c r="C45" s="96"/>
      <c r="D45" s="96"/>
      <c r="E45" s="99"/>
      <c r="F45" s="86"/>
      <c r="G45" s="86"/>
      <c r="H45" s="100"/>
    </row>
    <row r="46" spans="1:11" ht="15.9" customHeight="1">
      <c r="A46" s="65"/>
      <c r="B46" s="95" t="s">
        <v>346</v>
      </c>
      <c r="C46" s="92">
        <f>$H46*F46</f>
        <v>349968.32473899331</v>
      </c>
      <c r="D46" s="92">
        <f>$H46*G46</f>
        <v>174171.74526099669</v>
      </c>
      <c r="E46" s="91">
        <v>4</v>
      </c>
      <c r="F46" s="93">
        <f>VLOOKUP($E46,$B$60:$G$66,5,FALSE)</f>
        <v>0.66769999999999996</v>
      </c>
      <c r="G46" s="93">
        <f>VLOOKUP($E46,$B$60:$G$66,6,FALSE)</f>
        <v>0.33229999999999998</v>
      </c>
      <c r="H46" s="89">
        <f>'Unallocated Detail'!D269</f>
        <v>524140.06999999005</v>
      </c>
      <c r="J46" s="28">
        <f>+C47+D47-H47</f>
        <v>0</v>
      </c>
    </row>
    <row r="47" spans="1:11" ht="15.9" customHeight="1">
      <c r="A47" s="65" t="s">
        <v>376</v>
      </c>
      <c r="B47" s="88" t="s">
        <v>375</v>
      </c>
      <c r="C47" s="96">
        <f>C46</f>
        <v>349968.32473899331</v>
      </c>
      <c r="D47" s="96">
        <f>D46</f>
        <v>174171.74526099669</v>
      </c>
      <c r="E47" s="99"/>
      <c r="F47" s="86"/>
      <c r="G47" s="86"/>
      <c r="H47" s="100">
        <f>H46</f>
        <v>524140.06999999005</v>
      </c>
      <c r="J47" s="28" t="e">
        <f>H47-#REF!</f>
        <v>#REF!</v>
      </c>
    </row>
    <row r="48" spans="1:11" ht="15.9" customHeight="1">
      <c r="A48" s="65"/>
      <c r="B48" s="88"/>
      <c r="C48" s="96"/>
      <c r="D48" s="96"/>
      <c r="E48" s="99"/>
      <c r="F48" s="86"/>
      <c r="G48" s="86"/>
      <c r="H48" s="100"/>
    </row>
    <row r="49" spans="1:10" ht="15.9" customHeight="1">
      <c r="A49" s="101" t="s">
        <v>381</v>
      </c>
      <c r="B49" s="64"/>
      <c r="C49" s="96"/>
      <c r="D49" s="96"/>
      <c r="E49" s="103"/>
      <c r="F49" s="103"/>
      <c r="G49" s="103"/>
      <c r="H49" s="100"/>
    </row>
    <row r="50" spans="1:10" ht="15.9" customHeight="1">
      <c r="A50" s="101"/>
      <c r="B50" s="95" t="s">
        <v>380</v>
      </c>
      <c r="C50" s="92">
        <v>0</v>
      </c>
      <c r="D50" s="92">
        <v>0</v>
      </c>
      <c r="E50" s="91">
        <v>4</v>
      </c>
      <c r="F50" s="93">
        <f>VLOOKUP($E50,$B$60:$G$66,5,FALSE)</f>
        <v>0.66769999999999996</v>
      </c>
      <c r="G50" s="93">
        <f>VLOOKUP($E50,$B$60:$G$66,6,FALSE)</f>
        <v>0.33229999999999998</v>
      </c>
      <c r="H50" s="89">
        <v>0</v>
      </c>
      <c r="J50" s="28">
        <f>+C51+D51-H51</f>
        <v>0</v>
      </c>
    </row>
    <row r="51" spans="1:10" ht="15.9" customHeight="1">
      <c r="A51" s="101"/>
      <c r="B51" s="88" t="s">
        <v>375</v>
      </c>
      <c r="C51" s="96">
        <f>SUM(C50)</f>
        <v>0</v>
      </c>
      <c r="D51" s="96">
        <f>SUM(D50)</f>
        <v>0</v>
      </c>
      <c r="E51" s="99"/>
      <c r="F51" s="102"/>
      <c r="G51" s="102"/>
      <c r="H51" s="100">
        <f>SUM(H50)</f>
        <v>0</v>
      </c>
    </row>
    <row r="52" spans="1:10" ht="15.9" customHeight="1">
      <c r="A52" s="101"/>
      <c r="B52" s="64"/>
      <c r="C52" s="96"/>
      <c r="D52" s="96"/>
      <c r="E52" s="99"/>
      <c r="F52" s="86"/>
      <c r="G52" s="86"/>
      <c r="H52" s="100"/>
    </row>
    <row r="53" spans="1:10" ht="15.9" customHeight="1">
      <c r="A53" s="65" t="s">
        <v>379</v>
      </c>
      <c r="B53" s="88"/>
      <c r="C53" s="96"/>
      <c r="D53" s="96"/>
      <c r="E53" s="99"/>
      <c r="F53" s="86"/>
      <c r="G53" s="86"/>
      <c r="H53" s="100"/>
    </row>
    <row r="54" spans="1:10" ht="15.9" customHeight="1">
      <c r="A54" s="65"/>
      <c r="B54" s="95" t="s">
        <v>378</v>
      </c>
      <c r="C54" s="96">
        <f>$H54*F54</f>
        <v>0</v>
      </c>
      <c r="D54" s="96">
        <f>$H54*G54</f>
        <v>0</v>
      </c>
      <c r="E54" s="99">
        <v>4</v>
      </c>
      <c r="F54" s="98">
        <f>VLOOKUP($E54,$B$60:$G$66,5,FALSE)</f>
        <v>0.66769999999999996</v>
      </c>
      <c r="G54" s="97">
        <f>VLOOKUP($E54,$B$60:$G$66,6,FALSE)</f>
        <v>0.33229999999999998</v>
      </c>
      <c r="H54" s="96">
        <f>'Unallocated Detail'!D277</f>
        <v>0</v>
      </c>
    </row>
    <row r="55" spans="1:10" ht="15.9" customHeight="1">
      <c r="A55" s="65"/>
      <c r="B55" s="95" t="s">
        <v>377</v>
      </c>
      <c r="C55" s="92">
        <f>$H55*F55</f>
        <v>0</v>
      </c>
      <c r="D55" s="92">
        <f>$H55*G55</f>
        <v>0</v>
      </c>
      <c r="E55" s="94">
        <v>4</v>
      </c>
      <c r="F55" s="93">
        <f>VLOOKUP($E55,$B$60:$G$66,5,FALSE)</f>
        <v>0.66769999999999996</v>
      </c>
      <c r="G55" s="93">
        <f>VLOOKUP($E55,$B$60:$G$66,6,FALSE)</f>
        <v>0.33229999999999998</v>
      </c>
      <c r="H55" s="92">
        <f>'Unallocated Detail'!D278</f>
        <v>0</v>
      </c>
      <c r="J55" s="28">
        <f>+C56+D56-H56</f>
        <v>0</v>
      </c>
    </row>
    <row r="56" spans="1:10" ht="15.9" customHeight="1">
      <c r="A56" s="63" t="s">
        <v>376</v>
      </c>
      <c r="B56" s="85" t="s">
        <v>375</v>
      </c>
      <c r="C56" s="92">
        <f>SUM(C54:C55)</f>
        <v>0</v>
      </c>
      <c r="D56" s="92">
        <f>SUM(D54:D55)</f>
        <v>0</v>
      </c>
      <c r="E56" s="91"/>
      <c r="F56" s="90"/>
      <c r="G56" s="90"/>
      <c r="H56" s="89">
        <f>SUM(H54:H55)</f>
        <v>0</v>
      </c>
      <c r="J56" s="28">
        <v>0</v>
      </c>
    </row>
    <row r="57" spans="1:10" ht="15.9" customHeight="1">
      <c r="A57" s="65"/>
      <c r="B57" s="88"/>
      <c r="C57" s="87"/>
      <c r="D57" s="87"/>
      <c r="E57" s="87"/>
      <c r="F57" s="86"/>
      <c r="G57" s="86"/>
      <c r="H57" s="27"/>
    </row>
    <row r="58" spans="1:10" ht="15.9" customHeight="1">
      <c r="A58" s="63" t="s">
        <v>374</v>
      </c>
      <c r="B58" s="85"/>
      <c r="C58" s="84">
        <f>C56+C51+C47+C44+C39+C35+C20+C11</f>
        <v>13067135.60577598</v>
      </c>
      <c r="D58" s="84">
        <f>D11+D20+D35+D39+D44+D47+D51+D56</f>
        <v>7019831.9242239902</v>
      </c>
      <c r="E58" s="84"/>
      <c r="F58" s="84"/>
      <c r="G58" s="83"/>
      <c r="H58" s="82">
        <f>H11+H20+H35+H39+H44+H47+H51+H56</f>
        <v>20086967.529999968</v>
      </c>
    </row>
    <row r="59" spans="1:10" ht="15.9" customHeight="1">
      <c r="C59" s="81"/>
      <c r="D59" s="81"/>
      <c r="E59" s="81"/>
      <c r="F59" s="81"/>
      <c r="G59" s="81"/>
      <c r="H59" s="81"/>
    </row>
    <row r="60" spans="1:10" ht="15.9" customHeight="1">
      <c r="A60" s="80"/>
      <c r="B60" s="79" t="s">
        <v>373</v>
      </c>
      <c r="C60" s="78"/>
      <c r="D60" s="78"/>
      <c r="E60" s="78"/>
      <c r="F60" s="77" t="s">
        <v>34</v>
      </c>
      <c r="G60" s="77" t="s">
        <v>33</v>
      </c>
      <c r="H60" s="76"/>
    </row>
    <row r="61" spans="1:10" ht="15.9" customHeight="1">
      <c r="A61" s="65"/>
      <c r="B61" s="73">
        <v>1</v>
      </c>
      <c r="C61" s="72" t="s">
        <v>372</v>
      </c>
      <c r="D61" s="48"/>
      <c r="E61" s="48"/>
      <c r="F61" s="75">
        <v>0.58099999999999996</v>
      </c>
      <c r="G61" s="74">
        <v>0.41899999999999998</v>
      </c>
      <c r="H61" s="70">
        <f>SUM(F61:G61)</f>
        <v>1</v>
      </c>
    </row>
    <row r="62" spans="1:10" ht="15.9" customHeight="1">
      <c r="A62" s="65"/>
      <c r="B62" s="73">
        <v>2</v>
      </c>
      <c r="C62" s="72" t="s">
        <v>371</v>
      </c>
      <c r="D62" s="48"/>
      <c r="E62" s="48"/>
      <c r="F62" s="71">
        <v>0.62770000000000004</v>
      </c>
      <c r="G62" s="70">
        <v>0.37230000000000002</v>
      </c>
      <c r="H62" s="70">
        <f>SUM(F62:G62)</f>
        <v>1</v>
      </c>
    </row>
    <row r="63" spans="1:10" ht="15.9" customHeight="1">
      <c r="A63" s="65"/>
      <c r="B63" s="73">
        <v>3</v>
      </c>
      <c r="C63" s="48" t="s">
        <v>370</v>
      </c>
      <c r="D63" s="48"/>
      <c r="E63" s="48"/>
      <c r="F63" s="71">
        <v>0.60780000000000001</v>
      </c>
      <c r="G63" s="70">
        <v>0.39219999999999999</v>
      </c>
      <c r="H63" s="70">
        <f>SUM(F63:G63)</f>
        <v>1</v>
      </c>
    </row>
    <row r="64" spans="1:10" ht="15.9" customHeight="1">
      <c r="A64" s="65"/>
      <c r="B64" s="73">
        <v>4</v>
      </c>
      <c r="C64" s="72" t="s">
        <v>369</v>
      </c>
      <c r="D64" s="48"/>
      <c r="E64" s="48"/>
      <c r="F64" s="71">
        <v>0.66769999999999996</v>
      </c>
      <c r="G64" s="70">
        <v>0.33229999999999998</v>
      </c>
      <c r="H64" s="70">
        <f>SUM(F64:G64)</f>
        <v>1</v>
      </c>
    </row>
    <row r="65" spans="1:8" ht="15.9" customHeight="1">
      <c r="A65" s="63"/>
      <c r="B65" s="69">
        <v>5</v>
      </c>
      <c r="C65" s="68" t="s">
        <v>368</v>
      </c>
      <c r="D65" s="22"/>
      <c r="E65" s="22"/>
      <c r="F65" s="67">
        <v>0.67530000000000001</v>
      </c>
      <c r="G65" s="66">
        <v>0.32469999999999999</v>
      </c>
      <c r="H65" s="66">
        <f>SUM(F65:G65)</f>
        <v>1</v>
      </c>
    </row>
    <row r="66" spans="1:8" ht="12" customHeight="1"/>
    <row r="67" spans="1:8">
      <c r="H67" s="61"/>
    </row>
    <row r="68" spans="1:8" ht="15.9" customHeight="1">
      <c r="A68" s="62"/>
      <c r="C68" s="60"/>
      <c r="D68" s="60"/>
      <c r="E68" s="60"/>
      <c r="F68" s="60"/>
      <c r="G68" s="60"/>
      <c r="H68" s="61"/>
    </row>
    <row r="69" spans="1:8" ht="15.9" customHeight="1">
      <c r="C69" s="60"/>
      <c r="D69" s="60"/>
      <c r="E69" s="60"/>
      <c r="F69" s="60"/>
      <c r="G69" s="60"/>
      <c r="H69" s="60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AF22F406448A8649E0BE8202519" ma:contentTypeVersion="104" ma:contentTypeDescription="" ma:contentTypeScope="" ma:versionID="1bb343ef30315b46bac47112e9d49a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2017-11-14T08:00:00+00:00</OpenedDate>
    <Date1 xmlns="dc463f71-b30c-4ab2-9473-d307f9d35888">2017-11-14T08:00:00+00:00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171123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631CD55-0E0B-4043-BA45-318A88E60EED}"/>
</file>

<file path=customXml/itemProps2.xml><?xml version="1.0" encoding="utf-8"?>
<ds:datastoreItem xmlns:ds="http://schemas.openxmlformats.org/officeDocument/2006/customXml" ds:itemID="{D1DA4C22-5FBF-43F3-8F37-C2BEBEC6FA2D}"/>
</file>

<file path=customXml/itemProps3.xml><?xml version="1.0" encoding="utf-8"?>
<ds:datastoreItem xmlns:ds="http://schemas.openxmlformats.org/officeDocument/2006/customXml" ds:itemID="{A3C5E8D3-EDC1-4597-87EC-1AC58C3DD698}"/>
</file>

<file path=customXml/itemProps4.xml><?xml version="1.0" encoding="utf-8"?>
<ds:datastoreItem xmlns:ds="http://schemas.openxmlformats.org/officeDocument/2006/customXml" ds:itemID="{FA65F539-EDC7-4919-A6D5-AC21BB3D0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Unallocated Detail</vt:lpstr>
      <vt:lpstr>Common by Acct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2017-11-13T22:21:57Z</cp:lastPrinted>
  <dcterms:created xsi:type="dcterms:W3CDTF">2017-10-30T16:51:04Z</dcterms:created>
  <dcterms:modified xsi:type="dcterms:W3CDTF">2017-11-13T22:23:12Z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0x0101006E56B4D1795A2E4DB2F0B01679ED314A0042BA6AF22F406448A8649E0BE8202519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