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15" yWindow="1905" windowWidth="20100" windowHeight="9000"/>
  </bookViews>
  <sheets>
    <sheet name="Tables" sheetId="5" r:id="rId1"/>
    <sheet name="Detail Accounting Activity" sheetId="1" r:id="rId2"/>
  </sheets>
  <calcPr calcId="125725"/>
</workbook>
</file>

<file path=xl/calcChain.xml><?xml version="1.0" encoding="utf-8"?>
<calcChain xmlns="http://schemas.openxmlformats.org/spreadsheetml/2006/main">
  <c r="D24" i="1"/>
  <c r="D20"/>
  <c r="D16"/>
  <c r="D12"/>
  <c r="Y30"/>
  <c r="Y31"/>
  <c r="Y32"/>
  <c r="Y29"/>
  <c r="Y27"/>
  <c r="X33"/>
  <c r="C32" i="5"/>
  <c r="D32"/>
  <c r="D29"/>
  <c r="D30"/>
  <c r="D31"/>
  <c r="D28"/>
  <c r="Y33" i="1" l="1"/>
  <c r="F12"/>
  <c r="P40"/>
  <c r="N40"/>
  <c r="M40"/>
  <c r="L40"/>
  <c r="F28"/>
  <c r="F24"/>
  <c r="F32"/>
  <c r="X22"/>
  <c r="X18"/>
  <c r="X14"/>
  <c r="X10"/>
  <c r="S5" l="1"/>
  <c r="G7"/>
  <c r="C10"/>
  <c r="C14" l="1"/>
  <c r="W10" l="1"/>
  <c r="Y10" s="1"/>
  <c r="L11" s="1"/>
  <c r="G11" s="1"/>
  <c r="C18"/>
  <c r="C22" s="1"/>
  <c r="C26" l="1"/>
  <c r="C30" s="1"/>
  <c r="W14"/>
  <c r="Y14" s="1"/>
  <c r="L15" s="1"/>
  <c r="W18"/>
  <c r="Y18" s="1"/>
  <c r="L19" s="1"/>
  <c r="W22" l="1"/>
  <c r="C14" i="5"/>
  <c r="C12"/>
  <c r="C10"/>
  <c r="C8"/>
  <c r="C5"/>
  <c r="C4"/>
  <c r="D26" s="1"/>
  <c r="L27" i="1" l="1"/>
  <c r="Y22"/>
  <c r="L23" s="1"/>
  <c r="C16" i="5" s="1"/>
  <c r="C6"/>
  <c r="C9" l="1"/>
  <c r="C11" s="1"/>
  <c r="C13" s="1"/>
  <c r="C15" s="1"/>
  <c r="C17" s="1"/>
  <c r="M38" i="1"/>
  <c r="N38"/>
  <c r="P38"/>
  <c r="M36"/>
  <c r="N36"/>
  <c r="P36"/>
  <c r="L38"/>
  <c r="L36"/>
  <c r="M34"/>
  <c r="N34"/>
  <c r="P34"/>
  <c r="L34"/>
  <c r="M32"/>
  <c r="N32"/>
  <c r="P32"/>
  <c r="L32"/>
  <c r="M30"/>
  <c r="N30"/>
  <c r="P30"/>
  <c r="L30"/>
  <c r="M26"/>
  <c r="N26"/>
  <c r="P26"/>
  <c r="L26"/>
  <c r="M22"/>
  <c r="N22"/>
  <c r="L22"/>
  <c r="M18"/>
  <c r="N18"/>
  <c r="P18"/>
  <c r="P22" s="1"/>
  <c r="L18"/>
  <c r="M14"/>
  <c r="N14"/>
  <c r="P14"/>
  <c r="L14"/>
  <c r="E10"/>
  <c r="E14" s="1"/>
  <c r="E18" s="1"/>
  <c r="E22" s="1"/>
  <c r="E26" s="1"/>
  <c r="E30" s="1"/>
  <c r="E32" s="1"/>
  <c r="E34" s="1"/>
  <c r="H10"/>
  <c r="H14" s="1"/>
  <c r="H18" s="1"/>
  <c r="H22" s="1"/>
  <c r="H26" s="1"/>
  <c r="H30" s="1"/>
  <c r="H32" s="1"/>
  <c r="H34" s="1"/>
  <c r="J10"/>
  <c r="K10"/>
  <c r="K14" s="1"/>
  <c r="K18" s="1"/>
  <c r="K22" s="1"/>
  <c r="K26" s="1"/>
  <c r="K30" s="1"/>
  <c r="K32" s="1"/>
  <c r="K34" s="1"/>
  <c r="L10"/>
  <c r="M10"/>
  <c r="N10"/>
  <c r="O10"/>
  <c r="P10"/>
  <c r="F16"/>
  <c r="F20"/>
  <c r="F8"/>
  <c r="G15"/>
  <c r="G19"/>
  <c r="G23"/>
  <c r="G6" l="1"/>
  <c r="G10" s="1"/>
  <c r="G14" s="1"/>
  <c r="G18" s="1"/>
  <c r="G22" s="1"/>
  <c r="G26" s="1"/>
  <c r="G30" s="1"/>
  <c r="G32" s="1"/>
  <c r="G34" s="1"/>
  <c r="G36" s="1"/>
  <c r="G38" s="1"/>
  <c r="G40" s="1"/>
  <c r="K36"/>
  <c r="H36"/>
  <c r="E36"/>
  <c r="E38" s="1"/>
  <c r="R10"/>
  <c r="C32"/>
  <c r="C34" s="1"/>
  <c r="K38"/>
  <c r="K40" s="1"/>
  <c r="F34"/>
  <c r="I6" l="1"/>
  <c r="I10" s="1"/>
  <c r="F36"/>
  <c r="F38" s="1"/>
  <c r="O13"/>
  <c r="O31"/>
  <c r="O21"/>
  <c r="C36"/>
  <c r="C38" s="1"/>
  <c r="E40"/>
  <c r="H38"/>
  <c r="H40" s="1"/>
  <c r="S14"/>
  <c r="S10"/>
  <c r="O29" l="1"/>
  <c r="O30" s="1"/>
  <c r="R30" s="1"/>
  <c r="O37"/>
  <c r="J37" s="1"/>
  <c r="O39"/>
  <c r="O40" s="1"/>
  <c r="R40" s="1"/>
  <c r="O35"/>
  <c r="O36" s="1"/>
  <c r="R36" s="1"/>
  <c r="O17"/>
  <c r="J17" s="1"/>
  <c r="O25"/>
  <c r="O26" s="1"/>
  <c r="R26" s="1"/>
  <c r="O33"/>
  <c r="J33" s="1"/>
  <c r="F40"/>
  <c r="O18"/>
  <c r="R18" s="1"/>
  <c r="O38"/>
  <c r="R38" s="1"/>
  <c r="J13"/>
  <c r="I14" s="1"/>
  <c r="O14"/>
  <c r="R14" s="1"/>
  <c r="J29"/>
  <c r="O32"/>
  <c r="R32" s="1"/>
  <c r="J31"/>
  <c r="C40"/>
  <c r="S18"/>
  <c r="J39" l="1"/>
  <c r="O34"/>
  <c r="R34" s="1"/>
  <c r="J25"/>
  <c r="J35"/>
  <c r="I18"/>
  <c r="J21"/>
  <c r="O22"/>
  <c r="R22" s="1"/>
  <c r="S22"/>
  <c r="R43" l="1"/>
  <c r="I22"/>
  <c r="I26" s="1"/>
  <c r="I30" s="1"/>
  <c r="I32" s="1"/>
  <c r="I34" s="1"/>
  <c r="I36" s="1"/>
  <c r="I38" s="1"/>
  <c r="I40" s="1"/>
  <c r="S26"/>
</calcChain>
</file>

<file path=xl/sharedStrings.xml><?xml version="1.0" encoding="utf-8"?>
<sst xmlns="http://schemas.openxmlformats.org/spreadsheetml/2006/main" count="82" uniqueCount="50">
  <si>
    <t>FERC 101 (Plant)</t>
  </si>
  <si>
    <t>FERC 108 (Accum. Deprec.)</t>
  </si>
  <si>
    <t>FERC 182 (Reg. Asset)</t>
  </si>
  <si>
    <t>FERC 407 (Reg. Amort.)</t>
  </si>
  <si>
    <t>Balance 12/31/2015</t>
  </si>
  <si>
    <t>Record Depreciation of Existing Meters</t>
  </si>
  <si>
    <t>Record Amortization of Regulatory Asset</t>
  </si>
  <si>
    <t>Record Regulatory Asset</t>
  </si>
  <si>
    <t>Balance 12/31/2016</t>
  </si>
  <si>
    <t>FERC 404 (Deprec. Exp.)</t>
  </si>
  <si>
    <t>Record Retirement of Meters</t>
  </si>
  <si>
    <t>Balance 12/31/2017</t>
  </si>
  <si>
    <t>Balance 12/31/2018</t>
  </si>
  <si>
    <t>Balance 12/31/2019</t>
  </si>
  <si>
    <t>Balance 12/31/2020</t>
  </si>
  <si>
    <t>Balance 12/31/2021</t>
  </si>
  <si>
    <t>Balance 12/31/2022</t>
  </si>
  <si>
    <t>Balance 12/31/2023</t>
  </si>
  <si>
    <t>Balance 12/31/2024</t>
  </si>
  <si>
    <t>Total Annual Deprec. and Amort. Expense</t>
  </si>
  <si>
    <t>PROPOSED TRANSACTIONS FOR EXISTING ELECTRIC METERS WITH REGULATORY APPROVAL TO RECORD NBV OF METERS AS REGULATORY ASSET</t>
  </si>
  <si>
    <t>NOTES:</t>
  </si>
  <si>
    <t>Balance 12/31/2025</t>
  </si>
  <si>
    <t>Balance 12/31/2026</t>
  </si>
  <si>
    <t>Plant Balance 12/31/2015</t>
  </si>
  <si>
    <t>Balance Sheet</t>
  </si>
  <si>
    <t>Net Plant Balance 12/31/2015</t>
  </si>
  <si>
    <t>Accum Deprec. 12/31/2015</t>
  </si>
  <si>
    <t>Existing Electric Meters</t>
  </si>
  <si>
    <r>
      <t>Record Depreciation of Meters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</si>
  <si>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 xml:space="preserve">Calculation of Regulatory Asset </t>
  </si>
  <si>
    <r>
      <t>Creation of Regulatory Asset             1st Quarter 2016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</si>
  <si>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AMA</t>
  </si>
  <si>
    <t>Depr Exp</t>
  </si>
  <si>
    <t>Depr Rate</t>
  </si>
  <si>
    <t>% Retired</t>
  </si>
  <si>
    <t>Meters Retired in 2017</t>
  </si>
  <si>
    <t>Meters Retired in 2018</t>
  </si>
  <si>
    <t>Meters Retired in 2019</t>
  </si>
  <si>
    <t>Meters Retired in 2020</t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</si>
  <si>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$18.6 million would also be the amount of the required write-off without Commission approval to create a regulatory asset.  </t>
    </r>
  </si>
  <si>
    <t>Table 1 - Meter Retirement Schedule</t>
  </si>
  <si>
    <t xml:space="preserve">Year </t>
  </si>
  <si>
    <t>1) This schedule assumes a 4-year meter retirement schedule as noted at Table 1.</t>
  </si>
  <si>
    <t>2) This schedule assumes the Company receives regulatory approval to defer the cost of the existing meters in early 2016.</t>
  </si>
  <si>
    <t>3) This schedule assumes a 10 year amortization period.</t>
  </si>
  <si>
    <t>4) This schedule does not include the impact of federal taxes.</t>
  </si>
  <si>
    <t xml:space="preserve">5) This schedule assumes the regulatory asset is included in rate base earning the Company's allowed rate of return starting in 2017.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</si>
  <si>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Assumes replacement program based on percentage retired as shown below.</t>
    </r>
  </si>
  <si>
    <r>
      <t>Planned Retirement Schedule of Existing Meters</t>
    </r>
    <r>
      <rPr>
        <b/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</si>
</sst>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2"/>
    </xf>
    <xf numFmtId="164" fontId="0" fillId="0" borderId="5" xfId="1" applyNumberFormat="1" applyFont="1" applyBorder="1"/>
    <xf numFmtId="164" fontId="0" fillId="0" borderId="0" xfId="1" applyNumberFormat="1" applyFont="1" applyBorder="1"/>
    <xf numFmtId="0" fontId="0" fillId="0" borderId="0" xfId="0" applyBorder="1"/>
    <xf numFmtId="0" fontId="0" fillId="0" borderId="2" xfId="0" applyBorder="1" applyAlignment="1">
      <alignment horizontal="center" wrapText="1"/>
    </xf>
    <xf numFmtId="164" fontId="0" fillId="0" borderId="1" xfId="0" applyNumberFormat="1" applyBorder="1"/>
    <xf numFmtId="0" fontId="0" fillId="0" borderId="0" xfId="0" applyFill="1"/>
    <xf numFmtId="0" fontId="0" fillId="2" borderId="0" xfId="0" applyFill="1"/>
    <xf numFmtId="164" fontId="2" fillId="2" borderId="7" xfId="0" applyNumberFormat="1" applyFont="1" applyFill="1" applyBorder="1"/>
    <xf numFmtId="0" fontId="0" fillId="2" borderId="9" xfId="0" applyFill="1" applyBorder="1"/>
    <xf numFmtId="0" fontId="2" fillId="2" borderId="10" xfId="0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4" fontId="2" fillId="2" borderId="10" xfId="0" applyNumberFormat="1" applyFont="1" applyFill="1" applyBorder="1"/>
    <xf numFmtId="0" fontId="0" fillId="2" borderId="11" xfId="0" applyFill="1" applyBorder="1"/>
    <xf numFmtId="0" fontId="2" fillId="2" borderId="13" xfId="0" applyFont="1" applyFill="1" applyBorder="1" applyAlignment="1">
      <alignment wrapText="1"/>
    </xf>
    <xf numFmtId="164" fontId="2" fillId="2" borderId="12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164" fontId="0" fillId="0" borderId="0" xfId="1" applyNumberFormat="1" applyFont="1" applyFill="1"/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wrapText="1"/>
    </xf>
    <xf numFmtId="10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0" fontId="0" fillId="2" borderId="0" xfId="0" applyFont="1" applyFill="1"/>
    <xf numFmtId="164" fontId="2" fillId="2" borderId="7" xfId="0" applyNumberFormat="1" applyFont="1" applyFill="1" applyBorder="1" applyAlignment="1">
      <alignment horizontal="center"/>
    </xf>
    <xf numFmtId="10" fontId="6" fillId="2" borderId="5" xfId="3" applyNumberFormat="1" applyFont="1" applyFill="1" applyBorder="1"/>
    <xf numFmtId="164" fontId="0" fillId="2" borderId="0" xfId="0" applyNumberFormat="1" applyFont="1" applyFill="1"/>
    <xf numFmtId="165" fontId="2" fillId="2" borderId="0" xfId="2" applyNumberFormat="1" applyFont="1" applyFill="1"/>
    <xf numFmtId="44" fontId="2" fillId="2" borderId="5" xfId="2" applyFont="1" applyFill="1" applyBorder="1"/>
    <xf numFmtId="0" fontId="2" fillId="2" borderId="9" xfId="0" applyFont="1" applyFill="1" applyBorder="1"/>
    <xf numFmtId="0" fontId="0" fillId="2" borderId="0" xfId="0" applyFont="1" applyFill="1" applyBorder="1"/>
    <xf numFmtId="165" fontId="2" fillId="2" borderId="10" xfId="2" applyNumberFormat="1" applyFont="1" applyFill="1" applyBorder="1"/>
    <xf numFmtId="164" fontId="0" fillId="2" borderId="10" xfId="0" applyNumberFormat="1" applyFill="1" applyBorder="1"/>
    <xf numFmtId="10" fontId="1" fillId="2" borderId="0" xfId="3" applyNumberFormat="1" applyFont="1" applyFill="1" applyBorder="1"/>
    <xf numFmtId="165" fontId="2" fillId="2" borderId="16" xfId="2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2" fillId="2" borderId="17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4" fontId="7" fillId="0" borderId="14" xfId="1" applyNumberFormat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0" fontId="0" fillId="2" borderId="0" xfId="3" applyNumberFormat="1" applyFont="1" applyFill="1"/>
    <xf numFmtId="10" fontId="8" fillId="2" borderId="5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G26" sqref="G26"/>
    </sheetView>
  </sheetViews>
  <sheetFormatPr defaultRowHeight="15"/>
  <cols>
    <col min="1" max="1" width="5" bestFit="1" customWidth="1"/>
    <col min="2" max="2" width="30.28515625" customWidth="1"/>
    <col min="3" max="3" width="17.42578125" customWidth="1"/>
    <col min="4" max="4" width="31" customWidth="1"/>
    <col min="5" max="5" width="16.42578125" customWidth="1"/>
  </cols>
  <sheetData>
    <row r="1" spans="1:5" ht="15.75" thickBot="1"/>
    <row r="2" spans="1:5" ht="15.75">
      <c r="A2" s="48" t="s">
        <v>30</v>
      </c>
      <c r="B2" s="49"/>
      <c r="C2" s="49"/>
      <c r="D2" s="50"/>
    </row>
    <row r="3" spans="1:5">
      <c r="A3" s="13"/>
      <c r="B3" s="15" t="s">
        <v>28</v>
      </c>
      <c r="C3" s="21" t="s">
        <v>25</v>
      </c>
      <c r="D3" s="14"/>
    </row>
    <row r="4" spans="1:5">
      <c r="A4" s="13"/>
      <c r="B4" s="15" t="s">
        <v>24</v>
      </c>
      <c r="C4" s="16">
        <f>'Detail Accounting Activity'!C5</f>
        <v>27107217</v>
      </c>
      <c r="D4" s="14"/>
    </row>
    <row r="5" spans="1:5">
      <c r="A5" s="13"/>
      <c r="B5" s="15" t="s">
        <v>27</v>
      </c>
      <c r="C5" s="12">
        <f>'Detail Accounting Activity'!G5</f>
        <v>-6238217</v>
      </c>
      <c r="D5" s="14"/>
    </row>
    <row r="6" spans="1:5">
      <c r="A6" s="13"/>
      <c r="B6" s="24" t="s">
        <v>26</v>
      </c>
      <c r="C6" s="25">
        <f>SUM(C4:C5)</f>
        <v>20869000</v>
      </c>
      <c r="D6" s="26"/>
    </row>
    <row r="7" spans="1:5">
      <c r="A7" s="13"/>
      <c r="B7" s="15"/>
      <c r="C7" s="16"/>
      <c r="D7" s="17"/>
      <c r="E7" s="2"/>
    </row>
    <row r="8" spans="1:5" ht="17.25">
      <c r="A8" s="13">
        <v>2016</v>
      </c>
      <c r="B8" s="15" t="s">
        <v>29</v>
      </c>
      <c r="C8" s="12">
        <f>-'Detail Accounting Activity'!L7</f>
        <v>-918000</v>
      </c>
      <c r="D8" s="14"/>
    </row>
    <row r="9" spans="1:5">
      <c r="A9" s="13"/>
      <c r="B9" s="15" t="s">
        <v>8</v>
      </c>
      <c r="C9" s="16">
        <f>SUM(C6:C8)</f>
        <v>19951000</v>
      </c>
      <c r="D9" s="14"/>
    </row>
    <row r="10" spans="1:5" ht="17.25">
      <c r="A10" s="13">
        <v>2017</v>
      </c>
      <c r="B10" s="15" t="s">
        <v>29</v>
      </c>
      <c r="C10" s="12">
        <f>-'Detail Accounting Activity'!L11</f>
        <v>-833933.2005922501</v>
      </c>
      <c r="D10" s="14"/>
    </row>
    <row r="11" spans="1:5">
      <c r="A11" s="13"/>
      <c r="B11" s="15" t="s">
        <v>11</v>
      </c>
      <c r="C11" s="16">
        <f>SUM(C9:C10)</f>
        <v>19117066.79940775</v>
      </c>
      <c r="D11" s="14"/>
    </row>
    <row r="12" spans="1:5" ht="17.25">
      <c r="A12" s="13">
        <v>2018</v>
      </c>
      <c r="B12" s="15" t="s">
        <v>29</v>
      </c>
      <c r="C12" s="12">
        <f>-'Detail Accounting Activity'!L15</f>
        <v>-459926.79547815002</v>
      </c>
      <c r="D12" s="14"/>
    </row>
    <row r="13" spans="1:5">
      <c r="A13" s="13"/>
      <c r="B13" s="15" t="s">
        <v>12</v>
      </c>
      <c r="C13" s="16">
        <f>SUM(C11:C12)</f>
        <v>18657140.0039296</v>
      </c>
      <c r="D13" s="14"/>
    </row>
    <row r="14" spans="1:5" ht="17.25">
      <c r="A14" s="13">
        <v>2019</v>
      </c>
      <c r="B14" s="15" t="s">
        <v>29</v>
      </c>
      <c r="C14" s="12">
        <f>-'Detail Accounting Activity'!L19</f>
        <v>-96028.671583349991</v>
      </c>
      <c r="D14" s="14"/>
    </row>
    <row r="15" spans="1:5">
      <c r="A15" s="13"/>
      <c r="B15" s="15" t="s">
        <v>13</v>
      </c>
      <c r="C15" s="16">
        <f>SUM(C13:C14)</f>
        <v>18561111.332346249</v>
      </c>
      <c r="D15" s="14"/>
    </row>
    <row r="16" spans="1:5" ht="17.25">
      <c r="A16" s="13">
        <v>2020</v>
      </c>
      <c r="B16" s="15" t="s">
        <v>29</v>
      </c>
      <c r="C16" s="12">
        <f>-'Detail Accounting Activity'!L23</f>
        <v>-10567.74854744999</v>
      </c>
      <c r="D16" s="14"/>
    </row>
    <row r="17" spans="1:4" ht="33" thickBot="1">
      <c r="A17" s="18"/>
      <c r="B17" s="22" t="s">
        <v>14</v>
      </c>
      <c r="C17" s="20">
        <f>SUM(C15:C16)</f>
        <v>18550543.5837988</v>
      </c>
      <c r="D17" s="19" t="s">
        <v>31</v>
      </c>
    </row>
    <row r="18" spans="1:4">
      <c r="A18" s="11"/>
      <c r="B18" s="47" t="s">
        <v>48</v>
      </c>
      <c r="C18" s="47"/>
      <c r="D18" s="47"/>
    </row>
    <row r="19" spans="1:4" ht="9.75" customHeight="1">
      <c r="A19" s="11"/>
      <c r="B19" s="47"/>
      <c r="C19" s="47"/>
      <c r="D19" s="47"/>
    </row>
    <row r="20" spans="1:4" ht="36" customHeight="1">
      <c r="A20" s="11"/>
      <c r="B20" s="47" t="s">
        <v>40</v>
      </c>
      <c r="C20" s="47"/>
      <c r="D20" s="47"/>
    </row>
    <row r="21" spans="1:4">
      <c r="A21" s="11"/>
      <c r="B21" s="29"/>
      <c r="C21" s="30"/>
      <c r="D21" s="29"/>
    </row>
    <row r="22" spans="1:4">
      <c r="A22" s="11"/>
      <c r="B22" s="29"/>
      <c r="C22" s="30"/>
      <c r="D22" s="29"/>
    </row>
    <row r="23" spans="1:4">
      <c r="A23" s="31"/>
      <c r="B23" s="31"/>
      <c r="C23" s="30"/>
      <c r="D23" s="31"/>
    </row>
    <row r="24" spans="1:4" ht="17.25">
      <c r="A24" s="59" t="s">
        <v>49</v>
      </c>
      <c r="B24" s="59"/>
      <c r="C24" s="59"/>
      <c r="D24" s="59"/>
    </row>
    <row r="25" spans="1:4">
      <c r="A25" s="31"/>
      <c r="B25" s="31"/>
      <c r="C25" s="30"/>
      <c r="D25" s="31"/>
    </row>
    <row r="26" spans="1:4">
      <c r="A26" s="31"/>
      <c r="B26" s="15" t="s">
        <v>24</v>
      </c>
      <c r="C26" s="31"/>
      <c r="D26" s="35">
        <f>C4</f>
        <v>27107217</v>
      </c>
    </row>
    <row r="27" spans="1:4">
      <c r="A27" s="31"/>
      <c r="B27" s="15"/>
      <c r="C27" s="32" t="s">
        <v>35</v>
      </c>
      <c r="D27" s="34"/>
    </row>
    <row r="28" spans="1:4">
      <c r="A28" s="31"/>
      <c r="B28" s="31" t="s">
        <v>36</v>
      </c>
      <c r="C28" s="60">
        <v>0.185</v>
      </c>
      <c r="D28" s="34">
        <f>-$D$26*C28</f>
        <v>-5014835.1449999996</v>
      </c>
    </row>
    <row r="29" spans="1:4">
      <c r="A29" s="31"/>
      <c r="B29" s="31" t="s">
        <v>37</v>
      </c>
      <c r="C29" s="60">
        <v>0.629</v>
      </c>
      <c r="D29" s="34">
        <f t="shared" ref="D29:D31" si="0">-$D$26*C29</f>
        <v>-17050439.493000001</v>
      </c>
    </row>
    <row r="30" spans="1:4">
      <c r="A30" s="31"/>
      <c r="B30" s="31" t="s">
        <v>38</v>
      </c>
      <c r="C30" s="60">
        <v>0.16300000000000001</v>
      </c>
      <c r="D30" s="34">
        <f t="shared" si="0"/>
        <v>-4418476.3710000003</v>
      </c>
    </row>
    <row r="31" spans="1:4">
      <c r="A31" s="31"/>
      <c r="B31" s="31" t="s">
        <v>39</v>
      </c>
      <c r="C31" s="60">
        <v>2.3E-2</v>
      </c>
      <c r="D31" s="34">
        <f t="shared" si="0"/>
        <v>-623465.99100000004</v>
      </c>
    </row>
    <row r="32" spans="1:4">
      <c r="A32" s="31"/>
      <c r="B32" s="31"/>
      <c r="C32" s="61">
        <f>SUM(C28:C31)</f>
        <v>1</v>
      </c>
      <c r="D32" s="36">
        <f>SUM(D26:D31)</f>
        <v>0</v>
      </c>
    </row>
    <row r="33" spans="1:4">
      <c r="A33" s="31"/>
      <c r="B33" s="31"/>
      <c r="C33" s="34"/>
      <c r="D33" s="34"/>
    </row>
    <row r="34" spans="1:4">
      <c r="D34" s="2"/>
    </row>
    <row r="35" spans="1:4">
      <c r="D35" s="2"/>
    </row>
    <row r="36" spans="1:4">
      <c r="D36" s="2"/>
    </row>
  </sheetData>
  <mergeCells count="4">
    <mergeCell ref="B18:D19"/>
    <mergeCell ref="A2:D2"/>
    <mergeCell ref="B20:D20"/>
    <mergeCell ref="A24:D24"/>
  </mergeCells>
  <pageMargins left="0.7" right="0.7" top="0.75" bottom="0.38" header="0.3" footer="0.62"/>
  <pageSetup orientation="portrait" r:id="rId1"/>
  <headerFooter scaleWithDoc="0" alignWithMargins="0">
    <oddFooter>&amp;C&amp;"Times New Roman,Regular"&amp;12Attachment E&amp;"-,Regular"&amp;11
&amp;R&amp;"Times New Roman,Regular"&amp;12Page 1 of 1</oddFooter>
  </headerFooter>
  <ignoredErrors>
    <ignoredError sqref="C10 C12 C14 C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49"/>
  <sheetViews>
    <sheetView topLeftCell="A10" workbookViewId="0">
      <selection activeCell="AB16" sqref="AB16"/>
    </sheetView>
  </sheetViews>
  <sheetFormatPr defaultRowHeight="15"/>
  <cols>
    <col min="1" max="1" width="1.140625" customWidth="1"/>
    <col min="2" max="2" width="37.28515625" bestFit="1" customWidth="1"/>
    <col min="3" max="4" width="13.7109375" bestFit="1" customWidth="1"/>
    <col min="5" max="5" width="0.85546875" style="7" customWidth="1"/>
    <col min="6" max="6" width="11.42578125" bestFit="1" customWidth="1"/>
    <col min="7" max="7" width="13.28515625" bestFit="1" customWidth="1"/>
    <col min="8" max="8" width="0.85546875" style="7" customWidth="1"/>
    <col min="9" max="9" width="12.7109375" customWidth="1"/>
    <col min="10" max="10" width="11.42578125" bestFit="1" customWidth="1"/>
    <col min="11" max="11" width="0.7109375" style="7" customWidth="1"/>
    <col min="12" max="12" width="11.42578125" bestFit="1" customWidth="1"/>
    <col min="13" max="13" width="11" bestFit="1" customWidth="1"/>
    <col min="14" max="14" width="0.85546875" style="7" customWidth="1"/>
    <col min="15" max="15" width="12.140625" customWidth="1"/>
    <col min="17" max="17" width="1" customWidth="1"/>
    <col min="18" max="18" width="15.28515625" customWidth="1"/>
    <col min="19" max="19" width="11.5703125" bestFit="1" customWidth="1"/>
    <col min="20" max="20" width="1.85546875" customWidth="1"/>
    <col min="21" max="22" width="9.140625" hidden="1" customWidth="1"/>
    <col min="23" max="23" width="11.5703125" bestFit="1" customWidth="1"/>
    <col min="24" max="24" width="12" customWidth="1"/>
    <col min="25" max="25" width="9" bestFit="1" customWidth="1"/>
  </cols>
  <sheetData>
    <row r="1" spans="2:25" ht="16.5" thickBot="1">
      <c r="B1" s="54" t="s">
        <v>20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3" spans="2:25" ht="15.75" thickBot="1"/>
    <row r="4" spans="2:25" ht="45.75" thickBot="1">
      <c r="C4" s="57" t="s">
        <v>0</v>
      </c>
      <c r="D4" s="58"/>
      <c r="E4" s="3"/>
      <c r="F4" s="57" t="s">
        <v>1</v>
      </c>
      <c r="G4" s="58"/>
      <c r="I4" s="57" t="s">
        <v>2</v>
      </c>
      <c r="J4" s="58"/>
      <c r="L4" s="57" t="s">
        <v>9</v>
      </c>
      <c r="M4" s="58"/>
      <c r="N4" s="3"/>
      <c r="O4" s="57" t="s">
        <v>3</v>
      </c>
      <c r="P4" s="58"/>
      <c r="R4" s="8" t="s">
        <v>19</v>
      </c>
    </row>
    <row r="5" spans="2:25">
      <c r="B5" t="s">
        <v>4</v>
      </c>
      <c r="C5" s="1">
        <v>27107217</v>
      </c>
      <c r="D5" s="1"/>
      <c r="E5" s="6"/>
      <c r="F5" s="1"/>
      <c r="G5" s="1">
        <v>-6238217</v>
      </c>
      <c r="H5" s="6"/>
      <c r="I5" s="1"/>
      <c r="J5" s="1"/>
      <c r="K5" s="6"/>
      <c r="L5" s="1"/>
      <c r="M5" s="1"/>
      <c r="N5" s="6"/>
      <c r="O5" s="1"/>
      <c r="P5" s="1"/>
      <c r="S5" s="1">
        <f>SUM(C5:G5)</f>
        <v>20869000</v>
      </c>
      <c r="T5" s="2"/>
    </row>
    <row r="6" spans="2:25">
      <c r="B6" s="4" t="s">
        <v>7</v>
      </c>
      <c r="C6" s="1"/>
      <c r="D6" s="1"/>
      <c r="E6" s="6"/>
      <c r="F6" s="1"/>
      <c r="G6" s="1">
        <f>(C5+G5+G7+G11+G15+G19+G23)*-1</f>
        <v>-18550543.5837988</v>
      </c>
      <c r="H6" s="6"/>
      <c r="I6" s="1">
        <f>-G6</f>
        <v>18550543.5837988</v>
      </c>
      <c r="J6" s="1"/>
      <c r="K6" s="6"/>
      <c r="L6" s="1"/>
      <c r="M6" s="1"/>
      <c r="N6" s="6"/>
      <c r="O6" s="1"/>
      <c r="P6" s="1"/>
    </row>
    <row r="7" spans="2:25">
      <c r="B7" s="4" t="s">
        <v>5</v>
      </c>
      <c r="C7" s="23"/>
      <c r="D7" s="1"/>
      <c r="E7" s="6"/>
      <c r="F7" s="1"/>
      <c r="G7" s="1">
        <f>-L7</f>
        <v>-918000</v>
      </c>
      <c r="H7" s="6"/>
      <c r="I7" s="1"/>
      <c r="J7" s="1"/>
      <c r="K7" s="6"/>
      <c r="L7" s="1">
        <v>918000</v>
      </c>
      <c r="M7" s="1"/>
      <c r="N7" s="6"/>
      <c r="O7" s="1"/>
      <c r="P7" s="1"/>
      <c r="W7" s="27">
        <v>3.39E-2</v>
      </c>
      <c r="X7" t="s">
        <v>34</v>
      </c>
    </row>
    <row r="8" spans="2:25">
      <c r="B8" s="4" t="s">
        <v>10</v>
      </c>
      <c r="C8" s="1"/>
      <c r="D8" s="1">
        <v>0</v>
      </c>
      <c r="E8" s="6"/>
      <c r="F8" s="1">
        <f>-D8</f>
        <v>0</v>
      </c>
      <c r="G8" s="1"/>
      <c r="H8" s="6"/>
      <c r="I8" s="1"/>
      <c r="J8" s="1"/>
      <c r="K8" s="6"/>
      <c r="L8" s="1"/>
      <c r="M8" s="1"/>
      <c r="N8" s="6"/>
      <c r="O8" s="1"/>
      <c r="P8" s="1"/>
    </row>
    <row r="9" spans="2:25">
      <c r="B9" s="4" t="s">
        <v>6</v>
      </c>
      <c r="C9" s="1"/>
      <c r="D9" s="1"/>
      <c r="E9" s="6"/>
      <c r="F9" s="1"/>
      <c r="G9" s="1"/>
      <c r="H9" s="6"/>
      <c r="I9" s="1"/>
      <c r="J9" s="1"/>
      <c r="K9" s="6"/>
      <c r="L9" s="1"/>
      <c r="M9" s="1"/>
      <c r="N9" s="6"/>
      <c r="O9" s="1">
        <v>0</v>
      </c>
      <c r="P9" s="1"/>
      <c r="W9" s="28" t="s">
        <v>32</v>
      </c>
      <c r="Y9" t="s">
        <v>33</v>
      </c>
    </row>
    <row r="10" spans="2:25">
      <c r="B10" t="s">
        <v>8</v>
      </c>
      <c r="C10" s="5">
        <f>C5+D8</f>
        <v>27107217</v>
      </c>
      <c r="D10" s="5"/>
      <c r="E10" s="6">
        <f>SUM(E5:E9)</f>
        <v>0</v>
      </c>
      <c r="F10" s="5"/>
      <c r="G10" s="5">
        <f>G5+G6+G7+F8</f>
        <v>-25706760.5837988</v>
      </c>
      <c r="H10" s="6">
        <f t="shared" ref="H10:P10" si="0">SUM(H5:H9)</f>
        <v>0</v>
      </c>
      <c r="I10" s="5">
        <f t="shared" si="0"/>
        <v>18550543.5837988</v>
      </c>
      <c r="J10" s="5">
        <f t="shared" si="0"/>
        <v>0</v>
      </c>
      <c r="K10" s="6">
        <f t="shared" si="0"/>
        <v>0</v>
      </c>
      <c r="L10" s="5">
        <f t="shared" si="0"/>
        <v>918000</v>
      </c>
      <c r="M10" s="5">
        <f t="shared" si="0"/>
        <v>0</v>
      </c>
      <c r="N10" s="6">
        <f t="shared" si="0"/>
        <v>0</v>
      </c>
      <c r="O10" s="5">
        <f t="shared" si="0"/>
        <v>0</v>
      </c>
      <c r="P10" s="5">
        <f t="shared" si="0"/>
        <v>0</v>
      </c>
      <c r="R10" s="2">
        <f>SUM(L10:P10)</f>
        <v>918000</v>
      </c>
      <c r="S10" s="1">
        <f>SUM(C10:G10)</f>
        <v>1400456.4162012003</v>
      </c>
      <c r="W10" s="1">
        <f>(C10+C14)/2</f>
        <v>24599799.427500002</v>
      </c>
      <c r="X10" s="27">
        <f>$W$7</f>
        <v>3.39E-2</v>
      </c>
      <c r="Y10" s="2">
        <f>W10*X10</f>
        <v>833933.2005922501</v>
      </c>
    </row>
    <row r="11" spans="2:25">
      <c r="B11" s="4" t="s">
        <v>5</v>
      </c>
      <c r="C11" s="1"/>
      <c r="D11" s="1"/>
      <c r="E11" s="6"/>
      <c r="F11" s="1"/>
      <c r="G11" s="1">
        <f>-L11</f>
        <v>-833933.2005922501</v>
      </c>
      <c r="H11" s="6"/>
      <c r="I11" s="1"/>
      <c r="J11" s="1"/>
      <c r="K11" s="6"/>
      <c r="L11" s="1">
        <f>Y10</f>
        <v>833933.2005922501</v>
      </c>
      <c r="M11" s="1"/>
      <c r="N11" s="6"/>
      <c r="O11" s="1"/>
      <c r="P11" s="1"/>
    </row>
    <row r="12" spans="2:25">
      <c r="B12" s="4" t="s">
        <v>10</v>
      </c>
      <c r="C12" s="1"/>
      <c r="D12" s="1">
        <f>-C5*X29</f>
        <v>-5014835.1449999996</v>
      </c>
      <c r="E12" s="6"/>
      <c r="F12" s="1">
        <f>-D12</f>
        <v>5014835.1449999996</v>
      </c>
      <c r="G12" s="1"/>
      <c r="H12" s="6"/>
      <c r="I12" s="1"/>
      <c r="J12" s="1"/>
      <c r="K12" s="6"/>
      <c r="L12" s="1"/>
      <c r="M12" s="1"/>
      <c r="N12" s="6"/>
      <c r="O12" s="1"/>
      <c r="P12" s="1"/>
    </row>
    <row r="13" spans="2:25">
      <c r="B13" s="4" t="s">
        <v>6</v>
      </c>
      <c r="C13" s="1"/>
      <c r="D13" s="1"/>
      <c r="E13" s="6"/>
      <c r="F13" s="1"/>
      <c r="G13" s="1"/>
      <c r="H13" s="6"/>
      <c r="I13" s="1"/>
      <c r="J13" s="1">
        <f>-O13</f>
        <v>-1855054.35837988</v>
      </c>
      <c r="K13" s="6"/>
      <c r="L13" s="1"/>
      <c r="M13" s="1"/>
      <c r="N13" s="6"/>
      <c r="O13" s="1">
        <f>$I$6/10</f>
        <v>1855054.35837988</v>
      </c>
      <c r="P13" s="1"/>
    </row>
    <row r="14" spans="2:25">
      <c r="B14" t="s">
        <v>11</v>
      </c>
      <c r="C14" s="5">
        <f>C10+D12</f>
        <v>22092381.855</v>
      </c>
      <c r="D14" s="5"/>
      <c r="E14" s="6">
        <f>SUM(E9:E13)</f>
        <v>0</v>
      </c>
      <c r="F14" s="5"/>
      <c r="G14" s="5">
        <f>G10+G11+F12</f>
        <v>-21525858.63939105</v>
      </c>
      <c r="H14" s="6">
        <f>SUM(H9:H13)</f>
        <v>0</v>
      </c>
      <c r="I14" s="5">
        <f>I10+J13</f>
        <v>16695489.22541892</v>
      </c>
      <c r="J14" s="5"/>
      <c r="K14" s="6">
        <f>SUM(K9:K13)</f>
        <v>0</v>
      </c>
      <c r="L14" s="5">
        <f>SUM(L11:L13)</f>
        <v>833933.2005922501</v>
      </c>
      <c r="M14" s="5">
        <f>SUM(M11:M13)</f>
        <v>0</v>
      </c>
      <c r="N14" s="6">
        <f>SUM(N11:N13)</f>
        <v>0</v>
      </c>
      <c r="O14" s="5">
        <f>SUM(O11:O13)</f>
        <v>1855054.35837988</v>
      </c>
      <c r="P14" s="5">
        <f>SUM(P11:P13)</f>
        <v>0</v>
      </c>
      <c r="R14" s="2">
        <f>SUM(L14:P14)</f>
        <v>2688987.5589721301</v>
      </c>
      <c r="S14" s="1">
        <f>SUM(C14:G14)</f>
        <v>566523.2156089507</v>
      </c>
      <c r="W14" s="1">
        <f>(C14+C18)/2</f>
        <v>13567162.1085</v>
      </c>
      <c r="X14" s="27">
        <f>$W$7</f>
        <v>3.39E-2</v>
      </c>
      <c r="Y14" s="2">
        <f>W14*X14</f>
        <v>459926.79547815002</v>
      </c>
    </row>
    <row r="15" spans="2:25">
      <c r="B15" s="4" t="s">
        <v>5</v>
      </c>
      <c r="C15" s="1"/>
      <c r="D15" s="1"/>
      <c r="E15" s="6"/>
      <c r="F15" s="1"/>
      <c r="G15" s="1">
        <f>-L15</f>
        <v>-459926.79547815002</v>
      </c>
      <c r="H15" s="6"/>
      <c r="I15" s="1"/>
      <c r="J15" s="1"/>
      <c r="K15" s="6"/>
      <c r="L15" s="1">
        <f>Y14</f>
        <v>459926.79547815002</v>
      </c>
      <c r="M15" s="1"/>
      <c r="N15" s="6"/>
      <c r="O15" s="1"/>
      <c r="P15" s="1"/>
    </row>
    <row r="16" spans="2:25">
      <c r="B16" s="4" t="s">
        <v>10</v>
      </c>
      <c r="C16" s="1"/>
      <c r="D16" s="1">
        <f>-C5*X30</f>
        <v>-17050439.493000001</v>
      </c>
      <c r="E16" s="6"/>
      <c r="F16" s="1">
        <f>-D16</f>
        <v>17050439.493000001</v>
      </c>
      <c r="G16" s="1"/>
      <c r="H16" s="6"/>
      <c r="I16" s="1"/>
      <c r="J16" s="1"/>
      <c r="K16" s="6"/>
      <c r="L16" s="1"/>
      <c r="M16" s="1"/>
      <c r="N16" s="6"/>
      <c r="O16" s="1"/>
      <c r="P16" s="1"/>
    </row>
    <row r="17" spans="2:25">
      <c r="B17" s="4" t="s">
        <v>6</v>
      </c>
      <c r="C17" s="1"/>
      <c r="D17" s="1"/>
      <c r="E17" s="6"/>
      <c r="F17" s="1"/>
      <c r="G17" s="1"/>
      <c r="H17" s="6"/>
      <c r="I17" s="1"/>
      <c r="J17" s="1">
        <f>-O17</f>
        <v>-1855054.35837988</v>
      </c>
      <c r="K17" s="6"/>
      <c r="L17" s="1"/>
      <c r="M17" s="1"/>
      <c r="N17" s="6"/>
      <c r="O17" s="1">
        <f>$I$6/10</f>
        <v>1855054.35837988</v>
      </c>
      <c r="P17" s="1"/>
    </row>
    <row r="18" spans="2:25">
      <c r="B18" t="s">
        <v>12</v>
      </c>
      <c r="C18" s="5">
        <f>C14+D16</f>
        <v>5041942.3619999997</v>
      </c>
      <c r="D18" s="5"/>
      <c r="E18" s="6">
        <f>SUM(E13:E17)</f>
        <v>0</v>
      </c>
      <c r="F18" s="5"/>
      <c r="G18" s="5">
        <f>G14+G15+F16</f>
        <v>-4935345.9418691993</v>
      </c>
      <c r="H18" s="6">
        <f>SUM(H13:H17)</f>
        <v>0</v>
      </c>
      <c r="I18" s="5">
        <f>I14+J17</f>
        <v>14840434.86703904</v>
      </c>
      <c r="J18" s="5"/>
      <c r="K18" s="6">
        <f>SUM(K13:K17)</f>
        <v>0</v>
      </c>
      <c r="L18" s="5">
        <f>SUM(L15:L17)</f>
        <v>459926.79547815002</v>
      </c>
      <c r="M18" s="5">
        <f>SUM(M15:M17)</f>
        <v>0</v>
      </c>
      <c r="N18" s="6">
        <f>SUM(N15:N17)</f>
        <v>0</v>
      </c>
      <c r="O18" s="5">
        <f>SUM(O15:O17)</f>
        <v>1855054.35837988</v>
      </c>
      <c r="P18" s="5">
        <f>SUM(P15:P17)</f>
        <v>0</v>
      </c>
      <c r="R18" s="2">
        <f>SUM(L18:P18)</f>
        <v>2314981.1538580302</v>
      </c>
      <c r="S18" s="1">
        <f>SUM(C18:G18)</f>
        <v>106596.42013080046</v>
      </c>
      <c r="W18" s="1">
        <f>(C18+C22)/2</f>
        <v>2832704.1764999996</v>
      </c>
      <c r="X18" s="27">
        <f>$W$7</f>
        <v>3.39E-2</v>
      </c>
      <c r="Y18" s="2">
        <f>W18*X18</f>
        <v>96028.671583349991</v>
      </c>
    </row>
    <row r="19" spans="2:25">
      <c r="B19" s="4" t="s">
        <v>5</v>
      </c>
      <c r="C19" s="1"/>
      <c r="D19" s="1"/>
      <c r="E19" s="6"/>
      <c r="F19" s="1"/>
      <c r="G19" s="1">
        <f>-L19</f>
        <v>-96028.671583349991</v>
      </c>
      <c r="H19" s="6"/>
      <c r="I19" s="1"/>
      <c r="J19" s="1"/>
      <c r="K19" s="6"/>
      <c r="L19" s="1">
        <f>Y18</f>
        <v>96028.671583349991</v>
      </c>
      <c r="M19" s="1"/>
      <c r="N19" s="6"/>
      <c r="O19" s="1"/>
      <c r="P19" s="1"/>
    </row>
    <row r="20" spans="2:25">
      <c r="B20" s="4" t="s">
        <v>10</v>
      </c>
      <c r="C20" s="1"/>
      <c r="D20" s="1">
        <f>-C5*X31</f>
        <v>-4418476.3710000003</v>
      </c>
      <c r="E20" s="6"/>
      <c r="F20" s="1">
        <f>-D20</f>
        <v>4418476.3710000003</v>
      </c>
      <c r="G20" s="1"/>
      <c r="H20" s="6"/>
      <c r="I20" s="1"/>
      <c r="J20" s="1"/>
      <c r="K20" s="6"/>
      <c r="L20" s="1"/>
      <c r="M20" s="1"/>
      <c r="N20" s="6"/>
      <c r="O20" s="1"/>
      <c r="P20" s="1"/>
    </row>
    <row r="21" spans="2:25">
      <c r="B21" s="4" t="s">
        <v>6</v>
      </c>
      <c r="C21" s="1"/>
      <c r="D21" s="1"/>
      <c r="E21" s="6"/>
      <c r="F21" s="1"/>
      <c r="G21" s="1"/>
      <c r="H21" s="6"/>
      <c r="I21" s="1"/>
      <c r="J21" s="1">
        <f>-O21</f>
        <v>-1855054.35837988</v>
      </c>
      <c r="K21" s="6"/>
      <c r="L21" s="1"/>
      <c r="M21" s="1"/>
      <c r="N21" s="6"/>
      <c r="O21" s="1">
        <f>$I$6/10</f>
        <v>1855054.35837988</v>
      </c>
      <c r="P21" s="1"/>
    </row>
    <row r="22" spans="2:25">
      <c r="B22" t="s">
        <v>13</v>
      </c>
      <c r="C22" s="5">
        <f>C18+D20</f>
        <v>623465.99099999946</v>
      </c>
      <c r="D22" s="5"/>
      <c r="E22" s="6">
        <f>SUM(E17:E21)</f>
        <v>0</v>
      </c>
      <c r="F22" s="5"/>
      <c r="G22" s="5">
        <f>G18+G19+F20</f>
        <v>-612898.24245254882</v>
      </c>
      <c r="H22" s="6">
        <f>SUM(H17:H21)</f>
        <v>0</v>
      </c>
      <c r="I22" s="5">
        <f>I18+J21</f>
        <v>12985380.50865916</v>
      </c>
      <c r="J22" s="5"/>
      <c r="K22" s="6">
        <f>SUM(K17:K21)</f>
        <v>0</v>
      </c>
      <c r="L22" s="5">
        <f>SUM(L19:L21)</f>
        <v>96028.671583349991</v>
      </c>
      <c r="M22" s="5">
        <f>SUM(M19:M21)</f>
        <v>0</v>
      </c>
      <c r="N22" s="6">
        <f>SUM(N19:N21)</f>
        <v>0</v>
      </c>
      <c r="O22" s="5">
        <f>SUM(O19:O21)</f>
        <v>1855054.35837988</v>
      </c>
      <c r="P22" s="5">
        <f>SUM(P17:P21)</f>
        <v>0</v>
      </c>
      <c r="R22" s="2">
        <f>SUM(L22:P22)</f>
        <v>1951083.02996323</v>
      </c>
      <c r="S22" s="1">
        <f>SUM(C22:G22)</f>
        <v>10567.748547450639</v>
      </c>
      <c r="W22" s="1">
        <f>(C22+C26)/2</f>
        <v>311732.99549999973</v>
      </c>
      <c r="X22" s="27">
        <f>$W$7</f>
        <v>3.39E-2</v>
      </c>
      <c r="Y22" s="2">
        <f>W22*X22</f>
        <v>10567.74854744999</v>
      </c>
    </row>
    <row r="23" spans="2:25">
      <c r="B23" s="4" t="s">
        <v>5</v>
      </c>
      <c r="C23" s="1"/>
      <c r="D23" s="1"/>
      <c r="E23" s="6"/>
      <c r="F23" s="1"/>
      <c r="G23" s="1">
        <f>-L23</f>
        <v>-10567.74854744999</v>
      </c>
      <c r="H23" s="6"/>
      <c r="I23" s="1"/>
      <c r="J23" s="1"/>
      <c r="K23" s="6"/>
      <c r="L23" s="1">
        <f>Y22</f>
        <v>10567.74854744999</v>
      </c>
      <c r="M23" s="1"/>
      <c r="N23" s="6"/>
      <c r="O23" s="1"/>
      <c r="P23" s="1"/>
    </row>
    <row r="24" spans="2:25" ht="17.25" customHeight="1">
      <c r="B24" s="4" t="s">
        <v>10</v>
      </c>
      <c r="C24" s="1"/>
      <c r="D24" s="1">
        <f>-C5*X32</f>
        <v>-623465.99100000004</v>
      </c>
      <c r="E24" s="6"/>
      <c r="F24" s="1">
        <f>-D24</f>
        <v>623465.99100000004</v>
      </c>
      <c r="G24" s="1"/>
      <c r="H24" s="6"/>
      <c r="I24" s="1"/>
      <c r="J24" s="1"/>
      <c r="K24" s="6"/>
      <c r="L24" s="1"/>
      <c r="M24" s="1"/>
      <c r="N24" s="6"/>
      <c r="O24" s="1"/>
      <c r="P24" s="1"/>
    </row>
    <row r="25" spans="2:25" ht="15.75" thickBot="1">
      <c r="B25" s="4" t="s">
        <v>6</v>
      </c>
      <c r="C25" s="1"/>
      <c r="D25" s="1"/>
      <c r="E25" s="6"/>
      <c r="F25" s="1"/>
      <c r="G25" s="1"/>
      <c r="H25" s="6"/>
      <c r="I25" s="1"/>
      <c r="J25" s="1">
        <f>-O25</f>
        <v>-1855054.35837988</v>
      </c>
      <c r="K25" s="6"/>
      <c r="L25" s="1"/>
      <c r="M25" s="1"/>
      <c r="N25" s="6"/>
      <c r="O25" s="1">
        <f>$I$6/10</f>
        <v>1855054.35837988</v>
      </c>
      <c r="P25" s="1"/>
    </row>
    <row r="26" spans="2:25" ht="17.25">
      <c r="B26" t="s">
        <v>14</v>
      </c>
      <c r="C26" s="5">
        <f>C22+D24</f>
        <v>0</v>
      </c>
      <c r="D26" s="5"/>
      <c r="E26" s="6">
        <f>SUM(E21:E25)</f>
        <v>0</v>
      </c>
      <c r="F26" s="5"/>
      <c r="G26" s="5">
        <f>G22+G23+F24</f>
        <v>1.280568540096283E-9</v>
      </c>
      <c r="H26" s="6">
        <f>SUM(H21:H25)</f>
        <v>0</v>
      </c>
      <c r="I26" s="5">
        <f>I22+J25</f>
        <v>11130326.15027928</v>
      </c>
      <c r="J26" s="5"/>
      <c r="K26" s="6">
        <f>SUM(K21:K25)</f>
        <v>0</v>
      </c>
      <c r="L26" s="5">
        <f>SUM(L23:L25)</f>
        <v>10567.74854744999</v>
      </c>
      <c r="M26" s="5">
        <f>SUM(M23:M25)</f>
        <v>0</v>
      </c>
      <c r="N26" s="6">
        <f>SUM(N23:N25)</f>
        <v>0</v>
      </c>
      <c r="O26" s="5">
        <f>SUM(O23:O25)</f>
        <v>1855054.35837988</v>
      </c>
      <c r="P26" s="5">
        <f>SUM(P23:P25)</f>
        <v>0</v>
      </c>
      <c r="R26" s="2">
        <f>SUM(L26:P26)</f>
        <v>1865622.1069273299</v>
      </c>
      <c r="S26" s="1">
        <f>SUM(C26:G26)</f>
        <v>1.280568540096283E-9</v>
      </c>
      <c r="W26" s="51" t="s">
        <v>41</v>
      </c>
      <c r="X26" s="52"/>
      <c r="Y26" s="53"/>
    </row>
    <row r="27" spans="2:25">
      <c r="B27" s="4" t="s">
        <v>5</v>
      </c>
      <c r="C27" s="1"/>
      <c r="D27" s="1"/>
      <c r="E27" s="6"/>
      <c r="F27" s="1"/>
      <c r="G27" s="1">
        <v>0</v>
      </c>
      <c r="H27" s="6"/>
      <c r="I27" s="1"/>
      <c r="J27" s="1"/>
      <c r="K27" s="6"/>
      <c r="L27" s="1">
        <f>Y26</f>
        <v>0</v>
      </c>
      <c r="M27" s="1"/>
      <c r="N27" s="6"/>
      <c r="O27" s="1"/>
      <c r="P27" s="1"/>
      <c r="W27" s="37" t="s">
        <v>24</v>
      </c>
      <c r="X27" s="38"/>
      <c r="Y27" s="39">
        <f>C5/1000</f>
        <v>27107.217000000001</v>
      </c>
    </row>
    <row r="28" spans="2:25" ht="17.25" customHeight="1">
      <c r="B28" s="4" t="s">
        <v>10</v>
      </c>
      <c r="C28" s="1"/>
      <c r="D28" s="1"/>
      <c r="E28" s="6"/>
      <c r="F28" s="1">
        <f>-D28</f>
        <v>0</v>
      </c>
      <c r="G28" s="1"/>
      <c r="H28" s="6"/>
      <c r="I28" s="1"/>
      <c r="J28" s="1"/>
      <c r="K28" s="6"/>
      <c r="L28" s="1"/>
      <c r="M28" s="1"/>
      <c r="N28" s="6"/>
      <c r="O28" s="1"/>
      <c r="P28" s="1"/>
      <c r="W28" s="46" t="s">
        <v>42</v>
      </c>
      <c r="X28" s="32" t="s">
        <v>35</v>
      </c>
      <c r="Y28" s="40"/>
    </row>
    <row r="29" spans="2:25">
      <c r="B29" s="4" t="s">
        <v>6</v>
      </c>
      <c r="C29" s="1"/>
      <c r="D29" s="1"/>
      <c r="E29" s="6"/>
      <c r="F29" s="1"/>
      <c r="G29" s="1"/>
      <c r="H29" s="6"/>
      <c r="I29" s="1"/>
      <c r="J29" s="1">
        <f>-O29</f>
        <v>-1855054.35837988</v>
      </c>
      <c r="K29" s="6"/>
      <c r="L29" s="1"/>
      <c r="M29" s="1"/>
      <c r="N29" s="6"/>
      <c r="O29" s="1">
        <f>$I$6/10</f>
        <v>1855054.35837988</v>
      </c>
      <c r="P29" s="1"/>
      <c r="R29" s="2"/>
      <c r="W29" s="13">
        <v>2017</v>
      </c>
      <c r="X29" s="41">
        <v>0.185</v>
      </c>
      <c r="Y29" s="40">
        <f>-$Y$27*X29</f>
        <v>-5014.835145</v>
      </c>
    </row>
    <row r="30" spans="2:25">
      <c r="B30" t="s">
        <v>15</v>
      </c>
      <c r="C30" s="5">
        <f>C26+D28</f>
        <v>0</v>
      </c>
      <c r="D30" s="5"/>
      <c r="E30" s="6">
        <f t="shared" ref="E30:H30" si="1">SUM(E25:E29)</f>
        <v>0</v>
      </c>
      <c r="F30" s="5">
        <v>0</v>
      </c>
      <c r="G30" s="5">
        <f>G26+G27+F28</f>
        <v>1.280568540096283E-9</v>
      </c>
      <c r="H30" s="6">
        <f t="shared" si="1"/>
        <v>0</v>
      </c>
      <c r="I30" s="5">
        <f>I26+J29</f>
        <v>9275271.7918993998</v>
      </c>
      <c r="J30" s="5"/>
      <c r="K30" s="6">
        <f>SUM(K25:K29)</f>
        <v>0</v>
      </c>
      <c r="L30" s="5">
        <f>SUM(L29:L29)</f>
        <v>0</v>
      </c>
      <c r="M30" s="5">
        <f>SUM(M29:M29)</f>
        <v>0</v>
      </c>
      <c r="N30" s="6">
        <f>SUM(N29:N29)</f>
        <v>0</v>
      </c>
      <c r="O30" s="5">
        <f>SUM(O29:O29)</f>
        <v>1855054.35837988</v>
      </c>
      <c r="P30" s="5">
        <f>SUM(P29:P29)</f>
        <v>0</v>
      </c>
      <c r="R30" s="2">
        <f>SUM(L30:P30)</f>
        <v>1855054.35837988</v>
      </c>
      <c r="W30" s="13">
        <v>2018</v>
      </c>
      <c r="X30" s="41">
        <v>0.629</v>
      </c>
      <c r="Y30" s="40">
        <f t="shared" ref="Y30:Y32" si="2">-$Y$27*X30</f>
        <v>-17050.439493000002</v>
      </c>
    </row>
    <row r="31" spans="2:25">
      <c r="B31" s="4" t="s">
        <v>6</v>
      </c>
      <c r="J31" s="1">
        <f>-O31</f>
        <v>-1855054.35837988</v>
      </c>
      <c r="K31" s="6"/>
      <c r="L31" s="1"/>
      <c r="M31" s="1"/>
      <c r="N31" s="6"/>
      <c r="O31" s="1">
        <f>$I$6/10</f>
        <v>1855054.35837988</v>
      </c>
      <c r="R31" s="2"/>
      <c r="W31" s="13">
        <v>2019</v>
      </c>
      <c r="X31" s="41">
        <v>0.16300000000000001</v>
      </c>
      <c r="Y31" s="40">
        <f t="shared" si="2"/>
        <v>-4418.4763710000007</v>
      </c>
    </row>
    <row r="32" spans="2:25">
      <c r="B32" t="s">
        <v>16</v>
      </c>
      <c r="C32" s="5">
        <f t="shared" ref="C32:H32" si="3">SUM(C29:C31)</f>
        <v>0</v>
      </c>
      <c r="D32" s="5"/>
      <c r="E32" s="6">
        <f t="shared" si="3"/>
        <v>0</v>
      </c>
      <c r="F32" s="5">
        <f>SUM(F29:F31)</f>
        <v>0</v>
      </c>
      <c r="G32" s="5">
        <f t="shared" si="3"/>
        <v>1.280568540096283E-9</v>
      </c>
      <c r="H32" s="6">
        <f t="shared" si="3"/>
        <v>0</v>
      </c>
      <c r="I32" s="5">
        <f>I30+J31</f>
        <v>7420217.4335195199</v>
      </c>
      <c r="J32" s="5"/>
      <c r="K32" s="6">
        <f>SUM(K29:K31)</f>
        <v>0</v>
      </c>
      <c r="L32" s="5">
        <f>SUM(L31:L31)</f>
        <v>0</v>
      </c>
      <c r="M32" s="5">
        <f>SUM(M31:M31)</f>
        <v>0</v>
      </c>
      <c r="N32" s="6">
        <f>SUM(N31:N31)</f>
        <v>0</v>
      </c>
      <c r="O32" s="5">
        <f>SUM(O31:O31)</f>
        <v>1855054.35837988</v>
      </c>
      <c r="P32" s="5">
        <f>SUM(P31:P31)</f>
        <v>0</v>
      </c>
      <c r="R32" s="2">
        <f>SUM(L32:P32)</f>
        <v>1855054.35837988</v>
      </c>
      <c r="W32" s="13">
        <v>2020</v>
      </c>
      <c r="X32" s="41">
        <v>2.3E-2</v>
      </c>
      <c r="Y32" s="40">
        <f t="shared" si="2"/>
        <v>-623.46599100000003</v>
      </c>
    </row>
    <row r="33" spans="2:25">
      <c r="B33" s="4" t="s">
        <v>6</v>
      </c>
      <c r="J33" s="1">
        <f>-O33</f>
        <v>-1855054.35837988</v>
      </c>
      <c r="K33" s="6"/>
      <c r="L33" s="1"/>
      <c r="M33" s="1"/>
      <c r="N33" s="6"/>
      <c r="O33" s="1">
        <f>$I$6/10</f>
        <v>1855054.35837988</v>
      </c>
      <c r="R33" s="2"/>
      <c r="W33" s="13"/>
      <c r="X33" s="33">
        <f>SUM(X29:X32)</f>
        <v>1</v>
      </c>
      <c r="Y33" s="42">
        <f>SUM(Y27:Y32)</f>
        <v>-2.7284841053187847E-12</v>
      </c>
    </row>
    <row r="34" spans="2:25" ht="15.75" thickBot="1">
      <c r="B34" t="s">
        <v>17</v>
      </c>
      <c r="C34" s="5">
        <f t="shared" ref="C34:H34" si="4">SUM(C31:C33)</f>
        <v>0</v>
      </c>
      <c r="D34" s="5"/>
      <c r="E34" s="6">
        <f t="shared" si="4"/>
        <v>0</v>
      </c>
      <c r="F34" s="5">
        <f t="shared" si="4"/>
        <v>0</v>
      </c>
      <c r="G34" s="5">
        <f t="shared" si="4"/>
        <v>1.280568540096283E-9</v>
      </c>
      <c r="H34" s="6">
        <f t="shared" si="4"/>
        <v>0</v>
      </c>
      <c r="I34" s="5">
        <f>I32+J33</f>
        <v>5565163.0751396399</v>
      </c>
      <c r="J34" s="5"/>
      <c r="K34" s="6">
        <f>SUM(K31:K33)</f>
        <v>0</v>
      </c>
      <c r="L34" s="5">
        <f>SUM(L33:L33)</f>
        <v>0</v>
      </c>
      <c r="M34" s="5">
        <f>SUM(M33:M33)</f>
        <v>0</v>
      </c>
      <c r="N34" s="6">
        <f>SUM(N33:N33)</f>
        <v>0</v>
      </c>
      <c r="O34" s="5">
        <f>SUM(O33:O33)</f>
        <v>1855054.35837988</v>
      </c>
      <c r="P34" s="5">
        <f>SUM(P33:P33)</f>
        <v>0</v>
      </c>
      <c r="R34" s="2">
        <f>SUM(L34:P34)</f>
        <v>1855054.35837988</v>
      </c>
      <c r="W34" s="43"/>
      <c r="X34" s="44"/>
      <c r="Y34" s="45"/>
    </row>
    <row r="35" spans="2:25">
      <c r="B35" s="4" t="s">
        <v>6</v>
      </c>
      <c r="J35" s="1">
        <f>-O35</f>
        <v>-1855054.35837988</v>
      </c>
      <c r="K35" s="6"/>
      <c r="L35" s="1"/>
      <c r="M35" s="1"/>
      <c r="N35" s="6"/>
      <c r="O35" s="1">
        <f>$I$6/10</f>
        <v>1855054.35837988</v>
      </c>
      <c r="R35" s="2"/>
    </row>
    <row r="36" spans="2:25">
      <c r="B36" t="s">
        <v>18</v>
      </c>
      <c r="C36" s="5">
        <f t="shared" ref="C36:H36" si="5">SUM(C33:C35)</f>
        <v>0</v>
      </c>
      <c r="D36" s="5"/>
      <c r="E36" s="6">
        <f t="shared" si="5"/>
        <v>0</v>
      </c>
      <c r="F36" s="5">
        <f t="shared" si="5"/>
        <v>0</v>
      </c>
      <c r="G36" s="5">
        <f t="shared" si="5"/>
        <v>1.280568540096283E-9</v>
      </c>
      <c r="H36" s="6">
        <f t="shared" si="5"/>
        <v>0</v>
      </c>
      <c r="I36" s="5">
        <f>I34+J35</f>
        <v>3710108.7167597599</v>
      </c>
      <c r="J36" s="5"/>
      <c r="K36" s="6">
        <f>SUM(K33:K35)</f>
        <v>0</v>
      </c>
      <c r="L36" s="5">
        <f>SUM(L35)</f>
        <v>0</v>
      </c>
      <c r="M36" s="5">
        <f>SUM(M35)</f>
        <v>0</v>
      </c>
      <c r="N36" s="6">
        <f>SUM(N35)</f>
        <v>0</v>
      </c>
      <c r="O36" s="5">
        <f>SUM(O35)</f>
        <v>1855054.35837988</v>
      </c>
      <c r="P36" s="5">
        <f>SUM(P35)</f>
        <v>0</v>
      </c>
      <c r="R36" s="2">
        <f>SUM(L36:P36)</f>
        <v>1855054.35837988</v>
      </c>
    </row>
    <row r="37" spans="2:25">
      <c r="B37" s="4" t="s">
        <v>6</v>
      </c>
      <c r="J37" s="1">
        <f>-O37</f>
        <v>-1855054.35837988</v>
      </c>
      <c r="K37" s="6"/>
      <c r="L37" s="1"/>
      <c r="M37" s="1"/>
      <c r="N37" s="6"/>
      <c r="O37" s="1">
        <f>$I$6/10</f>
        <v>1855054.35837988</v>
      </c>
      <c r="R37" s="2"/>
    </row>
    <row r="38" spans="2:25">
      <c r="B38" t="s">
        <v>22</v>
      </c>
      <c r="C38" s="5">
        <f t="shared" ref="C38:H38" si="6">SUM(C35:C37)</f>
        <v>0</v>
      </c>
      <c r="D38" s="5"/>
      <c r="E38" s="6">
        <f t="shared" si="6"/>
        <v>0</v>
      </c>
      <c r="F38" s="5">
        <f t="shared" si="6"/>
        <v>0</v>
      </c>
      <c r="G38" s="5">
        <f t="shared" si="6"/>
        <v>1.280568540096283E-9</v>
      </c>
      <c r="H38" s="6">
        <f t="shared" si="6"/>
        <v>0</v>
      </c>
      <c r="I38" s="5">
        <f>I36+J37</f>
        <v>1855054.35837988</v>
      </c>
      <c r="J38" s="5"/>
      <c r="K38" s="6">
        <f>SUM(K35:K37)</f>
        <v>0</v>
      </c>
      <c r="L38" s="5">
        <f>SUM(L37)</f>
        <v>0</v>
      </c>
      <c r="M38" s="5">
        <f>SUM(M37)</f>
        <v>0</v>
      </c>
      <c r="N38" s="6">
        <f>SUM(N37)</f>
        <v>0</v>
      </c>
      <c r="O38" s="5">
        <f>SUM(O37)</f>
        <v>1855054.35837988</v>
      </c>
      <c r="P38" s="5">
        <f>SUM(P37)</f>
        <v>0</v>
      </c>
      <c r="R38" s="2">
        <f>SUM(L38:P38)</f>
        <v>1855054.35837988</v>
      </c>
    </row>
    <row r="39" spans="2:25">
      <c r="B39" s="4" t="s">
        <v>6</v>
      </c>
      <c r="J39" s="1">
        <f>-O39</f>
        <v>-1855054.35837988</v>
      </c>
      <c r="K39" s="6"/>
      <c r="L39" s="1"/>
      <c r="M39" s="1"/>
      <c r="N39" s="6"/>
      <c r="O39" s="1">
        <f>$I$6/10</f>
        <v>1855054.35837988</v>
      </c>
      <c r="R39" s="2"/>
    </row>
    <row r="40" spans="2:25">
      <c r="B40" t="s">
        <v>23</v>
      </c>
      <c r="C40" s="5">
        <f t="shared" ref="C40" si="7">SUM(C33:C39)</f>
        <v>0</v>
      </c>
      <c r="D40" s="5"/>
      <c r="E40" s="6">
        <f t="shared" ref="E40:H40" si="8">SUM(E33:E39)</f>
        <v>0</v>
      </c>
      <c r="F40" s="5">
        <f t="shared" si="8"/>
        <v>0</v>
      </c>
      <c r="G40" s="5">
        <f>SUM(G33:G39)</f>
        <v>3.8417056202888489E-9</v>
      </c>
      <c r="H40" s="6">
        <f t="shared" si="8"/>
        <v>0</v>
      </c>
      <c r="I40" s="5">
        <f>I38+J39</f>
        <v>0</v>
      </c>
      <c r="J40" s="5"/>
      <c r="K40" s="6">
        <f>SUM(K33:K39)</f>
        <v>0</v>
      </c>
      <c r="L40" s="5">
        <f>SUM(L39)</f>
        <v>0</v>
      </c>
      <c r="M40" s="5">
        <f>SUM(M39)</f>
        <v>0</v>
      </c>
      <c r="N40" s="6">
        <f>SUM(N39)</f>
        <v>0</v>
      </c>
      <c r="O40" s="5">
        <f>SUM(O39)</f>
        <v>1855054.35837988</v>
      </c>
      <c r="P40" s="5">
        <f>SUM(P39)</f>
        <v>0</v>
      </c>
      <c r="R40" s="2">
        <f>SUM(L40:P40)</f>
        <v>1855054.35837988</v>
      </c>
    </row>
    <row r="41" spans="2:25">
      <c r="B41" s="4"/>
      <c r="J41" s="1"/>
      <c r="K41" s="6"/>
      <c r="L41" s="1"/>
      <c r="M41" s="1"/>
      <c r="N41" s="6"/>
      <c r="O41" s="1"/>
      <c r="R41" s="2"/>
    </row>
    <row r="42" spans="2:25">
      <c r="C42" s="5"/>
      <c r="D42" s="5"/>
      <c r="E42" s="6"/>
      <c r="F42" s="5"/>
      <c r="G42" s="5"/>
      <c r="H42" s="6"/>
      <c r="I42" s="5"/>
      <c r="J42" s="5"/>
      <c r="K42" s="6"/>
      <c r="L42" s="5"/>
      <c r="M42" s="5"/>
      <c r="N42" s="6"/>
      <c r="O42" s="5"/>
      <c r="P42" s="5"/>
      <c r="R42" s="2"/>
    </row>
    <row r="43" spans="2:25" ht="15.75" thickBot="1">
      <c r="R43" s="9">
        <f>SUM(R40,R38,R36,R34,R32,R30,R26,R22,R18,R14,R10)</f>
        <v>20869000.000000004</v>
      </c>
    </row>
    <row r="44" spans="2:25">
      <c r="B44" t="s">
        <v>21</v>
      </c>
    </row>
    <row r="45" spans="2:25">
      <c r="B45" t="s">
        <v>43</v>
      </c>
    </row>
    <row r="46" spans="2:25">
      <c r="B46" t="s">
        <v>44</v>
      </c>
    </row>
    <row r="47" spans="2:25">
      <c r="B47" t="s">
        <v>45</v>
      </c>
      <c r="F47" s="10"/>
    </row>
    <row r="48" spans="2:25">
      <c r="B48" t="s">
        <v>46</v>
      </c>
    </row>
    <row r="49" spans="2:2">
      <c r="B49" t="s">
        <v>47</v>
      </c>
    </row>
  </sheetData>
  <mergeCells count="7">
    <mergeCell ref="W26:Y26"/>
    <mergeCell ref="B1:R1"/>
    <mergeCell ref="C4:D4"/>
    <mergeCell ref="F4:G4"/>
    <mergeCell ref="I4:J4"/>
    <mergeCell ref="L4:M4"/>
    <mergeCell ref="O4:P4"/>
  </mergeCells>
  <printOptions horizontalCentered="1"/>
  <pageMargins left="0.2" right="0.7" top="0.75" bottom="0.75" header="0.3" footer="0.3"/>
  <pageSetup scale="57" orientation="landscape" r:id="rId1"/>
  <headerFooter scaleWithDoc="0">
    <oddFooter>&amp;L&amp;A - WORKPAPER&amp;RPage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BDF4BFC9E119A4AB9AB729C39ED3655" ma:contentTypeVersion="104" ma:contentTypeDescription="" ma:contentTypeScope="" ma:versionID="8fff0231764d0f3c741a667ac1b1d2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2016-01-20T08:00:00+00:00</OpenedDate>
    <Date1 xmlns="dc463f71-b30c-4ab2-9473-d307f9d35888">2016-01-20T08:00:00+00:00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160100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CBD699F-02D3-4937-A210-B047D5767866}"/>
</file>

<file path=customXml/itemProps2.xml><?xml version="1.0" encoding="utf-8"?>
<ds:datastoreItem xmlns:ds="http://schemas.openxmlformats.org/officeDocument/2006/customXml" ds:itemID="{096F9D1B-9BA8-4840-9ADD-E78D5548198E}"/>
</file>

<file path=customXml/itemProps3.xml><?xml version="1.0" encoding="utf-8"?>
<ds:datastoreItem xmlns:ds="http://schemas.openxmlformats.org/officeDocument/2006/customXml" ds:itemID="{04AF56A0-99F4-4573-993A-37F7CCCC0321}"/>
</file>

<file path=customXml/itemProps4.xml><?xml version="1.0" encoding="utf-8"?>
<ds:datastoreItem xmlns:ds="http://schemas.openxmlformats.org/officeDocument/2006/customXml" ds:itemID="{348F914F-AA72-4FC7-940A-C1F987955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Detail Accounting Activity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Pat Ehrbar</cp:lastModifiedBy>
  <cp:lastPrinted>2016-01-20T16:19:41Z</cp:lastPrinted>
  <dcterms:created xsi:type="dcterms:W3CDTF">2015-11-11T20:48:04Z</dcterms:created>
  <dcterms:modified xsi:type="dcterms:W3CDTF">2016-01-20T16:19:48Z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0x0101006E56B4D1795A2E4DB2F0B01679ED314A006BDF4BFC9E119A4AB9AB729C39ED3655</vt:lpwstr>
  </property>
  <property fmtid="{D5CDD505-2E9C-101B-9397-08002B2CF9AE}" pid="3" name="_docset_NoMedatataSyncRequired">
    <vt:lpwstr>False</vt:lpwstr>
  </property>
</Properties>
</file>